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Tables/pivotTable7.xml" ContentType="application/vnd.openxmlformats-officedocument.spreadsheetml.pivot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worksheets/sheet3.xml" ContentType="application/vnd.openxmlformats-officedocument.spreadsheetml.worksheet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metadata.xml" ContentType="application/vnd.openxmlformats-officedocument.spreadsheetml.sheetMetadata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hen/Downloads/Excel Files/51-25/"/>
    </mc:Choice>
  </mc:AlternateContent>
  <xr:revisionPtr revIDLastSave="0" documentId="13_ncr:1_{07C81819-7FCD-114E-8672-7E22A9DEE991}" xr6:coauthVersionLast="47" xr6:coauthVersionMax="47" xr10:uidLastSave="{00000000-0000-0000-0000-000000000000}"/>
  <bookViews>
    <workbookView xWindow="0" yWindow="500" windowWidth="28800" windowHeight="15940" activeTab="4" xr2:uid="{D18CD47D-2371-48C1-A83F-1CE7CAD22FE0}"/>
  </bookViews>
  <sheets>
    <sheet name="Data set (51-26 split)" sheetId="1" r:id="rId1"/>
    <sheet name="Discretization" sheetId="2" r:id="rId2"/>
    <sheet name="Pivot Tables" sheetId="6" r:id="rId3"/>
    <sheet name="Data Training" sheetId="4" r:id="rId4"/>
    <sheet name="Data Validation" sheetId="5" r:id="rId5"/>
  </sheets>
  <calcPr calcId="191029"/>
  <pivotCaches>
    <pivotCache cacheId="512" r:id="rId6"/>
    <pivotCache cacheId="513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7" i="2" l="1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R61" i="2"/>
  <c r="R62" i="2"/>
  <c r="R63" i="2"/>
  <c r="R64" i="2"/>
  <c r="R65" i="2"/>
  <c r="R66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T60" i="2"/>
  <c r="S60" i="2"/>
  <c r="R60" i="2"/>
  <c r="Q60" i="2"/>
  <c r="P60" i="2"/>
  <c r="O60" i="2"/>
  <c r="N60" i="2"/>
  <c r="V60" i="2"/>
  <c r="T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6" i="2"/>
  <c r="AE27" i="5"/>
  <c r="AD27" i="5"/>
  <c r="AE4" i="5"/>
  <c r="AE12" i="5"/>
  <c r="AE20" i="5"/>
  <c r="AE8" i="5"/>
  <c r="AE9" i="5"/>
  <c r="AE10" i="5"/>
  <c r="AE19" i="5"/>
  <c r="AE5" i="5"/>
  <c r="AE13" i="5"/>
  <c r="AE21" i="5"/>
  <c r="AE15" i="5"/>
  <c r="AE24" i="5"/>
  <c r="AE11" i="5"/>
  <c r="AE6" i="5"/>
  <c r="AE14" i="5"/>
  <c r="AE22" i="5"/>
  <c r="AE23" i="5"/>
  <c r="AE16" i="5"/>
  <c r="AE17" i="5"/>
  <c r="AE26" i="5"/>
  <c r="AE7" i="5"/>
  <c r="AE18" i="5"/>
  <c r="AD4" i="5"/>
  <c r="AD12" i="5"/>
  <c r="AD20" i="5"/>
  <c r="AD5" i="5"/>
  <c r="AD13" i="5"/>
  <c r="AD21" i="5"/>
  <c r="AD6" i="5"/>
  <c r="AD14" i="5"/>
  <c r="AD22" i="5"/>
  <c r="AD7" i="5"/>
  <c r="AD15" i="5"/>
  <c r="AD23" i="5"/>
  <c r="AD8" i="5"/>
  <c r="AD16" i="5"/>
  <c r="AD24" i="5"/>
  <c r="AD9" i="5"/>
  <c r="AD17" i="5"/>
  <c r="AD19" i="5"/>
  <c r="AD10" i="5"/>
  <c r="AD18" i="5"/>
  <c r="AD26" i="5"/>
  <c r="AD11" i="5"/>
  <c r="AE3" i="5"/>
  <c r="AD3" i="5"/>
  <c r="AE54" i="4"/>
  <c r="AD54" i="4"/>
  <c r="AE5" i="4"/>
  <c r="AE13" i="4"/>
  <c r="AE21" i="4"/>
  <c r="AE29" i="4"/>
  <c r="AE37" i="4"/>
  <c r="AE45" i="4"/>
  <c r="AE53" i="4"/>
  <c r="AE6" i="4"/>
  <c r="AE14" i="4"/>
  <c r="AE22" i="4"/>
  <c r="AE30" i="4"/>
  <c r="AE38" i="4"/>
  <c r="AE46" i="4"/>
  <c r="AE48" i="4"/>
  <c r="AE7" i="4"/>
  <c r="AE15" i="4"/>
  <c r="AE23" i="4"/>
  <c r="AE31" i="4"/>
  <c r="AE39" i="4"/>
  <c r="AE47" i="4"/>
  <c r="AE40" i="4"/>
  <c r="AE8" i="4"/>
  <c r="AE16" i="4"/>
  <c r="AE24" i="4"/>
  <c r="AE32" i="4"/>
  <c r="AE9" i="4"/>
  <c r="AE17" i="4"/>
  <c r="AE25" i="4"/>
  <c r="AE33" i="4"/>
  <c r="AE41" i="4"/>
  <c r="AE49" i="4"/>
  <c r="AE10" i="4"/>
  <c r="AE18" i="4"/>
  <c r="AE26" i="4"/>
  <c r="AE34" i="4"/>
  <c r="AE42" i="4"/>
  <c r="AE50" i="4"/>
  <c r="AE11" i="4"/>
  <c r="AE19" i="4"/>
  <c r="AE27" i="4"/>
  <c r="AE35" i="4"/>
  <c r="AE43" i="4"/>
  <c r="AE51" i="4"/>
  <c r="AE12" i="4"/>
  <c r="AE20" i="4"/>
  <c r="AE28" i="4"/>
  <c r="AE36" i="4"/>
  <c r="AE44" i="4"/>
  <c r="AE52" i="4"/>
  <c r="AD5" i="4"/>
  <c r="AD13" i="4"/>
  <c r="AD21" i="4"/>
  <c r="AD29" i="4"/>
  <c r="AD37" i="4"/>
  <c r="AD45" i="4"/>
  <c r="AD53" i="4"/>
  <c r="AD24" i="4"/>
  <c r="AD32" i="4"/>
  <c r="AD17" i="4"/>
  <c r="AD49" i="4"/>
  <c r="AD18" i="4"/>
  <c r="AD42" i="4"/>
  <c r="AD35" i="4"/>
  <c r="AD12" i="4"/>
  <c r="AD36" i="4"/>
  <c r="AD6" i="4"/>
  <c r="AD14" i="4"/>
  <c r="AD22" i="4"/>
  <c r="AD30" i="4"/>
  <c r="AD38" i="4"/>
  <c r="AD46" i="4"/>
  <c r="AD8" i="4"/>
  <c r="AD40" i="4"/>
  <c r="AD9" i="4"/>
  <c r="AD41" i="4"/>
  <c r="AD26" i="4"/>
  <c r="AD50" i="4"/>
  <c r="AD11" i="4"/>
  <c r="AD51" i="4"/>
  <c r="AD28" i="4"/>
  <c r="AD7" i="4"/>
  <c r="AD15" i="4"/>
  <c r="AD23" i="4"/>
  <c r="AD31" i="4"/>
  <c r="AD39" i="4"/>
  <c r="AD47" i="4"/>
  <c r="AD16" i="4"/>
  <c r="AD48" i="4"/>
  <c r="AD25" i="4"/>
  <c r="AD10" i="4"/>
  <c r="AD34" i="4"/>
  <c r="AD27" i="4"/>
  <c r="AD43" i="4"/>
  <c r="AD44" i="4"/>
  <c r="AD33" i="4"/>
  <c r="AD19" i="4"/>
  <c r="AD20" i="4"/>
  <c r="AD52" i="4"/>
  <c r="AE4" i="4"/>
  <c r="AD4" i="4"/>
  <c r="AD25" i="5"/>
  <c r="AE25" i="5"/>
  <c r="R7" i="2" l="1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6" i="2"/>
  <c r="Q19" i="2"/>
  <c r="P19" i="2"/>
  <c r="Q7" i="2"/>
  <c r="Q8" i="2"/>
  <c r="Q9" i="2"/>
  <c r="Q10" i="2"/>
  <c r="Q11" i="2"/>
  <c r="Q12" i="2"/>
  <c r="Q13" i="2"/>
  <c r="Q14" i="2"/>
  <c r="Q15" i="2"/>
  <c r="Q16" i="2"/>
  <c r="Q17" i="2"/>
  <c r="Q18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P7" i="2"/>
  <c r="P8" i="2"/>
  <c r="P9" i="2"/>
  <c r="P10" i="2"/>
  <c r="P11" i="2"/>
  <c r="P12" i="2"/>
  <c r="P13" i="2"/>
  <c r="P14" i="2"/>
  <c r="P15" i="2"/>
  <c r="P16" i="2"/>
  <c r="P17" i="2"/>
  <c r="P18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P6" i="2"/>
  <c r="Q6" i="2"/>
  <c r="O6" i="2"/>
  <c r="N6" i="2"/>
  <c r="AG2" i="5" a="1"/>
  <c r="AG2" i="5" s="1"/>
  <c r="AD2" i="5" a="1"/>
  <c r="AD2" i="5" s="1"/>
  <c r="M2" i="5" a="1"/>
  <c r="M2" i="5" s="1"/>
  <c r="B60" i="2" a="1"/>
  <c r="I61" i="2" s="1"/>
  <c r="B59" i="2" a="1"/>
  <c r="B59" i="2" s="1"/>
  <c r="M59" i="2" s="1" a="1"/>
  <c r="M59" i="2" s="1"/>
  <c r="M6" i="2" a="1"/>
  <c r="M6" i="2" s="1"/>
  <c r="C5" i="2" a="1"/>
  <c r="J80" i="2" l="1"/>
  <c r="I69" i="2"/>
  <c r="I81" i="2"/>
  <c r="F64" i="2"/>
  <c r="F84" i="2"/>
  <c r="H82" i="2"/>
  <c r="C79" i="2"/>
  <c r="J76" i="2"/>
  <c r="E73" i="2"/>
  <c r="K67" i="2"/>
  <c r="H62" i="2"/>
  <c r="F83" i="2"/>
  <c r="I80" i="2"/>
  <c r="K78" i="2"/>
  <c r="F76" i="2"/>
  <c r="J72" i="2"/>
  <c r="E69" i="2"/>
  <c r="I65" i="2"/>
  <c r="D62" i="2"/>
  <c r="J84" i="2"/>
  <c r="K83" i="2"/>
  <c r="C83" i="2"/>
  <c r="D82" i="2"/>
  <c r="E81" i="2"/>
  <c r="F80" i="2"/>
  <c r="G79" i="2"/>
  <c r="H78" i="2"/>
  <c r="I77" i="2"/>
  <c r="K75" i="2"/>
  <c r="D74" i="2"/>
  <c r="F72" i="2"/>
  <c r="H70" i="2"/>
  <c r="J68" i="2"/>
  <c r="C67" i="2"/>
  <c r="E65" i="2"/>
  <c r="G63" i="2"/>
  <c r="G83" i="2"/>
  <c r="K79" i="2"/>
  <c r="D78" i="2"/>
  <c r="C75" i="2"/>
  <c r="G71" i="2"/>
  <c r="D66" i="2"/>
  <c r="B60" i="2"/>
  <c r="F61" i="2"/>
  <c r="J61" i="2"/>
  <c r="E62" i="2"/>
  <c r="I62" i="2"/>
  <c r="D63" i="2"/>
  <c r="H63" i="2"/>
  <c r="C64" i="2"/>
  <c r="G64" i="2"/>
  <c r="K64" i="2"/>
  <c r="F65" i="2"/>
  <c r="J65" i="2"/>
  <c r="E66" i="2"/>
  <c r="I66" i="2"/>
  <c r="D67" i="2"/>
  <c r="H67" i="2"/>
  <c r="C68" i="2"/>
  <c r="G68" i="2"/>
  <c r="K68" i="2"/>
  <c r="F69" i="2"/>
  <c r="J69" i="2"/>
  <c r="E70" i="2"/>
  <c r="I70" i="2"/>
  <c r="D71" i="2"/>
  <c r="H71" i="2"/>
  <c r="C72" i="2"/>
  <c r="G72" i="2"/>
  <c r="K72" i="2"/>
  <c r="F73" i="2"/>
  <c r="J73" i="2"/>
  <c r="E74" i="2"/>
  <c r="I74" i="2"/>
  <c r="D75" i="2"/>
  <c r="H75" i="2"/>
  <c r="C76" i="2"/>
  <c r="G76" i="2"/>
  <c r="K76" i="2"/>
  <c r="F77" i="2"/>
  <c r="J77" i="2"/>
  <c r="E78" i="2"/>
  <c r="I78" i="2"/>
  <c r="D79" i="2"/>
  <c r="H79" i="2"/>
  <c r="C80" i="2"/>
  <c r="G80" i="2"/>
  <c r="K80" i="2"/>
  <c r="F81" i="2"/>
  <c r="J81" i="2"/>
  <c r="E82" i="2"/>
  <c r="I82" i="2"/>
  <c r="D83" i="2"/>
  <c r="H83" i="2"/>
  <c r="C84" i="2"/>
  <c r="G84" i="2"/>
  <c r="K84" i="2"/>
  <c r="J63" i="2"/>
  <c r="K66" i="2"/>
  <c r="J67" i="2"/>
  <c r="I68" i="2"/>
  <c r="H69" i="2"/>
  <c r="G70" i="2"/>
  <c r="F71" i="2"/>
  <c r="E72" i="2"/>
  <c r="D73" i="2"/>
  <c r="C74" i="2"/>
  <c r="K74" i="2"/>
  <c r="J75" i="2"/>
  <c r="E76" i="2"/>
  <c r="D77" i="2"/>
  <c r="C61" i="2"/>
  <c r="G61" i="2"/>
  <c r="K61" i="2"/>
  <c r="F62" i="2"/>
  <c r="J62" i="2"/>
  <c r="E63" i="2"/>
  <c r="I63" i="2"/>
  <c r="D64" i="2"/>
  <c r="H64" i="2"/>
  <c r="C65" i="2"/>
  <c r="G65" i="2"/>
  <c r="K65" i="2"/>
  <c r="F66" i="2"/>
  <c r="J66" i="2"/>
  <c r="E67" i="2"/>
  <c r="I67" i="2"/>
  <c r="D68" i="2"/>
  <c r="H68" i="2"/>
  <c r="C69" i="2"/>
  <c r="G69" i="2"/>
  <c r="K69" i="2"/>
  <c r="F70" i="2"/>
  <c r="J70" i="2"/>
  <c r="E71" i="2"/>
  <c r="I71" i="2"/>
  <c r="D72" i="2"/>
  <c r="H72" i="2"/>
  <c r="C73" i="2"/>
  <c r="G73" i="2"/>
  <c r="K73" i="2"/>
  <c r="F74" i="2"/>
  <c r="J74" i="2"/>
  <c r="E75" i="2"/>
  <c r="I75" i="2"/>
  <c r="D76" i="2"/>
  <c r="H76" i="2"/>
  <c r="C77" i="2"/>
  <c r="G77" i="2"/>
  <c r="K77" i="2"/>
  <c r="F78" i="2"/>
  <c r="J78" i="2"/>
  <c r="E79" i="2"/>
  <c r="I79" i="2"/>
  <c r="D80" i="2"/>
  <c r="H80" i="2"/>
  <c r="C81" i="2"/>
  <c r="G81" i="2"/>
  <c r="K81" i="2"/>
  <c r="F82" i="2"/>
  <c r="J82" i="2"/>
  <c r="E83" i="2"/>
  <c r="I83" i="2"/>
  <c r="D84" i="2"/>
  <c r="H84" i="2"/>
  <c r="D61" i="2"/>
  <c r="H61" i="2"/>
  <c r="C62" i="2"/>
  <c r="G62" i="2"/>
  <c r="K62" i="2"/>
  <c r="F63" i="2"/>
  <c r="E64" i="2"/>
  <c r="I64" i="2"/>
  <c r="D65" i="2"/>
  <c r="H65" i="2"/>
  <c r="C66" i="2"/>
  <c r="G66" i="2"/>
  <c r="F67" i="2"/>
  <c r="E68" i="2"/>
  <c r="D69" i="2"/>
  <c r="C70" i="2"/>
  <c r="K70" i="2"/>
  <c r="J71" i="2"/>
  <c r="I72" i="2"/>
  <c r="H73" i="2"/>
  <c r="G74" i="2"/>
  <c r="F75" i="2"/>
  <c r="I76" i="2"/>
  <c r="H77" i="2"/>
  <c r="E84" i="2"/>
  <c r="G82" i="2"/>
  <c r="H81" i="2"/>
  <c r="J79" i="2"/>
  <c r="C78" i="2"/>
  <c r="H74" i="2"/>
  <c r="C71" i="2"/>
  <c r="G67" i="2"/>
  <c r="K63" i="2"/>
  <c r="I84" i="2"/>
  <c r="J83" i="2"/>
  <c r="K82" i="2"/>
  <c r="C82" i="2"/>
  <c r="D81" i="2"/>
  <c r="E80" i="2"/>
  <c r="F79" i="2"/>
  <c r="G78" i="2"/>
  <c r="E77" i="2"/>
  <c r="G75" i="2"/>
  <c r="I73" i="2"/>
  <c r="K71" i="2"/>
  <c r="D70" i="2"/>
  <c r="F68" i="2"/>
  <c r="H66" i="2"/>
  <c r="J64" i="2"/>
  <c r="C63" i="2"/>
  <c r="E61" i="2"/>
  <c r="H38" i="2"/>
  <c r="K6" i="2"/>
  <c r="V6" i="2" s="1"/>
  <c r="H23" i="2"/>
  <c r="D23" i="2"/>
  <c r="H22" i="2"/>
  <c r="D22" i="2"/>
  <c r="H21" i="2"/>
  <c r="D21" i="2"/>
  <c r="H20" i="2"/>
  <c r="K19" i="2"/>
  <c r="V19" i="2" s="1"/>
  <c r="E19" i="2"/>
  <c r="D45" i="2"/>
  <c r="D39" i="2"/>
  <c r="G6" i="2"/>
  <c r="K27" i="2"/>
  <c r="V27" i="2" s="1"/>
  <c r="G27" i="2"/>
  <c r="K26" i="2"/>
  <c r="V26" i="2" s="1"/>
  <c r="G26" i="2"/>
  <c r="K25" i="2"/>
  <c r="V25" i="2" s="1"/>
  <c r="G25" i="2"/>
  <c r="K24" i="2"/>
  <c r="V24" i="2" s="1"/>
  <c r="G24" i="2"/>
  <c r="K23" i="2"/>
  <c r="V23" i="2" s="1"/>
  <c r="G23" i="2"/>
  <c r="K22" i="2"/>
  <c r="V22" i="2" s="1"/>
  <c r="G22" i="2"/>
  <c r="K21" i="2"/>
  <c r="V21" i="2" s="1"/>
  <c r="G21" i="2"/>
  <c r="K20" i="2"/>
  <c r="V20" i="2" s="1"/>
  <c r="G20" i="2"/>
  <c r="I19" i="2"/>
  <c r="T19" i="2" s="1"/>
  <c r="D19" i="2"/>
  <c r="G18" i="2"/>
  <c r="I17" i="2"/>
  <c r="T17" i="2" s="1"/>
  <c r="D17" i="2"/>
  <c r="G16" i="2"/>
  <c r="H14" i="2"/>
  <c r="H12" i="2"/>
  <c r="H10" i="2"/>
  <c r="H8" i="2"/>
  <c r="H37" i="2"/>
  <c r="H35" i="2"/>
  <c r="H33" i="2"/>
  <c r="H31" i="2"/>
  <c r="H29" i="2"/>
  <c r="H56" i="2"/>
  <c r="H54" i="2"/>
  <c r="H52" i="2"/>
  <c r="H50" i="2"/>
  <c r="H48" i="2"/>
  <c r="H46" i="2"/>
  <c r="H44" i="2"/>
  <c r="H42" i="2"/>
  <c r="H40" i="2"/>
  <c r="C5" i="2"/>
  <c r="E38" i="2"/>
  <c r="I38" i="2"/>
  <c r="T38" i="2" s="1"/>
  <c r="E39" i="2"/>
  <c r="I39" i="2"/>
  <c r="T39" i="2" s="1"/>
  <c r="E40" i="2"/>
  <c r="I40" i="2"/>
  <c r="T40" i="2" s="1"/>
  <c r="E41" i="2"/>
  <c r="I41" i="2"/>
  <c r="T41" i="2" s="1"/>
  <c r="E42" i="2"/>
  <c r="I42" i="2"/>
  <c r="T42" i="2" s="1"/>
  <c r="E43" i="2"/>
  <c r="I43" i="2"/>
  <c r="T43" i="2" s="1"/>
  <c r="E44" i="2"/>
  <c r="I44" i="2"/>
  <c r="T44" i="2" s="1"/>
  <c r="E45" i="2"/>
  <c r="I45" i="2"/>
  <c r="T45" i="2" s="1"/>
  <c r="E46" i="2"/>
  <c r="I46" i="2"/>
  <c r="T46" i="2" s="1"/>
  <c r="E47" i="2"/>
  <c r="I47" i="2"/>
  <c r="T47" i="2" s="1"/>
  <c r="E48" i="2"/>
  <c r="I48" i="2"/>
  <c r="T48" i="2" s="1"/>
  <c r="E49" i="2"/>
  <c r="I49" i="2"/>
  <c r="T49" i="2" s="1"/>
  <c r="E50" i="2"/>
  <c r="I50" i="2"/>
  <c r="T50" i="2" s="1"/>
  <c r="E51" i="2"/>
  <c r="I51" i="2"/>
  <c r="T51" i="2" s="1"/>
  <c r="E52" i="2"/>
  <c r="I52" i="2"/>
  <c r="T52" i="2" s="1"/>
  <c r="E53" i="2"/>
  <c r="I53" i="2"/>
  <c r="T53" i="2" s="1"/>
  <c r="E54" i="2"/>
  <c r="I54" i="2"/>
  <c r="T54" i="2" s="1"/>
  <c r="E55" i="2"/>
  <c r="I55" i="2"/>
  <c r="T55" i="2" s="1"/>
  <c r="E56" i="2"/>
  <c r="I56" i="2"/>
  <c r="T56" i="2" s="1"/>
  <c r="E28" i="2"/>
  <c r="I28" i="2"/>
  <c r="T28" i="2" s="1"/>
  <c r="E29" i="2"/>
  <c r="I29" i="2"/>
  <c r="T29" i="2" s="1"/>
  <c r="E30" i="2"/>
  <c r="I30" i="2"/>
  <c r="T30" i="2" s="1"/>
  <c r="E31" i="2"/>
  <c r="I31" i="2"/>
  <c r="T31" i="2" s="1"/>
  <c r="E32" i="2"/>
  <c r="I32" i="2"/>
  <c r="T32" i="2" s="1"/>
  <c r="E33" i="2"/>
  <c r="I33" i="2"/>
  <c r="T33" i="2" s="1"/>
  <c r="E34" i="2"/>
  <c r="I34" i="2"/>
  <c r="T34" i="2" s="1"/>
  <c r="E35" i="2"/>
  <c r="I35" i="2"/>
  <c r="T35" i="2" s="1"/>
  <c r="E36" i="2"/>
  <c r="I36" i="2"/>
  <c r="T36" i="2" s="1"/>
  <c r="E37" i="2"/>
  <c r="I37" i="2"/>
  <c r="T37" i="2" s="1"/>
  <c r="E7" i="2"/>
  <c r="I7" i="2"/>
  <c r="T7" i="2" s="1"/>
  <c r="E8" i="2"/>
  <c r="I8" i="2"/>
  <c r="T8" i="2" s="1"/>
  <c r="E9" i="2"/>
  <c r="I9" i="2"/>
  <c r="T9" i="2" s="1"/>
  <c r="E10" i="2"/>
  <c r="I10" i="2"/>
  <c r="T10" i="2" s="1"/>
  <c r="E11" i="2"/>
  <c r="I11" i="2"/>
  <c r="T11" i="2" s="1"/>
  <c r="E12" i="2"/>
  <c r="I12" i="2"/>
  <c r="T12" i="2" s="1"/>
  <c r="E13" i="2"/>
  <c r="I13" i="2"/>
  <c r="T13" i="2" s="1"/>
  <c r="E14" i="2"/>
  <c r="I14" i="2"/>
  <c r="T14" i="2" s="1"/>
  <c r="E15" i="2"/>
  <c r="I15" i="2"/>
  <c r="T15" i="2" s="1"/>
  <c r="E16" i="2"/>
  <c r="F38" i="2"/>
  <c r="J38" i="2"/>
  <c r="F39" i="2"/>
  <c r="J39" i="2"/>
  <c r="F40" i="2"/>
  <c r="J40" i="2"/>
  <c r="F41" i="2"/>
  <c r="J41" i="2"/>
  <c r="F42" i="2"/>
  <c r="J42" i="2"/>
  <c r="F43" i="2"/>
  <c r="J43" i="2"/>
  <c r="F44" i="2"/>
  <c r="J44" i="2"/>
  <c r="F45" i="2"/>
  <c r="J45" i="2"/>
  <c r="F46" i="2"/>
  <c r="J46" i="2"/>
  <c r="F47" i="2"/>
  <c r="J47" i="2"/>
  <c r="F48" i="2"/>
  <c r="J48" i="2"/>
  <c r="F49" i="2"/>
  <c r="J49" i="2"/>
  <c r="F50" i="2"/>
  <c r="J50" i="2"/>
  <c r="F51" i="2"/>
  <c r="J51" i="2"/>
  <c r="F52" i="2"/>
  <c r="J52" i="2"/>
  <c r="F53" i="2"/>
  <c r="J53" i="2"/>
  <c r="F54" i="2"/>
  <c r="J54" i="2"/>
  <c r="F55" i="2"/>
  <c r="J55" i="2"/>
  <c r="F56" i="2"/>
  <c r="J56" i="2"/>
  <c r="F28" i="2"/>
  <c r="J28" i="2"/>
  <c r="F29" i="2"/>
  <c r="J29" i="2"/>
  <c r="F30" i="2"/>
  <c r="J30" i="2"/>
  <c r="F31" i="2"/>
  <c r="J31" i="2"/>
  <c r="F32" i="2"/>
  <c r="J32" i="2"/>
  <c r="F33" i="2"/>
  <c r="J33" i="2"/>
  <c r="F34" i="2"/>
  <c r="J34" i="2"/>
  <c r="F35" i="2"/>
  <c r="J35" i="2"/>
  <c r="F36" i="2"/>
  <c r="J36" i="2"/>
  <c r="F37" i="2"/>
  <c r="J37" i="2"/>
  <c r="F7" i="2"/>
  <c r="J7" i="2"/>
  <c r="F8" i="2"/>
  <c r="J8" i="2"/>
  <c r="F9" i="2"/>
  <c r="J9" i="2"/>
  <c r="F10" i="2"/>
  <c r="J10" i="2"/>
  <c r="F11" i="2"/>
  <c r="J11" i="2"/>
  <c r="F12" i="2"/>
  <c r="J12" i="2"/>
  <c r="F13" i="2"/>
  <c r="J13" i="2"/>
  <c r="F14" i="2"/>
  <c r="J14" i="2"/>
  <c r="F15" i="2"/>
  <c r="J15" i="2"/>
  <c r="F16" i="2"/>
  <c r="J16" i="2"/>
  <c r="F17" i="2"/>
  <c r="J17" i="2"/>
  <c r="F18" i="2"/>
  <c r="J18" i="2"/>
  <c r="F19" i="2"/>
  <c r="J19" i="2"/>
  <c r="F20" i="2"/>
  <c r="G38" i="2"/>
  <c r="K38" i="2"/>
  <c r="V38" i="2" s="1"/>
  <c r="G39" i="2"/>
  <c r="K39" i="2"/>
  <c r="V39" i="2" s="1"/>
  <c r="G40" i="2"/>
  <c r="K40" i="2"/>
  <c r="V40" i="2" s="1"/>
  <c r="G41" i="2"/>
  <c r="K41" i="2"/>
  <c r="V41" i="2" s="1"/>
  <c r="G42" i="2"/>
  <c r="K42" i="2"/>
  <c r="V42" i="2" s="1"/>
  <c r="G43" i="2"/>
  <c r="K43" i="2"/>
  <c r="V43" i="2" s="1"/>
  <c r="G44" i="2"/>
  <c r="K44" i="2"/>
  <c r="V44" i="2" s="1"/>
  <c r="G45" i="2"/>
  <c r="K45" i="2"/>
  <c r="V45" i="2" s="1"/>
  <c r="G46" i="2"/>
  <c r="K46" i="2"/>
  <c r="V46" i="2" s="1"/>
  <c r="G47" i="2"/>
  <c r="K47" i="2"/>
  <c r="V47" i="2" s="1"/>
  <c r="G48" i="2"/>
  <c r="K48" i="2"/>
  <c r="V48" i="2" s="1"/>
  <c r="G49" i="2"/>
  <c r="K49" i="2"/>
  <c r="V49" i="2" s="1"/>
  <c r="G50" i="2"/>
  <c r="K50" i="2"/>
  <c r="V50" i="2" s="1"/>
  <c r="G51" i="2"/>
  <c r="K51" i="2"/>
  <c r="V51" i="2" s="1"/>
  <c r="G52" i="2"/>
  <c r="K52" i="2"/>
  <c r="V52" i="2" s="1"/>
  <c r="G53" i="2"/>
  <c r="K53" i="2"/>
  <c r="V53" i="2" s="1"/>
  <c r="G54" i="2"/>
  <c r="K54" i="2"/>
  <c r="V54" i="2" s="1"/>
  <c r="G55" i="2"/>
  <c r="K55" i="2"/>
  <c r="V55" i="2" s="1"/>
  <c r="G56" i="2"/>
  <c r="K56" i="2"/>
  <c r="V56" i="2" s="1"/>
  <c r="G28" i="2"/>
  <c r="K28" i="2"/>
  <c r="V28" i="2" s="1"/>
  <c r="G29" i="2"/>
  <c r="K29" i="2"/>
  <c r="V29" i="2" s="1"/>
  <c r="G30" i="2"/>
  <c r="K30" i="2"/>
  <c r="V30" i="2" s="1"/>
  <c r="G31" i="2"/>
  <c r="K31" i="2"/>
  <c r="V31" i="2" s="1"/>
  <c r="G32" i="2"/>
  <c r="K32" i="2"/>
  <c r="V32" i="2" s="1"/>
  <c r="G33" i="2"/>
  <c r="K33" i="2"/>
  <c r="V33" i="2" s="1"/>
  <c r="G34" i="2"/>
  <c r="K34" i="2"/>
  <c r="V34" i="2" s="1"/>
  <c r="G35" i="2"/>
  <c r="K35" i="2"/>
  <c r="V35" i="2" s="1"/>
  <c r="G36" i="2"/>
  <c r="K36" i="2"/>
  <c r="V36" i="2" s="1"/>
  <c r="G37" i="2"/>
  <c r="K37" i="2"/>
  <c r="V37" i="2" s="1"/>
  <c r="G7" i="2"/>
  <c r="K7" i="2"/>
  <c r="V7" i="2" s="1"/>
  <c r="G8" i="2"/>
  <c r="K8" i="2"/>
  <c r="V8" i="2" s="1"/>
  <c r="G9" i="2"/>
  <c r="K9" i="2"/>
  <c r="V9" i="2" s="1"/>
  <c r="G10" i="2"/>
  <c r="K10" i="2"/>
  <c r="V10" i="2" s="1"/>
  <c r="G11" i="2"/>
  <c r="K11" i="2"/>
  <c r="V11" i="2" s="1"/>
  <c r="G12" i="2"/>
  <c r="K12" i="2"/>
  <c r="V12" i="2" s="1"/>
  <c r="G13" i="2"/>
  <c r="K13" i="2"/>
  <c r="V13" i="2" s="1"/>
  <c r="G14" i="2"/>
  <c r="K14" i="2"/>
  <c r="V14" i="2" s="1"/>
  <c r="G15" i="2"/>
  <c r="K15" i="2"/>
  <c r="V15" i="2" s="1"/>
  <c r="D6" i="2"/>
  <c r="D27" i="2"/>
  <c r="D26" i="2"/>
  <c r="D25" i="2"/>
  <c r="D24" i="2"/>
  <c r="E17" i="2"/>
  <c r="D15" i="2"/>
  <c r="D11" i="2"/>
  <c r="D7" i="2"/>
  <c r="D34" i="2"/>
  <c r="D30" i="2"/>
  <c r="D55" i="2"/>
  <c r="D43" i="2"/>
  <c r="J6" i="2"/>
  <c r="F6" i="2"/>
  <c r="J27" i="2"/>
  <c r="F27" i="2"/>
  <c r="J26" i="2"/>
  <c r="F26" i="2"/>
  <c r="J25" i="2"/>
  <c r="F25" i="2"/>
  <c r="J24" i="2"/>
  <c r="F24" i="2"/>
  <c r="J23" i="2"/>
  <c r="F23" i="2"/>
  <c r="J22" i="2"/>
  <c r="F22" i="2"/>
  <c r="J21" i="2"/>
  <c r="F21" i="2"/>
  <c r="J20" i="2"/>
  <c r="E20" i="2"/>
  <c r="H19" i="2"/>
  <c r="K18" i="2"/>
  <c r="V18" i="2" s="1"/>
  <c r="E18" i="2"/>
  <c r="H17" i="2"/>
  <c r="K16" i="2"/>
  <c r="V16" i="2" s="1"/>
  <c r="D16" i="2"/>
  <c r="D14" i="2"/>
  <c r="D12" i="2"/>
  <c r="D10" i="2"/>
  <c r="D8" i="2"/>
  <c r="D37" i="2"/>
  <c r="D35" i="2"/>
  <c r="D33" i="2"/>
  <c r="D31" i="2"/>
  <c r="D29" i="2"/>
  <c r="D56" i="2"/>
  <c r="D54" i="2"/>
  <c r="D52" i="2"/>
  <c r="D50" i="2"/>
  <c r="D48" i="2"/>
  <c r="D46" i="2"/>
  <c r="D44" i="2"/>
  <c r="D42" i="2"/>
  <c r="D40" i="2"/>
  <c r="D38" i="2"/>
  <c r="H6" i="2"/>
  <c r="H27" i="2"/>
  <c r="H26" i="2"/>
  <c r="H25" i="2"/>
  <c r="H24" i="2"/>
  <c r="H18" i="2"/>
  <c r="K17" i="2"/>
  <c r="V17" i="2" s="1"/>
  <c r="H16" i="2"/>
  <c r="D13" i="2"/>
  <c r="D9" i="2"/>
  <c r="D36" i="2"/>
  <c r="D32" i="2"/>
  <c r="D28" i="2"/>
  <c r="D53" i="2"/>
  <c r="D51" i="2"/>
  <c r="D49" i="2"/>
  <c r="D47" i="2"/>
  <c r="D41" i="2"/>
  <c r="I6" i="2"/>
  <c r="E6" i="2"/>
  <c r="I27" i="2"/>
  <c r="T27" i="2" s="1"/>
  <c r="E27" i="2"/>
  <c r="I26" i="2"/>
  <c r="T26" i="2" s="1"/>
  <c r="E26" i="2"/>
  <c r="I25" i="2"/>
  <c r="T25" i="2" s="1"/>
  <c r="E25" i="2"/>
  <c r="I24" i="2"/>
  <c r="T24" i="2" s="1"/>
  <c r="E24" i="2"/>
  <c r="I23" i="2"/>
  <c r="T23" i="2" s="1"/>
  <c r="E23" i="2"/>
  <c r="I22" i="2"/>
  <c r="T22" i="2" s="1"/>
  <c r="E22" i="2"/>
  <c r="I21" i="2"/>
  <c r="T21" i="2" s="1"/>
  <c r="E21" i="2"/>
  <c r="I20" i="2"/>
  <c r="T20" i="2" s="1"/>
  <c r="D20" i="2"/>
  <c r="G19" i="2"/>
  <c r="I18" i="2"/>
  <c r="T18" i="2" s="1"/>
  <c r="D18" i="2"/>
  <c r="G17" i="2"/>
  <c r="I16" i="2"/>
  <c r="T16" i="2" s="1"/>
  <c r="H15" i="2"/>
  <c r="H13" i="2"/>
  <c r="H11" i="2"/>
  <c r="H9" i="2"/>
  <c r="H7" i="2"/>
  <c r="H36" i="2"/>
  <c r="H34" i="2"/>
  <c r="H32" i="2"/>
  <c r="H30" i="2"/>
  <c r="H28" i="2"/>
  <c r="H55" i="2"/>
  <c r="H53" i="2"/>
  <c r="H51" i="2"/>
  <c r="H49" i="2"/>
  <c r="H47" i="2"/>
  <c r="H45" i="2"/>
  <c r="H43" i="2"/>
  <c r="H41" i="2"/>
  <c r="H39" i="2"/>
  <c r="C38" i="2"/>
  <c r="N38" i="2" s="1"/>
  <c r="C42" i="2"/>
  <c r="N42" i="2" s="1"/>
  <c r="C46" i="2"/>
  <c r="N46" i="2" s="1"/>
  <c r="C50" i="2"/>
  <c r="N50" i="2" s="1"/>
  <c r="C54" i="2"/>
  <c r="N54" i="2" s="1"/>
  <c r="C29" i="2"/>
  <c r="N29" i="2" s="1"/>
  <c r="C33" i="2"/>
  <c r="N33" i="2" s="1"/>
  <c r="C37" i="2"/>
  <c r="N37" i="2" s="1"/>
  <c r="C10" i="2"/>
  <c r="N10" i="2" s="1"/>
  <c r="C14" i="2"/>
  <c r="N14" i="2" s="1"/>
  <c r="C18" i="2"/>
  <c r="N18" i="2" s="1"/>
  <c r="C22" i="2"/>
  <c r="N22" i="2" s="1"/>
  <c r="C26" i="2"/>
  <c r="N26" i="2" s="1"/>
  <c r="C39" i="2"/>
  <c r="N39" i="2" s="1"/>
  <c r="C43" i="2"/>
  <c r="N43" i="2" s="1"/>
  <c r="C47" i="2"/>
  <c r="N47" i="2" s="1"/>
  <c r="C51" i="2"/>
  <c r="N51" i="2" s="1"/>
  <c r="C55" i="2"/>
  <c r="N55" i="2" s="1"/>
  <c r="C30" i="2"/>
  <c r="N30" i="2" s="1"/>
  <c r="C34" i="2"/>
  <c r="N34" i="2" s="1"/>
  <c r="C7" i="2"/>
  <c r="N7" i="2" s="1"/>
  <c r="C23" i="2"/>
  <c r="N23" i="2" s="1"/>
  <c r="C48" i="2"/>
  <c r="N48" i="2" s="1"/>
  <c r="C31" i="2"/>
  <c r="N31" i="2" s="1"/>
  <c r="C12" i="2"/>
  <c r="N12" i="2" s="1"/>
  <c r="C16" i="2"/>
  <c r="N16" i="2" s="1"/>
  <c r="C32" i="2"/>
  <c r="N32" i="2" s="1"/>
  <c r="C11" i="2"/>
  <c r="N11" i="2" s="1"/>
  <c r="C15" i="2"/>
  <c r="N15" i="2" s="1"/>
  <c r="C19" i="2"/>
  <c r="N19" i="2" s="1"/>
  <c r="C27" i="2"/>
  <c r="N27" i="2" s="1"/>
  <c r="C52" i="2"/>
  <c r="N52" i="2" s="1"/>
  <c r="C35" i="2"/>
  <c r="N35" i="2" s="1"/>
  <c r="C20" i="2"/>
  <c r="N20" i="2" s="1"/>
  <c r="C24" i="2"/>
  <c r="N24" i="2" s="1"/>
  <c r="C41" i="2"/>
  <c r="N41" i="2" s="1"/>
  <c r="C49" i="2"/>
  <c r="N49" i="2" s="1"/>
  <c r="C28" i="2"/>
  <c r="N28" i="2" s="1"/>
  <c r="C36" i="2"/>
  <c r="N36" i="2" s="1"/>
  <c r="C17" i="2"/>
  <c r="N17" i="2" s="1"/>
  <c r="C25" i="2"/>
  <c r="N25" i="2" s="1"/>
  <c r="C40" i="2"/>
  <c r="N40" i="2" s="1"/>
  <c r="C44" i="2"/>
  <c r="N44" i="2" s="1"/>
  <c r="C56" i="2"/>
  <c r="N56" i="2" s="1"/>
  <c r="C8" i="2"/>
  <c r="N8" i="2" s="1"/>
  <c r="C45" i="2"/>
  <c r="N45" i="2" s="1"/>
  <c r="C53" i="2"/>
  <c r="N53" i="2" s="1"/>
  <c r="C9" i="2"/>
  <c r="N9" i="2" s="1"/>
  <c r="C13" i="2"/>
  <c r="N13" i="2" s="1"/>
  <c r="C21" i="2"/>
  <c r="N21" i="2" s="1"/>
  <c r="F60" i="2" l="1"/>
  <c r="J60" i="2"/>
  <c r="K60" i="2"/>
  <c r="G60" i="2"/>
  <c r="C60" i="2"/>
  <c r="H60" i="2"/>
  <c r="E60" i="2"/>
  <c r="I60" i="2"/>
  <c r="D60" i="2"/>
  <c r="M60" i="2" a="1"/>
  <c r="M60" i="2" s="1"/>
  <c r="M5" i="2" a="1"/>
  <c r="M5" i="2" s="1"/>
  <c r="C6" i="2"/>
  <c r="AA12" i="4" l="1"/>
  <c r="AA20" i="4"/>
  <c r="AA28" i="4"/>
  <c r="AA36" i="4"/>
  <c r="AA44" i="4"/>
  <c r="AA52" i="4"/>
  <c r="Z9" i="4"/>
  <c r="Z17" i="4"/>
  <c r="Z25" i="4"/>
  <c r="Z33" i="4"/>
  <c r="Z41" i="4"/>
  <c r="Z49" i="4"/>
  <c r="W6" i="4"/>
  <c r="W14" i="4"/>
  <c r="W22" i="4"/>
  <c r="W30" i="4"/>
  <c r="W38" i="4"/>
  <c r="W46" i="4"/>
  <c r="W54" i="4"/>
  <c r="V11" i="4"/>
  <c r="V19" i="4"/>
  <c r="V27" i="4"/>
  <c r="V35" i="4"/>
  <c r="V43" i="4"/>
  <c r="V51" i="4"/>
  <c r="S8" i="4"/>
  <c r="S16" i="4"/>
  <c r="S24" i="4"/>
  <c r="S32" i="4"/>
  <c r="S40" i="4"/>
  <c r="S48" i="4"/>
  <c r="R5" i="4"/>
  <c r="R13" i="4"/>
  <c r="R21" i="4"/>
  <c r="R29" i="4"/>
  <c r="R37" i="4"/>
  <c r="R45" i="4"/>
  <c r="R53" i="4"/>
  <c r="P10" i="4"/>
  <c r="P18" i="4"/>
  <c r="P26" i="4"/>
  <c r="P34" i="4"/>
  <c r="P42" i="4"/>
  <c r="P50" i="4"/>
  <c r="O8" i="4"/>
  <c r="O16" i="4"/>
  <c r="O24" i="4"/>
  <c r="O32" i="4"/>
  <c r="O40" i="4"/>
  <c r="O48" i="4"/>
  <c r="N4" i="4"/>
  <c r="N12" i="4"/>
  <c r="N20" i="4"/>
  <c r="N28" i="4"/>
  <c r="N36" i="4"/>
  <c r="N44" i="4"/>
  <c r="N52" i="4"/>
  <c r="AA5" i="4"/>
  <c r="AA13" i="4"/>
  <c r="AA21" i="4"/>
  <c r="AA29" i="4"/>
  <c r="AA37" i="4"/>
  <c r="AA45" i="4"/>
  <c r="AA53" i="4"/>
  <c r="Z10" i="4"/>
  <c r="Z18" i="4"/>
  <c r="Z26" i="4"/>
  <c r="Z34" i="4"/>
  <c r="Z42" i="4"/>
  <c r="Z50" i="4"/>
  <c r="W7" i="4"/>
  <c r="W15" i="4"/>
  <c r="W23" i="4"/>
  <c r="W31" i="4"/>
  <c r="W39" i="4"/>
  <c r="W47" i="4"/>
  <c r="W4" i="4"/>
  <c r="V12" i="4"/>
  <c r="V20" i="4"/>
  <c r="V28" i="4"/>
  <c r="V36" i="4"/>
  <c r="V44" i="4"/>
  <c r="V52" i="4"/>
  <c r="S9" i="4"/>
  <c r="S17" i="4"/>
  <c r="S25" i="4"/>
  <c r="S33" i="4"/>
  <c r="S41" i="4"/>
  <c r="S49" i="4"/>
  <c r="R6" i="4"/>
  <c r="R14" i="4"/>
  <c r="R22" i="4"/>
  <c r="R30" i="4"/>
  <c r="R38" i="4"/>
  <c r="R46" i="4"/>
  <c r="R54" i="4"/>
  <c r="P11" i="4"/>
  <c r="P19" i="4"/>
  <c r="P27" i="4"/>
  <c r="P35" i="4"/>
  <c r="P43" i="4"/>
  <c r="P51" i="4"/>
  <c r="O9" i="4"/>
  <c r="O17" i="4"/>
  <c r="O25" i="4"/>
  <c r="O33" i="4"/>
  <c r="O41" i="4"/>
  <c r="O49" i="4"/>
  <c r="N5" i="4"/>
  <c r="N13" i="4"/>
  <c r="N21" i="4"/>
  <c r="N29" i="4"/>
  <c r="N37" i="4"/>
  <c r="N45" i="4"/>
  <c r="N53" i="4"/>
  <c r="AA6" i="4"/>
  <c r="AA14" i="4"/>
  <c r="AA22" i="4"/>
  <c r="AA30" i="4"/>
  <c r="AA38" i="4"/>
  <c r="AA46" i="4"/>
  <c r="AA54" i="4"/>
  <c r="Z11" i="4"/>
  <c r="Z19" i="4"/>
  <c r="Z27" i="4"/>
  <c r="Z35" i="4"/>
  <c r="Z43" i="4"/>
  <c r="Z51" i="4"/>
  <c r="W8" i="4"/>
  <c r="W16" i="4"/>
  <c r="W24" i="4"/>
  <c r="W32" i="4"/>
  <c r="W40" i="4"/>
  <c r="W48" i="4"/>
  <c r="V5" i="4"/>
  <c r="V13" i="4"/>
  <c r="V21" i="4"/>
  <c r="V29" i="4"/>
  <c r="V37" i="4"/>
  <c r="V45" i="4"/>
  <c r="V53" i="4"/>
  <c r="S10" i="4"/>
  <c r="S18" i="4"/>
  <c r="S26" i="4"/>
  <c r="S34" i="4"/>
  <c r="S42" i="4"/>
  <c r="S50" i="4"/>
  <c r="R7" i="4"/>
  <c r="R15" i="4"/>
  <c r="R23" i="4"/>
  <c r="R31" i="4"/>
  <c r="R39" i="4"/>
  <c r="R47" i="4"/>
  <c r="R4" i="4"/>
  <c r="P12" i="4"/>
  <c r="P20" i="4"/>
  <c r="P28" i="4"/>
  <c r="P36" i="4"/>
  <c r="P44" i="4"/>
  <c r="P52" i="4"/>
  <c r="O10" i="4"/>
  <c r="O18" i="4"/>
  <c r="O26" i="4"/>
  <c r="O34" i="4"/>
  <c r="O42" i="4"/>
  <c r="O50" i="4"/>
  <c r="N6" i="4"/>
  <c r="N14" i="4"/>
  <c r="N22" i="4"/>
  <c r="N30" i="4"/>
  <c r="N38" i="4"/>
  <c r="N46" i="4"/>
  <c r="N54" i="4"/>
  <c r="AA7" i="4"/>
  <c r="AA15" i="4"/>
  <c r="AA23" i="4"/>
  <c r="AA31" i="4"/>
  <c r="AA39" i="4"/>
  <c r="AA47" i="4"/>
  <c r="AA4" i="4"/>
  <c r="Z12" i="4"/>
  <c r="Z20" i="4"/>
  <c r="Z28" i="4"/>
  <c r="Z36" i="4"/>
  <c r="Z44" i="4"/>
  <c r="Z52" i="4"/>
  <c r="W9" i="4"/>
  <c r="W17" i="4"/>
  <c r="W25" i="4"/>
  <c r="W33" i="4"/>
  <c r="W41" i="4"/>
  <c r="W49" i="4"/>
  <c r="V6" i="4"/>
  <c r="V14" i="4"/>
  <c r="V22" i="4"/>
  <c r="V30" i="4"/>
  <c r="V38" i="4"/>
  <c r="V46" i="4"/>
  <c r="V54" i="4"/>
  <c r="S11" i="4"/>
  <c r="S19" i="4"/>
  <c r="S27" i="4"/>
  <c r="S35" i="4"/>
  <c r="S43" i="4"/>
  <c r="S51" i="4"/>
  <c r="R8" i="4"/>
  <c r="R16" i="4"/>
  <c r="R24" i="4"/>
  <c r="R32" i="4"/>
  <c r="R40" i="4"/>
  <c r="R48" i="4"/>
  <c r="P5" i="4"/>
  <c r="P13" i="4"/>
  <c r="P21" i="4"/>
  <c r="P29" i="4"/>
  <c r="P37" i="4"/>
  <c r="P45" i="4"/>
  <c r="P53" i="4"/>
  <c r="O11" i="4"/>
  <c r="O19" i="4"/>
  <c r="O27" i="4"/>
  <c r="O35" i="4"/>
  <c r="O43" i="4"/>
  <c r="O51" i="4"/>
  <c r="N7" i="4"/>
  <c r="N15" i="4"/>
  <c r="N23" i="4"/>
  <c r="N31" i="4"/>
  <c r="N39" i="4"/>
  <c r="N47" i="4"/>
  <c r="M4" i="4"/>
  <c r="AA8" i="4"/>
  <c r="AA16" i="4"/>
  <c r="AA24" i="4"/>
  <c r="AA32" i="4"/>
  <c r="AA40" i="4"/>
  <c r="AA48" i="4"/>
  <c r="Z5" i="4"/>
  <c r="Z13" i="4"/>
  <c r="Z21" i="4"/>
  <c r="Z29" i="4"/>
  <c r="Z37" i="4"/>
  <c r="Z45" i="4"/>
  <c r="Z53" i="4"/>
  <c r="W10" i="4"/>
  <c r="W18" i="4"/>
  <c r="W26" i="4"/>
  <c r="W34" i="4"/>
  <c r="W42" i="4"/>
  <c r="W50" i="4"/>
  <c r="V7" i="4"/>
  <c r="V15" i="4"/>
  <c r="V23" i="4"/>
  <c r="V31" i="4"/>
  <c r="V39" i="4"/>
  <c r="V47" i="4"/>
  <c r="V4" i="4"/>
  <c r="S12" i="4"/>
  <c r="S20" i="4"/>
  <c r="S28" i="4"/>
  <c r="S36" i="4"/>
  <c r="S44" i="4"/>
  <c r="S52" i="4"/>
  <c r="R9" i="4"/>
  <c r="R17" i="4"/>
  <c r="R25" i="4"/>
  <c r="R33" i="4"/>
  <c r="R41" i="4"/>
  <c r="R49" i="4"/>
  <c r="P6" i="4"/>
  <c r="P14" i="4"/>
  <c r="P22" i="4"/>
  <c r="P30" i="4"/>
  <c r="P38" i="4"/>
  <c r="P46" i="4"/>
  <c r="P54" i="4"/>
  <c r="O12" i="4"/>
  <c r="O20" i="4"/>
  <c r="O28" i="4"/>
  <c r="O36" i="4"/>
  <c r="O44" i="4"/>
  <c r="O52" i="4"/>
  <c r="N8" i="4"/>
  <c r="N16" i="4"/>
  <c r="N24" i="4"/>
  <c r="N32" i="4"/>
  <c r="N40" i="4"/>
  <c r="N48" i="4"/>
  <c r="AA9" i="4"/>
  <c r="AA17" i="4"/>
  <c r="AA25" i="4"/>
  <c r="AA33" i="4"/>
  <c r="AA41" i="4"/>
  <c r="AA49" i="4"/>
  <c r="Z6" i="4"/>
  <c r="Z14" i="4"/>
  <c r="Z22" i="4"/>
  <c r="Z30" i="4"/>
  <c r="Z38" i="4"/>
  <c r="Z46" i="4"/>
  <c r="Z54" i="4"/>
  <c r="W11" i="4"/>
  <c r="W19" i="4"/>
  <c r="W27" i="4"/>
  <c r="W35" i="4"/>
  <c r="W43" i="4"/>
  <c r="W51" i="4"/>
  <c r="V8" i="4"/>
  <c r="V16" i="4"/>
  <c r="V24" i="4"/>
  <c r="V32" i="4"/>
  <c r="V40" i="4"/>
  <c r="V48" i="4"/>
  <c r="S5" i="4"/>
  <c r="S13" i="4"/>
  <c r="S21" i="4"/>
  <c r="S29" i="4"/>
  <c r="S37" i="4"/>
  <c r="S45" i="4"/>
  <c r="S53" i="4"/>
  <c r="R10" i="4"/>
  <c r="R18" i="4"/>
  <c r="R26" i="4"/>
  <c r="R34" i="4"/>
  <c r="R42" i="4"/>
  <c r="R50" i="4"/>
  <c r="P7" i="4"/>
  <c r="P15" i="4"/>
  <c r="P23" i="4"/>
  <c r="P31" i="4"/>
  <c r="P39" i="4"/>
  <c r="P47" i="4"/>
  <c r="O5" i="4"/>
  <c r="O13" i="4"/>
  <c r="O21" i="4"/>
  <c r="O29" i="4"/>
  <c r="O37" i="4"/>
  <c r="O45" i="4"/>
  <c r="O53" i="4"/>
  <c r="N9" i="4"/>
  <c r="N17" i="4"/>
  <c r="N25" i="4"/>
  <c r="N33" i="4"/>
  <c r="N41" i="4"/>
  <c r="N49" i="4"/>
  <c r="AA10" i="4"/>
  <c r="AA18" i="4"/>
  <c r="AA26" i="4"/>
  <c r="AA34" i="4"/>
  <c r="AA42" i="4"/>
  <c r="AA50" i="4"/>
  <c r="Z7" i="4"/>
  <c r="Z15" i="4"/>
  <c r="Z23" i="4"/>
  <c r="Z31" i="4"/>
  <c r="Z39" i="4"/>
  <c r="Z47" i="4"/>
  <c r="Z4" i="4"/>
  <c r="W12" i="4"/>
  <c r="W20" i="4"/>
  <c r="W28" i="4"/>
  <c r="W36" i="4"/>
  <c r="W44" i="4"/>
  <c r="W52" i="4"/>
  <c r="V9" i="4"/>
  <c r="V17" i="4"/>
  <c r="V25" i="4"/>
  <c r="V33" i="4"/>
  <c r="V41" i="4"/>
  <c r="V49" i="4"/>
  <c r="S6" i="4"/>
  <c r="S14" i="4"/>
  <c r="S22" i="4"/>
  <c r="S30" i="4"/>
  <c r="S38" i="4"/>
  <c r="S46" i="4"/>
  <c r="S54" i="4"/>
  <c r="R11" i="4"/>
  <c r="R19" i="4"/>
  <c r="R27" i="4"/>
  <c r="R35" i="4"/>
  <c r="R43" i="4"/>
  <c r="R51" i="4"/>
  <c r="P8" i="4"/>
  <c r="P16" i="4"/>
  <c r="P24" i="4"/>
  <c r="P32" i="4"/>
  <c r="P40" i="4"/>
  <c r="P48" i="4"/>
  <c r="O6" i="4"/>
  <c r="O14" i="4"/>
  <c r="O22" i="4"/>
  <c r="O30" i="4"/>
  <c r="O38" i="4"/>
  <c r="O46" i="4"/>
  <c r="O54" i="4"/>
  <c r="N10" i="4"/>
  <c r="N18" i="4"/>
  <c r="N26" i="4"/>
  <c r="N34" i="4"/>
  <c r="N42" i="4"/>
  <c r="N50" i="4"/>
  <c r="AA11" i="4"/>
  <c r="AA19" i="4"/>
  <c r="AA27" i="4"/>
  <c r="AA35" i="4"/>
  <c r="AA43" i="4"/>
  <c r="AA51" i="4"/>
  <c r="Z8" i="4"/>
  <c r="Z16" i="4"/>
  <c r="Z24" i="4"/>
  <c r="Z32" i="4"/>
  <c r="Z40" i="4"/>
  <c r="Z48" i="4"/>
  <c r="W5" i="4"/>
  <c r="W13" i="4"/>
  <c r="W21" i="4"/>
  <c r="W29" i="4"/>
  <c r="W37" i="4"/>
  <c r="W45" i="4"/>
  <c r="W53" i="4"/>
  <c r="V10" i="4"/>
  <c r="V18" i="4"/>
  <c r="V26" i="4"/>
  <c r="V34" i="4"/>
  <c r="V42" i="4"/>
  <c r="V50" i="4"/>
  <c r="S7" i="4"/>
  <c r="S15" i="4"/>
  <c r="S23" i="4"/>
  <c r="S31" i="4"/>
  <c r="S39" i="4"/>
  <c r="S47" i="4"/>
  <c r="S4" i="4"/>
  <c r="R12" i="4"/>
  <c r="R20" i="4"/>
  <c r="R28" i="4"/>
  <c r="R36" i="4"/>
  <c r="R44" i="4"/>
  <c r="R52" i="4"/>
  <c r="P9" i="4"/>
  <c r="P17" i="4"/>
  <c r="P25" i="4"/>
  <c r="P33" i="4"/>
  <c r="P41" i="4"/>
  <c r="P49" i="4"/>
  <c r="O7" i="4"/>
  <c r="O15" i="4"/>
  <c r="O23" i="4"/>
  <c r="O31" i="4"/>
  <c r="O39" i="4"/>
  <c r="O47" i="4"/>
  <c r="O4" i="4"/>
  <c r="N11" i="4"/>
  <c r="N19" i="4"/>
  <c r="N27" i="4"/>
  <c r="N35" i="4"/>
  <c r="N43" i="4"/>
  <c r="N51" i="4"/>
  <c r="AA4" i="5"/>
  <c r="AA12" i="5"/>
  <c r="AA20" i="5"/>
  <c r="AA3" i="5"/>
  <c r="Z11" i="5"/>
  <c r="Z19" i="5"/>
  <c r="Z27" i="5"/>
  <c r="W10" i="5"/>
  <c r="W18" i="5"/>
  <c r="W26" i="5"/>
  <c r="V9" i="5"/>
  <c r="V17" i="5"/>
  <c r="V25" i="5"/>
  <c r="N8" i="5"/>
  <c r="N16" i="5"/>
  <c r="N24" i="5"/>
  <c r="S7" i="5"/>
  <c r="S15" i="5"/>
  <c r="S23" i="5"/>
  <c r="R6" i="5"/>
  <c r="R14" i="5"/>
  <c r="R22" i="5"/>
  <c r="O5" i="5"/>
  <c r="O13" i="5"/>
  <c r="O21" i="5"/>
  <c r="M3" i="5"/>
  <c r="AA5" i="5"/>
  <c r="AA13" i="5"/>
  <c r="AA21" i="5"/>
  <c r="Z4" i="5"/>
  <c r="Z12" i="5"/>
  <c r="Z20" i="5"/>
  <c r="Z3" i="5"/>
  <c r="W11" i="5"/>
  <c r="W19" i="5"/>
  <c r="W27" i="5"/>
  <c r="V10" i="5"/>
  <c r="V18" i="5"/>
  <c r="V26" i="5"/>
  <c r="N9" i="5"/>
  <c r="N17" i="5"/>
  <c r="N25" i="5"/>
  <c r="S8" i="5"/>
  <c r="S16" i="5"/>
  <c r="S24" i="5"/>
  <c r="R7" i="5"/>
  <c r="R15" i="5"/>
  <c r="R23" i="5"/>
  <c r="O6" i="5"/>
  <c r="O14" i="5"/>
  <c r="O22" i="5"/>
  <c r="AA6" i="5"/>
  <c r="AA14" i="5"/>
  <c r="AA22" i="5"/>
  <c r="Z5" i="5"/>
  <c r="Z13" i="5"/>
  <c r="Z21" i="5"/>
  <c r="W4" i="5"/>
  <c r="W12" i="5"/>
  <c r="W20" i="5"/>
  <c r="W3" i="5"/>
  <c r="V11" i="5"/>
  <c r="V19" i="5"/>
  <c r="V27" i="5"/>
  <c r="N10" i="5"/>
  <c r="N18" i="5"/>
  <c r="N26" i="5"/>
  <c r="S9" i="5"/>
  <c r="S17" i="5"/>
  <c r="R8" i="5"/>
  <c r="R16" i="5"/>
  <c r="R24" i="5"/>
  <c r="O7" i="5"/>
  <c r="O15" i="5"/>
  <c r="O23" i="5"/>
  <c r="AA7" i="5"/>
  <c r="AA15" i="5"/>
  <c r="AA23" i="5"/>
  <c r="Z6" i="5"/>
  <c r="Z14" i="5"/>
  <c r="Z22" i="5"/>
  <c r="W5" i="5"/>
  <c r="W13" i="5"/>
  <c r="W21" i="5"/>
  <c r="V4" i="5"/>
  <c r="V12" i="5"/>
  <c r="V20" i="5"/>
  <c r="V3" i="5"/>
  <c r="N11" i="5"/>
  <c r="N19" i="5"/>
  <c r="N27" i="5"/>
  <c r="S10" i="5"/>
  <c r="S18" i="5"/>
  <c r="S26" i="5"/>
  <c r="R9" i="5"/>
  <c r="R17" i="5"/>
  <c r="R25" i="5"/>
  <c r="O8" i="5"/>
  <c r="O16" i="5"/>
  <c r="O24" i="5"/>
  <c r="AA8" i="5"/>
  <c r="AA16" i="5"/>
  <c r="AA24" i="5"/>
  <c r="Z7" i="5"/>
  <c r="Z15" i="5"/>
  <c r="Z23" i="5"/>
  <c r="W6" i="5"/>
  <c r="W14" i="5"/>
  <c r="W22" i="5"/>
  <c r="V5" i="5"/>
  <c r="V13" i="5"/>
  <c r="V21" i="5"/>
  <c r="N4" i="5"/>
  <c r="N12" i="5"/>
  <c r="N20" i="5"/>
  <c r="N3" i="5"/>
  <c r="S11" i="5"/>
  <c r="S19" i="5"/>
  <c r="S27" i="5"/>
  <c r="R10" i="5"/>
  <c r="R18" i="5"/>
  <c r="R26" i="5"/>
  <c r="O9" i="5"/>
  <c r="O17" i="5"/>
  <c r="O25" i="5"/>
  <c r="AA9" i="5"/>
  <c r="AA17" i="5"/>
  <c r="Z8" i="5"/>
  <c r="Z16" i="5"/>
  <c r="Z24" i="5"/>
  <c r="W7" i="5"/>
  <c r="W15" i="5"/>
  <c r="W23" i="5"/>
  <c r="V6" i="5"/>
  <c r="V14" i="5"/>
  <c r="V22" i="5"/>
  <c r="N5" i="5"/>
  <c r="N13" i="5"/>
  <c r="N21" i="5"/>
  <c r="S4" i="5"/>
  <c r="S12" i="5"/>
  <c r="S20" i="5"/>
  <c r="S3" i="5"/>
  <c r="R11" i="5"/>
  <c r="R19" i="5"/>
  <c r="R27" i="5"/>
  <c r="O10" i="5"/>
  <c r="O18" i="5"/>
  <c r="O26" i="5"/>
  <c r="AA10" i="5"/>
  <c r="AA18" i="5"/>
  <c r="AA26" i="5"/>
  <c r="Z9" i="5"/>
  <c r="Z17" i="5"/>
  <c r="Z25" i="5"/>
  <c r="W8" i="5"/>
  <c r="W16" i="5"/>
  <c r="W24" i="5"/>
  <c r="V7" i="5"/>
  <c r="V15" i="5"/>
  <c r="V23" i="5"/>
  <c r="N6" i="5"/>
  <c r="N14" i="5"/>
  <c r="N22" i="5"/>
  <c r="S5" i="5"/>
  <c r="S13" i="5"/>
  <c r="S21" i="5"/>
  <c r="R4" i="5"/>
  <c r="R12" i="5"/>
  <c r="R20" i="5"/>
  <c r="R3" i="5"/>
  <c r="O11" i="5"/>
  <c r="O19" i="5"/>
  <c r="O27" i="5"/>
  <c r="AA11" i="5"/>
  <c r="AA19" i="5"/>
  <c r="AA27" i="5"/>
  <c r="Z10" i="5"/>
  <c r="Z18" i="5"/>
  <c r="Z26" i="5"/>
  <c r="W9" i="5"/>
  <c r="W17" i="5"/>
  <c r="W25" i="5"/>
  <c r="V8" i="5"/>
  <c r="V16" i="5"/>
  <c r="V24" i="5"/>
  <c r="N7" i="5"/>
  <c r="N15" i="5"/>
  <c r="N23" i="5"/>
  <c r="S6" i="5"/>
  <c r="S14" i="5"/>
  <c r="S22" i="5"/>
  <c r="R5" i="5"/>
  <c r="R13" i="5"/>
  <c r="R21" i="5"/>
  <c r="O4" i="5"/>
  <c r="O12" i="5"/>
  <c r="O20" i="5"/>
  <c r="O3" i="5"/>
  <c r="P14" i="5"/>
  <c r="P11" i="5"/>
  <c r="U18" i="5"/>
  <c r="X3" i="5"/>
  <c r="U22" i="5"/>
  <c r="P6" i="5"/>
  <c r="Q27" i="5"/>
  <c r="Q26" i="5"/>
  <c r="Q23" i="5"/>
  <c r="X15" i="5"/>
  <c r="M17" i="5"/>
  <c r="P13" i="5"/>
  <c r="U15" i="5"/>
  <c r="M12" i="5"/>
  <c r="Q24" i="5"/>
  <c r="Y27" i="5"/>
  <c r="X21" i="5"/>
  <c r="X4" i="5"/>
  <c r="P10" i="5"/>
  <c r="P7" i="5"/>
  <c r="P20" i="5"/>
  <c r="Y6" i="5"/>
  <c r="Q6" i="5"/>
  <c r="U3" i="5"/>
  <c r="Y3" i="5"/>
  <c r="Y19" i="5"/>
  <c r="Q13" i="5"/>
  <c r="M6" i="5"/>
  <c r="M27" i="5"/>
  <c r="M26" i="5"/>
  <c r="M23" i="5"/>
  <c r="X14" i="5"/>
  <c r="Y12" i="5"/>
  <c r="M13" i="5"/>
  <c r="P5" i="5"/>
  <c r="U7" i="5"/>
  <c r="X23" i="5"/>
  <c r="M8" i="5"/>
  <c r="Q16" i="5"/>
  <c r="X6" i="5"/>
  <c r="X5" i="5"/>
  <c r="M22" i="5"/>
  <c r="Q22" i="5"/>
  <c r="M19" i="5"/>
  <c r="P27" i="5"/>
  <c r="Q19" i="5"/>
  <c r="U27" i="5"/>
  <c r="M18" i="5"/>
  <c r="P26" i="5"/>
  <c r="Q18" i="5"/>
  <c r="U26" i="5"/>
  <c r="M15" i="5"/>
  <c r="P23" i="5"/>
  <c r="Q15" i="5"/>
  <c r="U19" i="5"/>
  <c r="Y23" i="5"/>
  <c r="X27" i="5"/>
  <c r="M9" i="5"/>
  <c r="P21" i="5"/>
  <c r="Q25" i="5"/>
  <c r="Q5" i="5"/>
  <c r="Y15" i="5"/>
  <c r="M24" i="5"/>
  <c r="P8" i="5"/>
  <c r="Q12" i="5"/>
  <c r="Y22" i="5"/>
  <c r="U21" i="5"/>
  <c r="Y13" i="5"/>
  <c r="U10" i="5"/>
  <c r="Q9" i="5"/>
  <c r="P16" i="5"/>
  <c r="U6" i="5"/>
  <c r="M14" i="5"/>
  <c r="P22" i="5"/>
  <c r="Q14" i="5"/>
  <c r="M11" i="5"/>
  <c r="P19" i="5"/>
  <c r="Q11" i="5"/>
  <c r="M10" i="5"/>
  <c r="P18" i="5"/>
  <c r="Q10" i="5"/>
  <c r="Q3" i="5"/>
  <c r="M7" i="5"/>
  <c r="P15" i="5"/>
  <c r="Q7" i="5"/>
  <c r="U11" i="5"/>
  <c r="Y7" i="5"/>
  <c r="X11" i="5"/>
  <c r="M21" i="5"/>
  <c r="M5" i="5"/>
  <c r="P17" i="5"/>
  <c r="Q21" i="5"/>
  <c r="P3" i="5"/>
  <c r="M16" i="5"/>
  <c r="P24" i="5"/>
  <c r="P4" i="5"/>
  <c r="Q8" i="5"/>
  <c r="X22" i="5"/>
  <c r="Y14" i="5"/>
  <c r="U13" i="5"/>
  <c r="U12" i="5"/>
  <c r="X20" i="5"/>
  <c r="P25" i="5"/>
  <c r="P9" i="5"/>
  <c r="Q17" i="5"/>
  <c r="U23" i="5"/>
  <c r="X7" i="5"/>
  <c r="M20" i="5"/>
  <c r="M4" i="5"/>
  <c r="P12" i="5"/>
  <c r="Q20" i="5"/>
  <c r="Q4" i="5"/>
  <c r="X19" i="5"/>
  <c r="X18" i="5"/>
  <c r="Y26" i="5"/>
  <c r="Y10" i="5"/>
  <c r="U5" i="5"/>
  <c r="X25" i="5"/>
  <c r="Y17" i="5"/>
  <c r="X8" i="5"/>
  <c r="U14" i="5"/>
  <c r="Y11" i="5"/>
  <c r="X26" i="5"/>
  <c r="X10" i="5"/>
  <c r="Y18" i="5"/>
  <c r="U17" i="5"/>
  <c r="X9" i="5"/>
  <c r="U16" i="5"/>
  <c r="X24" i="5"/>
  <c r="Y16" i="5"/>
  <c r="U9" i="5"/>
  <c r="X17" i="5"/>
  <c r="Y25" i="5"/>
  <c r="Y9" i="5"/>
  <c r="U24" i="5"/>
  <c r="U8" i="5"/>
  <c r="X16" i="5"/>
  <c r="Y24" i="5"/>
  <c r="Y8" i="5"/>
  <c r="X13" i="5"/>
  <c r="Y21" i="5"/>
  <c r="Y5" i="5"/>
  <c r="U20" i="5"/>
  <c r="U4" i="5"/>
  <c r="X12" i="5"/>
  <c r="Y20" i="5"/>
  <c r="Y4" i="5"/>
  <c r="M6" i="4"/>
  <c r="M5" i="4"/>
  <c r="Q32" i="4"/>
  <c r="U23" i="4"/>
  <c r="M26" i="4"/>
  <c r="Q7" i="4"/>
  <c r="U14" i="4"/>
  <c r="Q10" i="4"/>
  <c r="Q44" i="4"/>
  <c r="M17" i="4"/>
  <c r="Q27" i="4"/>
  <c r="Y41" i="4"/>
  <c r="Y16" i="4"/>
  <c r="M14" i="4"/>
  <c r="M13" i="4"/>
  <c r="M44" i="4"/>
  <c r="U47" i="4"/>
  <c r="M12" i="4"/>
  <c r="M32" i="4"/>
  <c r="Q12" i="4"/>
  <c r="M31" i="4"/>
  <c r="M35" i="4"/>
  <c r="Q4" i="4"/>
  <c r="X49" i="4"/>
  <c r="U42" i="4"/>
  <c r="Q36" i="4"/>
  <c r="Q19" i="4"/>
  <c r="M18" i="4"/>
  <c r="M36" i="4"/>
  <c r="Q24" i="4"/>
  <c r="M9" i="4"/>
  <c r="Q39" i="4"/>
  <c r="U39" i="4"/>
  <c r="U19" i="4"/>
  <c r="X32" i="4"/>
  <c r="Y33" i="4"/>
  <c r="U34" i="4"/>
  <c r="U6" i="4"/>
  <c r="X48" i="4"/>
  <c r="Y8" i="4"/>
  <c r="Q6" i="4"/>
  <c r="M48" i="4"/>
  <c r="Q28" i="4"/>
  <c r="M47" i="4"/>
  <c r="Q43" i="4"/>
  <c r="Q11" i="4"/>
  <c r="M10" i="4"/>
  <c r="Q8" i="4"/>
  <c r="M51" i="4"/>
  <c r="Q31" i="4"/>
  <c r="U4" i="4"/>
  <c r="U35" i="4"/>
  <c r="U15" i="4"/>
  <c r="X24" i="4"/>
  <c r="Y25" i="4"/>
  <c r="U22" i="4"/>
  <c r="X15" i="4"/>
  <c r="M22" i="4"/>
  <c r="M40" i="4"/>
  <c r="Q52" i="4"/>
  <c r="Q20" i="4"/>
  <c r="M21" i="4"/>
  <c r="M39" i="4"/>
  <c r="Q35" i="4"/>
  <c r="M52" i="4"/>
  <c r="Q40" i="4"/>
  <c r="M25" i="4"/>
  <c r="M43" i="4"/>
  <c r="Q23" i="4"/>
  <c r="U51" i="4"/>
  <c r="U31" i="4"/>
  <c r="U7" i="4"/>
  <c r="X16" i="4"/>
  <c r="Y9" i="4"/>
  <c r="U18" i="4"/>
  <c r="Y48" i="4"/>
  <c r="M28" i="4"/>
  <c r="Q38" i="4"/>
  <c r="M54" i="4"/>
  <c r="X45" i="4"/>
  <c r="U50" i="4"/>
  <c r="U30" i="4"/>
  <c r="X31" i="4"/>
  <c r="Y40" i="4"/>
  <c r="M20" i="4"/>
  <c r="M42" i="4"/>
  <c r="Q26" i="4"/>
  <c r="Q51" i="4"/>
  <c r="Q48" i="4"/>
  <c r="Q16" i="4"/>
  <c r="Q47" i="4"/>
  <c r="Q15" i="4"/>
  <c r="Y4" i="4"/>
  <c r="U43" i="4"/>
  <c r="U27" i="4"/>
  <c r="U11" i="4"/>
  <c r="X40" i="4"/>
  <c r="X8" i="4"/>
  <c r="Y17" i="4"/>
  <c r="U46" i="4"/>
  <c r="U26" i="4"/>
  <c r="U10" i="4"/>
  <c r="X23" i="4"/>
  <c r="Y32" i="4"/>
  <c r="M16" i="4"/>
  <c r="M30" i="4"/>
  <c r="P4" i="4"/>
  <c r="Q14" i="4"/>
  <c r="U25" i="4"/>
  <c r="X52" i="4"/>
  <c r="M46" i="4"/>
  <c r="Q30" i="4"/>
  <c r="U5" i="4"/>
  <c r="M11" i="4"/>
  <c r="X36" i="4"/>
  <c r="M37" i="4"/>
  <c r="X53" i="4"/>
  <c r="Y50" i="4"/>
  <c r="U54" i="4"/>
  <c r="U38" i="4"/>
  <c r="X39" i="4"/>
  <c r="X7" i="4"/>
  <c r="Y24" i="4"/>
  <c r="M24" i="4"/>
  <c r="M8" i="4"/>
  <c r="M38" i="4"/>
  <c r="Q46" i="4"/>
  <c r="Q22" i="4"/>
  <c r="U45" i="4"/>
  <c r="Y45" i="4"/>
  <c r="Q9" i="4"/>
  <c r="X34" i="4"/>
  <c r="Q42" i="4"/>
  <c r="U41" i="4"/>
  <c r="U21" i="4"/>
  <c r="X28" i="4"/>
  <c r="Y21" i="4"/>
  <c r="M7" i="4"/>
  <c r="Q29" i="4"/>
  <c r="Y12" i="4"/>
  <c r="U37" i="4"/>
  <c r="U13" i="4"/>
  <c r="X12" i="4"/>
  <c r="Y13" i="4"/>
  <c r="M27" i="4"/>
  <c r="M45" i="4"/>
  <c r="Q25" i="4"/>
  <c r="X4" i="4"/>
  <c r="X44" i="4"/>
  <c r="M50" i="4"/>
  <c r="M34" i="4"/>
  <c r="Q54" i="4"/>
  <c r="Q34" i="4"/>
  <c r="Q18" i="4"/>
  <c r="U29" i="4"/>
  <c r="U9" i="4"/>
  <c r="X47" i="4"/>
  <c r="Y54" i="4"/>
  <c r="Y5" i="4"/>
  <c r="M19" i="4"/>
  <c r="M41" i="4"/>
  <c r="Q17" i="4"/>
  <c r="U20" i="4"/>
  <c r="X10" i="4"/>
  <c r="X21" i="4"/>
  <c r="Q45" i="4"/>
  <c r="X41" i="4"/>
  <c r="Y35" i="4"/>
  <c r="Y34" i="4"/>
  <c r="Q50" i="4"/>
  <c r="U49" i="4"/>
  <c r="U33" i="4"/>
  <c r="U17" i="4"/>
  <c r="X51" i="4"/>
  <c r="X20" i="4"/>
  <c r="Y37" i="4"/>
  <c r="M23" i="4"/>
  <c r="M53" i="4"/>
  <c r="M29" i="4"/>
  <c r="Q33" i="4"/>
  <c r="Q13" i="4"/>
  <c r="U44" i="4"/>
  <c r="Y53" i="4"/>
  <c r="Y7" i="4"/>
  <c r="Y6" i="4"/>
  <c r="Q41" i="4"/>
  <c r="U36" i="4"/>
  <c r="U16" i="4"/>
  <c r="X35" i="4"/>
  <c r="Y44" i="4"/>
  <c r="Y49" i="4"/>
  <c r="X26" i="4"/>
  <c r="X6" i="4"/>
  <c r="Y27" i="4"/>
  <c r="X13" i="4"/>
  <c r="Y30" i="4"/>
  <c r="U52" i="4"/>
  <c r="U32" i="4"/>
  <c r="U12" i="4"/>
  <c r="X54" i="4"/>
  <c r="X27" i="4"/>
  <c r="Y28" i="4"/>
  <c r="X42" i="4"/>
  <c r="X22" i="4"/>
  <c r="Y52" i="4"/>
  <c r="Y19" i="4"/>
  <c r="X33" i="4"/>
  <c r="X5" i="4"/>
  <c r="Y18" i="4"/>
  <c r="Q49" i="4"/>
  <c r="U48" i="4"/>
  <c r="U28" i="4"/>
  <c r="X50" i="4"/>
  <c r="X11" i="4"/>
  <c r="Y20" i="4"/>
  <c r="X38" i="4"/>
  <c r="X18" i="4"/>
  <c r="Y39" i="4"/>
  <c r="Y11" i="4"/>
  <c r="X29" i="4"/>
  <c r="Y38" i="4"/>
  <c r="Y14" i="4"/>
  <c r="Y51" i="4"/>
  <c r="U53" i="4"/>
  <c r="X43" i="4"/>
  <c r="Y29" i="4"/>
  <c r="M15" i="4"/>
  <c r="M49" i="4"/>
  <c r="M33" i="4"/>
  <c r="Q53" i="4"/>
  <c r="Q37" i="4"/>
  <c r="Q21" i="4"/>
  <c r="Q5" i="4"/>
  <c r="U40" i="4"/>
  <c r="U24" i="4"/>
  <c r="U8" i="4"/>
  <c r="X46" i="4"/>
  <c r="X19" i="4"/>
  <c r="Y36" i="4"/>
  <c r="X30" i="4"/>
  <c r="X14" i="4"/>
  <c r="Y43" i="4"/>
  <c r="Y23" i="4"/>
  <c r="X37" i="4"/>
  <c r="X17" i="4"/>
  <c r="Y46" i="4"/>
  <c r="Y22" i="4"/>
  <c r="Y47" i="4"/>
  <c r="Y31" i="4"/>
  <c r="Y15" i="4"/>
  <c r="X25" i="4"/>
  <c r="X9" i="4"/>
  <c r="Y42" i="4"/>
  <c r="Y26" i="4"/>
  <c r="Y10" i="4"/>
  <c r="AG25" i="5" l="1"/>
  <c r="AH25" i="5" s="1"/>
  <c r="AI25" i="5" s="1"/>
  <c r="AJ25" i="5" s="1"/>
  <c r="AG7" i="5"/>
  <c r="AH7" i="5" s="1"/>
  <c r="AI7" i="5" s="1"/>
  <c r="AJ7" i="5" s="1"/>
  <c r="AG11" i="5"/>
  <c r="AH11" i="5" s="1"/>
  <c r="AI11" i="5" s="1"/>
  <c r="AJ11" i="5" s="1"/>
  <c r="AG3" i="5"/>
  <c r="AH3" i="5" s="1"/>
  <c r="AI3" i="5" s="1"/>
  <c r="AJ3" i="5" s="1"/>
  <c r="AG6" i="5"/>
  <c r="AH6" i="5" s="1"/>
  <c r="AI6" i="5" s="1"/>
  <c r="AJ6" i="5" s="1"/>
  <c r="AG18" i="5"/>
  <c r="AH18" i="5" s="1"/>
  <c r="AI18" i="5" s="1"/>
  <c r="AJ18" i="5" s="1"/>
  <c r="AG14" i="5"/>
  <c r="AH14" i="5" s="1"/>
  <c r="AI14" i="5" s="1"/>
  <c r="AJ14" i="5" s="1"/>
  <c r="AG27" i="5"/>
  <c r="AH27" i="5" s="1"/>
  <c r="AI27" i="5" s="1"/>
  <c r="AJ27" i="5" s="1"/>
  <c r="AG15" i="5"/>
  <c r="AH15" i="5" s="1"/>
  <c r="AI15" i="5" s="1"/>
  <c r="AJ15" i="5" s="1"/>
  <c r="AG10" i="5"/>
  <c r="AH10" i="5" s="1"/>
  <c r="AI10" i="5" s="1"/>
  <c r="AJ10" i="5" s="1"/>
  <c r="AG22" i="5"/>
  <c r="AH22" i="5" s="1"/>
  <c r="AI22" i="5" s="1"/>
  <c r="AJ22" i="5" s="1"/>
  <c r="AG24" i="5"/>
  <c r="AH24" i="5" s="1"/>
  <c r="AI24" i="5" s="1"/>
  <c r="AJ24" i="5" s="1"/>
  <c r="AG12" i="5"/>
  <c r="AH12" i="5" s="1"/>
  <c r="AI12" i="5" s="1"/>
  <c r="AJ12" i="5" s="1"/>
  <c r="AG17" i="5"/>
  <c r="AH17" i="5" s="1"/>
  <c r="AI17" i="5" s="1"/>
  <c r="AJ17" i="5" s="1"/>
  <c r="AG20" i="5"/>
  <c r="AH20" i="5" s="1"/>
  <c r="AI20" i="5" s="1"/>
  <c r="AJ20" i="5" s="1"/>
  <c r="AG5" i="5"/>
  <c r="AH5" i="5" s="1"/>
  <c r="AI5" i="5" s="1"/>
  <c r="AJ5" i="5" s="1"/>
  <c r="AG13" i="5"/>
  <c r="AH13" i="5" s="1"/>
  <c r="AI13" i="5" s="1"/>
  <c r="AJ13" i="5" s="1"/>
  <c r="AG8" i="5"/>
  <c r="AH8" i="5" s="1"/>
  <c r="AI8" i="5" s="1"/>
  <c r="AJ8" i="5" s="1"/>
  <c r="AG4" i="5"/>
  <c r="AH4" i="5" s="1"/>
  <c r="AI4" i="5" s="1"/>
  <c r="AJ4" i="5" s="1"/>
  <c r="AG21" i="5"/>
  <c r="AH21" i="5" s="1"/>
  <c r="AI21" i="5" s="1"/>
  <c r="AJ21" i="5" s="1"/>
  <c r="AG16" i="5"/>
  <c r="AH16" i="5" s="1"/>
  <c r="AI16" i="5" s="1"/>
  <c r="AJ16" i="5" s="1"/>
  <c r="AG9" i="5"/>
  <c r="AH9" i="5" s="1"/>
  <c r="AI9" i="5" s="1"/>
  <c r="AJ9" i="5" s="1"/>
  <c r="AG26" i="5"/>
  <c r="AH26" i="5" s="1"/>
  <c r="AI26" i="5" s="1"/>
  <c r="AJ26" i="5" s="1"/>
  <c r="AG13" i="4"/>
  <c r="AH13" i="4" s="1"/>
  <c r="AI13" i="4" s="1"/>
  <c r="AJ13" i="4" s="1"/>
  <c r="AG7" i="4"/>
  <c r="AH7" i="4" s="1"/>
  <c r="AI7" i="4" s="1"/>
  <c r="AJ7" i="4" s="1"/>
  <c r="AG54" i="4"/>
  <c r="AH54" i="4" s="1"/>
  <c r="AI54" i="4" s="1"/>
  <c r="AJ54" i="4" s="1"/>
  <c r="AG8" i="4"/>
  <c r="AH8" i="4" s="1"/>
  <c r="AI8" i="4" s="1"/>
  <c r="AJ8" i="4" s="1"/>
  <c r="AG34" i="4"/>
  <c r="AH34" i="4" s="1"/>
  <c r="AI34" i="4" s="1"/>
  <c r="AJ34" i="4" s="1"/>
  <c r="AG52" i="4"/>
  <c r="AH52" i="4" s="1"/>
  <c r="AI52" i="4" s="1"/>
  <c r="AJ52" i="4" s="1"/>
  <c r="AG39" i="4"/>
  <c r="AH39" i="4" s="1"/>
  <c r="AI39" i="4" s="1"/>
  <c r="AJ39" i="4" s="1"/>
  <c r="AG23" i="4"/>
  <c r="AH23" i="4" s="1"/>
  <c r="AI23" i="4" s="1"/>
  <c r="AJ23" i="4" s="1"/>
  <c r="AG6" i="4"/>
  <c r="AH6" i="4" s="1"/>
  <c r="AI6" i="4" s="1"/>
  <c r="AJ6" i="4" s="1"/>
  <c r="AG20" i="4"/>
  <c r="AH20" i="4" s="1"/>
  <c r="AI20" i="4" s="1"/>
  <c r="AJ20" i="4" s="1"/>
  <c r="AG36" i="4"/>
  <c r="AH36" i="4" s="1"/>
  <c r="AI36" i="4" s="1"/>
  <c r="AJ36" i="4" s="1"/>
  <c r="AG11" i="4"/>
  <c r="AH11" i="4" s="1"/>
  <c r="AI11" i="4" s="1"/>
  <c r="AJ11" i="4" s="1"/>
  <c r="AG24" i="4"/>
  <c r="AH24" i="4" s="1"/>
  <c r="AI24" i="4" s="1"/>
  <c r="AJ24" i="4" s="1"/>
  <c r="AG50" i="4"/>
  <c r="AH50" i="4" s="1"/>
  <c r="AI50" i="4" s="1"/>
  <c r="AJ50" i="4" s="1"/>
  <c r="AG29" i="4"/>
  <c r="AH29" i="4" s="1"/>
  <c r="AI29" i="4" s="1"/>
  <c r="AJ29" i="4" s="1"/>
  <c r="AG4" i="4"/>
  <c r="AH4" i="4" s="1"/>
  <c r="AI4" i="4" s="1"/>
  <c r="AJ4" i="4" s="1"/>
  <c r="AG38" i="4"/>
  <c r="AH38" i="4" s="1"/>
  <c r="AI38" i="4" s="1"/>
  <c r="AJ38" i="4" s="1"/>
  <c r="AG22" i="4"/>
  <c r="AH22" i="4" s="1"/>
  <c r="AI22" i="4" s="1"/>
  <c r="AJ22" i="4" s="1"/>
  <c r="AG27" i="4"/>
  <c r="AH27" i="4" s="1"/>
  <c r="AI27" i="4" s="1"/>
  <c r="AJ27" i="4" s="1"/>
  <c r="AG40" i="4"/>
  <c r="AH40" i="4" s="1"/>
  <c r="AI40" i="4" s="1"/>
  <c r="AJ40" i="4" s="1"/>
  <c r="AG45" i="4"/>
  <c r="AH45" i="4" s="1"/>
  <c r="AI45" i="4" s="1"/>
  <c r="AJ45" i="4" s="1"/>
  <c r="AG43" i="4"/>
  <c r="AH43" i="4" s="1"/>
  <c r="AI43" i="4" s="1"/>
  <c r="AJ43" i="4" s="1"/>
  <c r="AG18" i="4"/>
  <c r="AH18" i="4" s="1"/>
  <c r="AI18" i="4" s="1"/>
  <c r="AJ18" i="4" s="1"/>
  <c r="AG41" i="4"/>
  <c r="AH41" i="4" s="1"/>
  <c r="AI41" i="4" s="1"/>
  <c r="AJ41" i="4" s="1"/>
  <c r="AG32" i="4"/>
  <c r="AH32" i="4" s="1"/>
  <c r="AI32" i="4" s="1"/>
  <c r="AJ32" i="4" s="1"/>
  <c r="AG46" i="4"/>
  <c r="AH46" i="4" s="1"/>
  <c r="AI46" i="4" s="1"/>
  <c r="AJ46" i="4" s="1"/>
  <c r="AG10" i="4"/>
  <c r="AH10" i="4" s="1"/>
  <c r="AI10" i="4" s="1"/>
  <c r="AJ10" i="4" s="1"/>
  <c r="AG25" i="4"/>
  <c r="AH25" i="4" s="1"/>
  <c r="AI25" i="4" s="1"/>
  <c r="AJ25" i="4" s="1"/>
  <c r="AG53" i="4"/>
  <c r="AH53" i="4" s="1"/>
  <c r="AI53" i="4" s="1"/>
  <c r="AJ53" i="4" s="1"/>
  <c r="AG17" i="4"/>
  <c r="AH17" i="4" s="1"/>
  <c r="AI17" i="4" s="1"/>
  <c r="AJ17" i="4" s="1"/>
  <c r="AG31" i="4"/>
  <c r="AH31" i="4" s="1"/>
  <c r="AI31" i="4" s="1"/>
  <c r="AJ31" i="4" s="1"/>
  <c r="AG48" i="4"/>
  <c r="AH48" i="4" s="1"/>
  <c r="AI48" i="4" s="1"/>
  <c r="AJ48" i="4" s="1"/>
  <c r="AG12" i="4"/>
  <c r="AH12" i="4" s="1"/>
  <c r="AI12" i="4" s="1"/>
  <c r="AJ12" i="4" s="1"/>
  <c r="AG26" i="4"/>
  <c r="AH26" i="4" s="1"/>
  <c r="AI26" i="4" s="1"/>
  <c r="AJ26" i="4" s="1"/>
  <c r="AG5" i="4"/>
  <c r="AH5" i="4" s="1"/>
  <c r="AI5" i="4" s="1"/>
  <c r="AJ5" i="4" s="1"/>
  <c r="AG19" i="4"/>
  <c r="AH19" i="4" s="1"/>
  <c r="AI19" i="4" s="1"/>
  <c r="AJ19" i="4" s="1"/>
  <c r="AG33" i="4"/>
  <c r="AH33" i="4" s="1"/>
  <c r="AI33" i="4" s="1"/>
  <c r="AJ33" i="4" s="1"/>
  <c r="AG47" i="4"/>
  <c r="AH47" i="4" s="1"/>
  <c r="AI47" i="4" s="1"/>
  <c r="AJ47" i="4" s="1"/>
  <c r="AG14" i="4"/>
  <c r="AH14" i="4" s="1"/>
  <c r="AI14" i="4" s="1"/>
  <c r="AJ14" i="4" s="1"/>
  <c r="AG28" i="4"/>
  <c r="AH28" i="4" s="1"/>
  <c r="AI28" i="4" s="1"/>
  <c r="AJ28" i="4" s="1"/>
  <c r="AG42" i="4"/>
  <c r="AH42" i="4" s="1"/>
  <c r="AI42" i="4" s="1"/>
  <c r="AJ42" i="4" s="1"/>
  <c r="AG21" i="4"/>
  <c r="AH21" i="4" s="1"/>
  <c r="AI21" i="4" s="1"/>
  <c r="AJ21" i="4" s="1"/>
  <c r="AG35" i="4"/>
  <c r="AH35" i="4" s="1"/>
  <c r="AI35" i="4" s="1"/>
  <c r="AJ35" i="4" s="1"/>
  <c r="AG49" i="4"/>
  <c r="AH49" i="4" s="1"/>
  <c r="AI49" i="4" s="1"/>
  <c r="AJ49" i="4" s="1"/>
  <c r="AG23" i="5"/>
  <c r="AH23" i="5" s="1"/>
  <c r="AI23" i="5" s="1"/>
  <c r="AJ23" i="5" s="1"/>
  <c r="AG16" i="4"/>
  <c r="AH16" i="4" s="1"/>
  <c r="AI16" i="4" s="1"/>
  <c r="AJ16" i="4" s="1"/>
  <c r="AG30" i="4"/>
  <c r="AH30" i="4" s="1"/>
  <c r="AI30" i="4" s="1"/>
  <c r="AJ30" i="4" s="1"/>
  <c r="AG44" i="4"/>
  <c r="AH44" i="4" s="1"/>
  <c r="AI44" i="4" s="1"/>
  <c r="AJ44" i="4" s="1"/>
  <c r="AG9" i="4"/>
  <c r="AH9" i="4" s="1"/>
  <c r="AI9" i="4" s="1"/>
  <c r="AJ9" i="4" s="1"/>
  <c r="AG37" i="4"/>
  <c r="AH37" i="4" s="1"/>
  <c r="AI37" i="4" s="1"/>
  <c r="AJ37" i="4" s="1"/>
  <c r="AG51" i="4"/>
  <c r="AH51" i="4" s="1"/>
  <c r="AI51" i="4" s="1"/>
  <c r="AJ51" i="4" s="1"/>
  <c r="AG15" i="4"/>
  <c r="AH15" i="4" s="1"/>
  <c r="AI15" i="4" s="1"/>
  <c r="AJ15" i="4" s="1"/>
  <c r="AG19" i="5"/>
  <c r="AH19" i="5" s="1"/>
  <c r="AI19" i="5" s="1"/>
  <c r="AJ19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<sst xmlns="http://schemas.openxmlformats.org/spreadsheetml/2006/main" count="358" uniqueCount="50">
  <si>
    <t>DATA TRAINING (51)</t>
  </si>
  <si>
    <t>No</t>
  </si>
  <si>
    <t>Depth (m)</t>
  </si>
  <si>
    <t>P (MPa)</t>
  </si>
  <si>
    <t>T (°C)</t>
  </si>
  <si>
    <t>Reservoir Thickness (m)</t>
  </si>
  <si>
    <t>Seal Thickness (m)</t>
  </si>
  <si>
    <t>Fault</t>
  </si>
  <si>
    <t>Secure</t>
  </si>
  <si>
    <t>NA</t>
  </si>
  <si>
    <t>Yes</t>
  </si>
  <si>
    <t>Inconclusive</t>
  </si>
  <si>
    <t>DATA VALIDATION (25)</t>
  </si>
  <si>
    <r>
      <t>CO</t>
    </r>
    <r>
      <rPr>
        <b/>
        <vertAlign val="subscript"/>
        <sz val="8"/>
        <color rgb="FF000000"/>
        <rFont val="Calibri"/>
        <family val="2"/>
      </rPr>
      <t xml:space="preserve">2 </t>
    </r>
    <r>
      <rPr>
        <b/>
        <sz val="8"/>
        <color rgb="FF000000"/>
        <rFont val="Calibri"/>
        <family val="2"/>
      </rPr>
      <t>(%)</t>
    </r>
  </si>
  <si>
    <r>
      <t>CO</t>
    </r>
    <r>
      <rPr>
        <b/>
        <vertAlign val="subscript"/>
        <sz val="8"/>
        <color rgb="FF000000"/>
        <rFont val="Calibri"/>
        <family val="2"/>
      </rPr>
      <t>2</t>
    </r>
    <r>
      <rPr>
        <b/>
        <sz val="8"/>
        <color rgb="FF000000"/>
        <rFont val="Calibri"/>
        <family val="2"/>
      </rPr>
      <t xml:space="preserve"> Density (kg/m</t>
    </r>
    <r>
      <rPr>
        <b/>
        <vertAlign val="superscript"/>
        <sz val="8"/>
        <color rgb="FF000000"/>
        <rFont val="Calibri"/>
        <family val="2"/>
      </rPr>
      <t>3</t>
    </r>
    <r>
      <rPr>
        <b/>
        <sz val="8"/>
        <color rgb="FF000000"/>
        <rFont val="Calibri"/>
        <family val="2"/>
      </rPr>
      <t>)</t>
    </r>
  </si>
  <si>
    <t>Lower Limit</t>
  </si>
  <si>
    <t>Upper Limit</t>
  </si>
  <si>
    <t>Row Labels</t>
  </si>
  <si>
    <t>Grand Total</t>
  </si>
  <si>
    <t>Column Labels</t>
  </si>
  <si>
    <t>Depth</t>
  </si>
  <si>
    <t>Pressure</t>
  </si>
  <si>
    <t>Temperature</t>
  </si>
  <si>
    <t>CO2 Density</t>
  </si>
  <si>
    <t>Reservoir Thickness</t>
  </si>
  <si>
    <t>Seal Thickness</t>
  </si>
  <si>
    <t>Count of Secure</t>
  </si>
  <si>
    <t>P(x1|No)</t>
  </si>
  <si>
    <t>P(x2|No)</t>
  </si>
  <si>
    <t>P(x3|No)</t>
  </si>
  <si>
    <t>P(x4|No)</t>
  </si>
  <si>
    <t>P(x1|Yes)</t>
  </si>
  <si>
    <t>P(x2|Yes)</t>
  </si>
  <si>
    <t>P(x3|Yes)</t>
  </si>
  <si>
    <t>P(x4|Yes)</t>
  </si>
  <si>
    <t>P(x5|No)</t>
  </si>
  <si>
    <t>P(x6|No)</t>
  </si>
  <si>
    <t>P(x7|No)</t>
  </si>
  <si>
    <t>P(x5|Yes)</t>
  </si>
  <si>
    <t>P(x6|Yes)</t>
  </si>
  <si>
    <t>P(x7|Yes)</t>
  </si>
  <si>
    <t>P(Yes|x_i)</t>
  </si>
  <si>
    <t>P(No|x_i)</t>
  </si>
  <si>
    <t>P(No)</t>
  </si>
  <si>
    <t>P(Yes)</t>
  </si>
  <si>
    <t>Prediction(Security)</t>
  </si>
  <si>
    <t>Validation</t>
  </si>
  <si>
    <t>CO2</t>
  </si>
  <si>
    <t>CO2 (%)</t>
  </si>
  <si>
    <t>CO2 Density (kg/m3)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</si>
</sst>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b/>
      <vertAlign val="subscript"/>
      <sz val="8"/>
      <color rgb="FF000000"/>
      <name val="Calibri"/>
      <family val="2"/>
    </font>
    <font>
      <b/>
      <vertAlign val="superscript"/>
      <sz val="8"/>
      <color rgb="FF000000"/>
      <name val="Calibri"/>
      <family val="2"/>
    </font>
    <font>
      <sz val="8"/>
      <color rgb="FF000000"/>
      <name val="Calibri"/>
      <family val="2"/>
    </font>
    <font>
      <i/>
      <sz val="8"/>
      <color rgb="FF000000"/>
      <name val="Calibri"/>
      <family val="2"/>
    </font>
    <font>
      <sz val="8"/>
      <color theme="1"/>
      <name val="Calibri"/>
      <family val="2"/>
    </font>
    <font>
      <b/>
      <sz val="11"/>
      <color theme="8" tint="-0.249977111117893"/>
      <name val="Calibri"/>
      <family val="2"/>
      <scheme val="minor"/>
    </font>
    <font>
      <b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7" fillId="0" borderId="0" xfId="0" applyFont="1"/>
    <xf numFmtId="0" fontId="7" fillId="0" borderId="0" xfId="0" applyFont="1" applyAlignment="1">
      <alignment horizontal="left"/>
    </xf>
    <xf numFmtId="0" fontId="6" fillId="0" borderId="0" xfId="0" applyFont="1"/>
    <xf numFmtId="0" fontId="8" fillId="0" borderId="0" xfId="0" applyFont="1" applyAlignment="1">
      <alignment vertical="center"/>
    </xf>
    <xf numFmtId="0" fontId="6" fillId="0" borderId="3" xfId="0" applyFont="1" applyBorder="1"/>
    <xf numFmtId="0" fontId="6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 wrapText="1"/>
    </xf>
    <xf numFmtId="0" fontId="8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ngelalcanar/Downloads/51-26-Split_Rule4A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24.971758564818" createdVersion="8" refreshedVersion="8" minRefreshableVersion="3" recordCount="51" xr:uid="{2B3FEEE2-639F-4243-84C0-BA35E96FE479}">
  <cacheSource type="worksheet">
    <worksheetSource ref="M5:V56" sheet="Discretization"/>
  </cacheSource>
  <cacheFields count="10">
    <cacheField name="No" numFmtId="0">
      <sharedItems containsSemiMixedTypes="0" containsString="0" containsNumber="1" containsInteger="1" minValue="1" maxValue="76"/>
    </cacheField>
    <cacheField name="Depth (m)" numFmtId="0">
      <sharedItems containsSemiMixedTypes="0" containsString="0" containsNumber="1" containsInteger="1" minValue="0" maxValue="1" count="2">
        <n v="1"/>
        <n v="0"/>
      </sharedItems>
    </cacheField>
    <cacheField name="P (MPa)" numFmtId="0">
      <sharedItems containsMixedTypes="1" containsNumber="1" containsInteger="1" minValue="0" maxValue="1"/>
    </cacheField>
    <cacheField name="T (°C)" numFmtId="0">
      <sharedItems containsMixedTypes="1" containsNumber="1" containsInteger="1" minValue="0" maxValue="1" count="3">
        <n v="1"/>
        <n v="0"/>
        <s v="NA"/>
      </sharedItems>
    </cacheField>
    <cacheField name="CO2 (%)" numFmtId="0">
      <sharedItems containsSemiMixedTypes="0" containsString="0" containsNumber="1" containsInteger="1" minValue="0" maxValue="1" count="2">
        <n v="1"/>
        <n v="0"/>
      </sharedItems>
    </cacheField>
    <cacheField name="CO2 Density (kg/m3)" numFmtId="0">
      <sharedItems containsSemiMixedTypes="0" containsString="0" containsNumber="1" containsInteger="1" minValue="0" maxValue="1" count="2">
        <n v="1"/>
        <n v="0"/>
      </sharedItems>
    </cacheField>
    <cacheField name="Reservoir Thickness (m)" numFmtId="0">
      <sharedItems containsMixedTypes="1" containsNumber="1" containsInteger="1" minValue="0" maxValue="1" count="3">
        <s v="NA"/>
        <n v="1"/>
        <n v="0"/>
      </sharedItems>
    </cacheField>
    <cacheField name="Seal Thickness (m)" numFmtId="0">
      <sharedItems containsMixedTypes="1" containsNumber="1" containsInteger="1" minValue="0" maxValue="1" count="3">
        <s v="NA"/>
        <n v="1"/>
        <n v="0"/>
      </sharedItems>
    </cacheField>
    <cacheField name="Fault" numFmtId="0">
      <sharedItems containsMixedTypes="1" containsNumber="1" containsInteger="1" minValue="0" maxValue="1" count="3">
        <n v="1"/>
        <n v="0"/>
        <s v="NA"/>
      </sharedItems>
    </cacheField>
    <cacheField name="Secure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24.972649189818" createdVersion="8" refreshedVersion="8" minRefreshableVersion="3" recordCount="51" xr:uid="{8649CA4C-DA7C-B547-878D-830F4FD148D9}">
  <cacheSource type="worksheet">
    <worksheetSource ref="M5:V56" sheet="Discretization" r:id="rId2"/>
  </cacheSource>
  <cacheFields count="10">
    <cacheField name="No" numFmtId="0">
      <sharedItems containsSemiMixedTypes="0" containsString="0" containsNumber="1" containsInteger="1" minValue="1" maxValue="76"/>
    </cacheField>
    <cacheField name="Depth (m)" numFmtId="0">
      <sharedItems containsSemiMixedTypes="0" containsString="0" containsNumber="1" containsInteger="1" minValue="0" maxValue="1" count="2">
        <n v="1"/>
        <n v="0"/>
      </sharedItems>
    </cacheField>
    <cacheField name="P (MPa)" numFmtId="0">
      <sharedItems containsMixedTypes="1" containsNumber="1" containsInteger="1" minValue="0" maxValue="1" count="3">
        <n v="1"/>
        <n v="0"/>
        <s v="NA"/>
      </sharedItems>
    </cacheField>
    <cacheField name="T (°C)" numFmtId="0">
      <sharedItems containsMixedTypes="1" containsNumber="1" containsInteger="1" minValue="0" maxValue="1" count="3">
        <n v="1"/>
        <n v="0"/>
        <s v="NA"/>
      </sharedItems>
    </cacheField>
    <cacheField name="CO2 (%)" numFmtId="0">
      <sharedItems containsSemiMixedTypes="0" containsString="0" containsNumber="1" containsInteger="1" minValue="0" maxValue="1" count="2">
        <n v="1"/>
        <n v="0"/>
      </sharedItems>
    </cacheField>
    <cacheField name="CO2 Density (kg/m3)" numFmtId="0">
      <sharedItems containsSemiMixedTypes="0" containsString="0" containsNumber="1" containsInteger="1" minValue="0" maxValue="1" count="2">
        <n v="1"/>
        <n v="0"/>
      </sharedItems>
    </cacheField>
    <cacheField name="Reservoir Thickness (m)" numFmtId="0">
      <sharedItems containsMixedTypes="1" containsNumber="1" containsInteger="1" minValue="0" maxValue="1" count="3">
        <s v="NA"/>
        <n v="0"/>
        <n v="1"/>
      </sharedItems>
    </cacheField>
    <cacheField name="Seal Thickness (m)" numFmtId="0">
      <sharedItems containsMixedTypes="1" containsNumber="1" containsInteger="1" minValue="0" maxValue="1" count="3">
        <s v="NA"/>
        <n v="1"/>
        <n v="0"/>
      </sharedItems>
    </cacheField>
    <cacheField name="Fault" numFmtId="0">
      <sharedItems containsMixedTypes="1" containsNumber="1" containsInteger="1" minValue="0" maxValue="1" count="3">
        <n v="1"/>
        <n v="0"/>
        <s v="NA"/>
      </sharedItems>
    </cacheField>
    <cacheField name="Secure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n v="54"/>
    <x v="0"/>
    <n v="0"/>
    <x v="0"/>
    <x v="0"/>
    <x v="0"/>
    <x v="0"/>
    <x v="0"/>
    <x v="0"/>
    <x v="0"/>
  </r>
  <r>
    <n v="55"/>
    <x v="0"/>
    <n v="1"/>
    <x v="0"/>
    <x v="0"/>
    <x v="0"/>
    <x v="1"/>
    <x v="1"/>
    <x v="1"/>
    <x v="0"/>
  </r>
  <r>
    <n v="1"/>
    <x v="0"/>
    <n v="1"/>
    <x v="0"/>
    <x v="0"/>
    <x v="0"/>
    <x v="1"/>
    <x v="1"/>
    <x v="0"/>
    <x v="0"/>
  </r>
  <r>
    <n v="14"/>
    <x v="0"/>
    <n v="1"/>
    <x v="0"/>
    <x v="0"/>
    <x v="0"/>
    <x v="1"/>
    <x v="1"/>
    <x v="0"/>
    <x v="0"/>
  </r>
  <r>
    <n v="58"/>
    <x v="0"/>
    <n v="1"/>
    <x v="0"/>
    <x v="0"/>
    <x v="0"/>
    <x v="0"/>
    <x v="0"/>
    <x v="1"/>
    <x v="0"/>
  </r>
  <r>
    <n v="10"/>
    <x v="0"/>
    <n v="0"/>
    <x v="1"/>
    <x v="0"/>
    <x v="0"/>
    <x v="1"/>
    <x v="1"/>
    <x v="0"/>
    <x v="0"/>
  </r>
  <r>
    <n v="51"/>
    <x v="0"/>
    <n v="1"/>
    <x v="0"/>
    <x v="0"/>
    <x v="0"/>
    <x v="0"/>
    <x v="0"/>
    <x v="1"/>
    <x v="0"/>
  </r>
  <r>
    <n v="57"/>
    <x v="0"/>
    <n v="1"/>
    <x v="0"/>
    <x v="0"/>
    <x v="0"/>
    <x v="1"/>
    <x v="1"/>
    <x v="1"/>
    <x v="0"/>
  </r>
  <r>
    <n v="5"/>
    <x v="0"/>
    <n v="1"/>
    <x v="0"/>
    <x v="0"/>
    <x v="0"/>
    <x v="1"/>
    <x v="1"/>
    <x v="1"/>
    <x v="0"/>
  </r>
  <r>
    <n v="59"/>
    <x v="0"/>
    <n v="1"/>
    <x v="0"/>
    <x v="0"/>
    <x v="0"/>
    <x v="1"/>
    <x v="1"/>
    <x v="0"/>
    <x v="0"/>
  </r>
  <r>
    <n v="60"/>
    <x v="0"/>
    <n v="1"/>
    <x v="0"/>
    <x v="0"/>
    <x v="0"/>
    <x v="0"/>
    <x v="0"/>
    <x v="0"/>
    <x v="0"/>
  </r>
  <r>
    <n v="4"/>
    <x v="0"/>
    <n v="0"/>
    <x v="0"/>
    <x v="0"/>
    <x v="0"/>
    <x v="1"/>
    <x v="0"/>
    <x v="1"/>
    <x v="0"/>
  </r>
  <r>
    <n v="12"/>
    <x v="0"/>
    <n v="0"/>
    <x v="1"/>
    <x v="0"/>
    <x v="0"/>
    <x v="1"/>
    <x v="1"/>
    <x v="0"/>
    <x v="0"/>
  </r>
  <r>
    <n v="27"/>
    <x v="0"/>
    <n v="1"/>
    <x v="0"/>
    <x v="0"/>
    <x v="0"/>
    <x v="1"/>
    <x v="1"/>
    <x v="0"/>
    <x v="0"/>
  </r>
  <r>
    <n v="33"/>
    <x v="0"/>
    <n v="1"/>
    <x v="0"/>
    <x v="0"/>
    <x v="0"/>
    <x v="0"/>
    <x v="0"/>
    <x v="1"/>
    <x v="0"/>
  </r>
  <r>
    <n v="7"/>
    <x v="0"/>
    <n v="1"/>
    <x v="0"/>
    <x v="0"/>
    <x v="0"/>
    <x v="1"/>
    <x v="0"/>
    <x v="2"/>
    <x v="0"/>
  </r>
  <r>
    <n v="37"/>
    <x v="0"/>
    <n v="1"/>
    <x v="0"/>
    <x v="0"/>
    <x v="0"/>
    <x v="1"/>
    <x v="1"/>
    <x v="1"/>
    <x v="0"/>
  </r>
  <r>
    <n v="61"/>
    <x v="0"/>
    <n v="1"/>
    <x v="2"/>
    <x v="0"/>
    <x v="0"/>
    <x v="0"/>
    <x v="0"/>
    <x v="1"/>
    <x v="0"/>
  </r>
  <r>
    <n v="62"/>
    <x v="0"/>
    <n v="1"/>
    <x v="0"/>
    <x v="0"/>
    <x v="0"/>
    <x v="1"/>
    <x v="0"/>
    <x v="0"/>
    <x v="0"/>
  </r>
  <r>
    <n v="26"/>
    <x v="0"/>
    <n v="1"/>
    <x v="0"/>
    <x v="1"/>
    <x v="0"/>
    <x v="2"/>
    <x v="1"/>
    <x v="0"/>
    <x v="0"/>
  </r>
  <r>
    <n v="53"/>
    <x v="0"/>
    <n v="1"/>
    <x v="0"/>
    <x v="0"/>
    <x v="0"/>
    <x v="1"/>
    <x v="1"/>
    <x v="1"/>
    <x v="0"/>
  </r>
  <r>
    <n v="44"/>
    <x v="0"/>
    <n v="1"/>
    <x v="0"/>
    <x v="0"/>
    <x v="0"/>
    <x v="1"/>
    <x v="1"/>
    <x v="1"/>
    <x v="0"/>
  </r>
  <r>
    <n v="50"/>
    <x v="0"/>
    <n v="0"/>
    <x v="2"/>
    <x v="0"/>
    <x v="0"/>
    <x v="2"/>
    <x v="2"/>
    <x v="0"/>
    <x v="0"/>
  </r>
  <r>
    <n v="63"/>
    <x v="0"/>
    <n v="1"/>
    <x v="0"/>
    <x v="0"/>
    <x v="0"/>
    <x v="1"/>
    <x v="1"/>
    <x v="0"/>
    <x v="0"/>
  </r>
  <r>
    <n v="64"/>
    <x v="0"/>
    <n v="0"/>
    <x v="0"/>
    <x v="0"/>
    <x v="0"/>
    <x v="1"/>
    <x v="1"/>
    <x v="2"/>
    <x v="0"/>
  </r>
  <r>
    <n v="2"/>
    <x v="0"/>
    <n v="1"/>
    <x v="0"/>
    <x v="0"/>
    <x v="0"/>
    <x v="1"/>
    <x v="1"/>
    <x v="1"/>
    <x v="0"/>
  </r>
  <r>
    <n v="65"/>
    <x v="0"/>
    <n v="1"/>
    <x v="0"/>
    <x v="0"/>
    <x v="0"/>
    <x v="1"/>
    <x v="1"/>
    <x v="1"/>
    <x v="0"/>
  </r>
  <r>
    <n v="38"/>
    <x v="0"/>
    <n v="1"/>
    <x v="0"/>
    <x v="0"/>
    <x v="0"/>
    <x v="1"/>
    <x v="1"/>
    <x v="1"/>
    <x v="0"/>
  </r>
  <r>
    <n v="66"/>
    <x v="0"/>
    <n v="1"/>
    <x v="0"/>
    <x v="0"/>
    <x v="0"/>
    <x v="0"/>
    <x v="1"/>
    <x v="1"/>
    <x v="0"/>
  </r>
  <r>
    <n v="8"/>
    <x v="0"/>
    <n v="0"/>
    <x v="0"/>
    <x v="0"/>
    <x v="0"/>
    <x v="1"/>
    <x v="1"/>
    <x v="0"/>
    <x v="0"/>
  </r>
  <r>
    <n v="35"/>
    <x v="0"/>
    <n v="1"/>
    <x v="0"/>
    <x v="0"/>
    <x v="0"/>
    <x v="1"/>
    <x v="0"/>
    <x v="1"/>
    <x v="0"/>
  </r>
  <r>
    <n v="30"/>
    <x v="0"/>
    <n v="1"/>
    <x v="1"/>
    <x v="0"/>
    <x v="0"/>
    <x v="1"/>
    <x v="0"/>
    <x v="2"/>
    <x v="0"/>
  </r>
  <r>
    <n v="34"/>
    <x v="0"/>
    <n v="1"/>
    <x v="0"/>
    <x v="0"/>
    <x v="0"/>
    <x v="1"/>
    <x v="1"/>
    <x v="1"/>
    <x v="0"/>
  </r>
  <r>
    <n v="23"/>
    <x v="0"/>
    <n v="1"/>
    <x v="0"/>
    <x v="0"/>
    <x v="0"/>
    <x v="1"/>
    <x v="1"/>
    <x v="0"/>
    <x v="0"/>
  </r>
  <r>
    <n v="6"/>
    <x v="0"/>
    <n v="1"/>
    <x v="0"/>
    <x v="0"/>
    <x v="0"/>
    <x v="1"/>
    <x v="1"/>
    <x v="1"/>
    <x v="0"/>
  </r>
  <r>
    <n v="9"/>
    <x v="0"/>
    <n v="0"/>
    <x v="1"/>
    <x v="0"/>
    <x v="0"/>
    <x v="1"/>
    <x v="1"/>
    <x v="0"/>
    <x v="0"/>
  </r>
  <r>
    <n v="36"/>
    <x v="0"/>
    <n v="1"/>
    <x v="0"/>
    <x v="0"/>
    <x v="0"/>
    <x v="1"/>
    <x v="1"/>
    <x v="0"/>
    <x v="0"/>
  </r>
  <r>
    <n v="16"/>
    <x v="0"/>
    <n v="0"/>
    <x v="0"/>
    <x v="1"/>
    <x v="0"/>
    <x v="1"/>
    <x v="1"/>
    <x v="1"/>
    <x v="0"/>
  </r>
  <r>
    <n v="20"/>
    <x v="0"/>
    <n v="1"/>
    <x v="0"/>
    <x v="0"/>
    <x v="0"/>
    <x v="1"/>
    <x v="1"/>
    <x v="0"/>
    <x v="0"/>
  </r>
  <r>
    <n v="31"/>
    <x v="0"/>
    <s v="NA"/>
    <x v="2"/>
    <x v="0"/>
    <x v="0"/>
    <x v="1"/>
    <x v="1"/>
    <x v="1"/>
    <x v="0"/>
  </r>
  <r>
    <n v="39"/>
    <x v="0"/>
    <n v="1"/>
    <x v="0"/>
    <x v="0"/>
    <x v="0"/>
    <x v="1"/>
    <x v="1"/>
    <x v="1"/>
    <x v="0"/>
  </r>
  <r>
    <n v="40"/>
    <x v="0"/>
    <n v="1"/>
    <x v="0"/>
    <x v="0"/>
    <x v="0"/>
    <x v="1"/>
    <x v="1"/>
    <x v="1"/>
    <x v="0"/>
  </r>
  <r>
    <n v="41"/>
    <x v="0"/>
    <n v="1"/>
    <x v="0"/>
    <x v="0"/>
    <x v="0"/>
    <x v="1"/>
    <x v="1"/>
    <x v="1"/>
    <x v="0"/>
  </r>
  <r>
    <n v="45"/>
    <x v="0"/>
    <n v="1"/>
    <x v="0"/>
    <x v="0"/>
    <x v="0"/>
    <x v="1"/>
    <x v="1"/>
    <x v="0"/>
    <x v="0"/>
  </r>
  <r>
    <n v="75"/>
    <x v="0"/>
    <n v="1"/>
    <x v="1"/>
    <x v="0"/>
    <x v="0"/>
    <x v="1"/>
    <x v="1"/>
    <x v="0"/>
    <x v="1"/>
  </r>
  <r>
    <n v="71"/>
    <x v="0"/>
    <n v="0"/>
    <x v="0"/>
    <x v="0"/>
    <x v="1"/>
    <x v="1"/>
    <x v="1"/>
    <x v="1"/>
    <x v="1"/>
  </r>
  <r>
    <n v="72"/>
    <x v="0"/>
    <n v="1"/>
    <x v="0"/>
    <x v="1"/>
    <x v="0"/>
    <x v="1"/>
    <x v="1"/>
    <x v="1"/>
    <x v="1"/>
  </r>
  <r>
    <n v="74"/>
    <x v="0"/>
    <n v="0"/>
    <x v="0"/>
    <x v="0"/>
    <x v="0"/>
    <x v="1"/>
    <x v="1"/>
    <x v="1"/>
    <x v="1"/>
  </r>
  <r>
    <n v="76"/>
    <x v="1"/>
    <n v="1"/>
    <x v="0"/>
    <x v="0"/>
    <x v="0"/>
    <x v="0"/>
    <x v="1"/>
    <x v="2"/>
    <x v="1"/>
  </r>
  <r>
    <n v="67"/>
    <x v="0"/>
    <n v="1"/>
    <x v="0"/>
    <x v="1"/>
    <x v="0"/>
    <x v="1"/>
    <x v="1"/>
    <x v="1"/>
    <x v="1"/>
  </r>
  <r>
    <n v="68"/>
    <x v="1"/>
    <n v="1"/>
    <x v="0"/>
    <x v="0"/>
    <x v="0"/>
    <x v="1"/>
    <x v="1"/>
    <x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n v="54"/>
    <x v="0"/>
    <x v="0"/>
    <x v="0"/>
    <x v="0"/>
    <x v="0"/>
    <x v="0"/>
    <x v="0"/>
    <x v="0"/>
    <x v="0"/>
  </r>
  <r>
    <n v="55"/>
    <x v="1"/>
    <x v="1"/>
    <x v="0"/>
    <x v="0"/>
    <x v="0"/>
    <x v="1"/>
    <x v="1"/>
    <x v="1"/>
    <x v="0"/>
  </r>
  <r>
    <n v="1"/>
    <x v="1"/>
    <x v="0"/>
    <x v="0"/>
    <x v="0"/>
    <x v="0"/>
    <x v="1"/>
    <x v="1"/>
    <x v="0"/>
    <x v="0"/>
  </r>
  <r>
    <n v="14"/>
    <x v="1"/>
    <x v="1"/>
    <x v="1"/>
    <x v="0"/>
    <x v="0"/>
    <x v="1"/>
    <x v="1"/>
    <x v="0"/>
    <x v="0"/>
  </r>
  <r>
    <n v="58"/>
    <x v="1"/>
    <x v="1"/>
    <x v="1"/>
    <x v="0"/>
    <x v="0"/>
    <x v="0"/>
    <x v="0"/>
    <x v="1"/>
    <x v="0"/>
  </r>
  <r>
    <n v="10"/>
    <x v="0"/>
    <x v="0"/>
    <x v="0"/>
    <x v="0"/>
    <x v="0"/>
    <x v="2"/>
    <x v="1"/>
    <x v="0"/>
    <x v="0"/>
  </r>
  <r>
    <n v="51"/>
    <x v="1"/>
    <x v="0"/>
    <x v="0"/>
    <x v="0"/>
    <x v="0"/>
    <x v="0"/>
    <x v="0"/>
    <x v="1"/>
    <x v="0"/>
  </r>
  <r>
    <n v="57"/>
    <x v="1"/>
    <x v="1"/>
    <x v="1"/>
    <x v="0"/>
    <x v="0"/>
    <x v="2"/>
    <x v="1"/>
    <x v="1"/>
    <x v="0"/>
  </r>
  <r>
    <n v="5"/>
    <x v="1"/>
    <x v="0"/>
    <x v="0"/>
    <x v="0"/>
    <x v="0"/>
    <x v="2"/>
    <x v="1"/>
    <x v="1"/>
    <x v="0"/>
  </r>
  <r>
    <n v="59"/>
    <x v="1"/>
    <x v="1"/>
    <x v="1"/>
    <x v="0"/>
    <x v="0"/>
    <x v="1"/>
    <x v="1"/>
    <x v="0"/>
    <x v="0"/>
  </r>
  <r>
    <n v="60"/>
    <x v="0"/>
    <x v="0"/>
    <x v="0"/>
    <x v="0"/>
    <x v="0"/>
    <x v="0"/>
    <x v="0"/>
    <x v="0"/>
    <x v="0"/>
  </r>
  <r>
    <n v="4"/>
    <x v="0"/>
    <x v="0"/>
    <x v="0"/>
    <x v="0"/>
    <x v="0"/>
    <x v="1"/>
    <x v="0"/>
    <x v="1"/>
    <x v="0"/>
  </r>
  <r>
    <n v="12"/>
    <x v="0"/>
    <x v="0"/>
    <x v="0"/>
    <x v="0"/>
    <x v="0"/>
    <x v="2"/>
    <x v="1"/>
    <x v="0"/>
    <x v="0"/>
  </r>
  <r>
    <n v="27"/>
    <x v="1"/>
    <x v="1"/>
    <x v="1"/>
    <x v="0"/>
    <x v="1"/>
    <x v="1"/>
    <x v="1"/>
    <x v="0"/>
    <x v="0"/>
  </r>
  <r>
    <n v="33"/>
    <x v="1"/>
    <x v="0"/>
    <x v="0"/>
    <x v="0"/>
    <x v="0"/>
    <x v="0"/>
    <x v="0"/>
    <x v="1"/>
    <x v="0"/>
  </r>
  <r>
    <n v="7"/>
    <x v="0"/>
    <x v="0"/>
    <x v="0"/>
    <x v="0"/>
    <x v="1"/>
    <x v="1"/>
    <x v="0"/>
    <x v="2"/>
    <x v="0"/>
  </r>
  <r>
    <n v="37"/>
    <x v="0"/>
    <x v="1"/>
    <x v="0"/>
    <x v="0"/>
    <x v="0"/>
    <x v="2"/>
    <x v="2"/>
    <x v="1"/>
    <x v="0"/>
  </r>
  <r>
    <n v="61"/>
    <x v="1"/>
    <x v="0"/>
    <x v="2"/>
    <x v="0"/>
    <x v="0"/>
    <x v="0"/>
    <x v="0"/>
    <x v="1"/>
    <x v="0"/>
  </r>
  <r>
    <n v="62"/>
    <x v="1"/>
    <x v="1"/>
    <x v="1"/>
    <x v="0"/>
    <x v="0"/>
    <x v="2"/>
    <x v="0"/>
    <x v="0"/>
    <x v="0"/>
  </r>
  <r>
    <n v="26"/>
    <x v="1"/>
    <x v="0"/>
    <x v="0"/>
    <x v="0"/>
    <x v="0"/>
    <x v="1"/>
    <x v="1"/>
    <x v="0"/>
    <x v="0"/>
  </r>
  <r>
    <n v="53"/>
    <x v="1"/>
    <x v="0"/>
    <x v="0"/>
    <x v="0"/>
    <x v="0"/>
    <x v="1"/>
    <x v="1"/>
    <x v="1"/>
    <x v="0"/>
  </r>
  <r>
    <n v="44"/>
    <x v="1"/>
    <x v="0"/>
    <x v="0"/>
    <x v="0"/>
    <x v="1"/>
    <x v="1"/>
    <x v="1"/>
    <x v="1"/>
    <x v="0"/>
  </r>
  <r>
    <n v="50"/>
    <x v="0"/>
    <x v="0"/>
    <x v="2"/>
    <x v="0"/>
    <x v="1"/>
    <x v="1"/>
    <x v="2"/>
    <x v="0"/>
    <x v="0"/>
  </r>
  <r>
    <n v="63"/>
    <x v="1"/>
    <x v="1"/>
    <x v="0"/>
    <x v="0"/>
    <x v="1"/>
    <x v="1"/>
    <x v="1"/>
    <x v="0"/>
    <x v="0"/>
  </r>
  <r>
    <n v="64"/>
    <x v="0"/>
    <x v="0"/>
    <x v="0"/>
    <x v="0"/>
    <x v="0"/>
    <x v="1"/>
    <x v="1"/>
    <x v="2"/>
    <x v="0"/>
  </r>
  <r>
    <n v="2"/>
    <x v="1"/>
    <x v="1"/>
    <x v="1"/>
    <x v="0"/>
    <x v="1"/>
    <x v="2"/>
    <x v="2"/>
    <x v="1"/>
    <x v="0"/>
  </r>
  <r>
    <n v="65"/>
    <x v="1"/>
    <x v="1"/>
    <x v="0"/>
    <x v="0"/>
    <x v="1"/>
    <x v="2"/>
    <x v="1"/>
    <x v="1"/>
    <x v="0"/>
  </r>
  <r>
    <n v="38"/>
    <x v="1"/>
    <x v="0"/>
    <x v="0"/>
    <x v="0"/>
    <x v="1"/>
    <x v="1"/>
    <x v="1"/>
    <x v="1"/>
    <x v="0"/>
  </r>
  <r>
    <n v="66"/>
    <x v="1"/>
    <x v="1"/>
    <x v="0"/>
    <x v="0"/>
    <x v="1"/>
    <x v="0"/>
    <x v="1"/>
    <x v="1"/>
    <x v="0"/>
  </r>
  <r>
    <n v="8"/>
    <x v="0"/>
    <x v="0"/>
    <x v="0"/>
    <x v="0"/>
    <x v="0"/>
    <x v="2"/>
    <x v="1"/>
    <x v="0"/>
    <x v="0"/>
  </r>
  <r>
    <n v="35"/>
    <x v="1"/>
    <x v="1"/>
    <x v="1"/>
    <x v="0"/>
    <x v="0"/>
    <x v="1"/>
    <x v="0"/>
    <x v="1"/>
    <x v="0"/>
  </r>
  <r>
    <n v="30"/>
    <x v="0"/>
    <x v="0"/>
    <x v="0"/>
    <x v="0"/>
    <x v="1"/>
    <x v="1"/>
    <x v="0"/>
    <x v="2"/>
    <x v="0"/>
  </r>
  <r>
    <n v="34"/>
    <x v="1"/>
    <x v="0"/>
    <x v="0"/>
    <x v="0"/>
    <x v="1"/>
    <x v="1"/>
    <x v="1"/>
    <x v="1"/>
    <x v="0"/>
  </r>
  <r>
    <n v="23"/>
    <x v="1"/>
    <x v="1"/>
    <x v="1"/>
    <x v="0"/>
    <x v="1"/>
    <x v="1"/>
    <x v="1"/>
    <x v="0"/>
    <x v="0"/>
  </r>
  <r>
    <n v="6"/>
    <x v="1"/>
    <x v="1"/>
    <x v="1"/>
    <x v="0"/>
    <x v="1"/>
    <x v="2"/>
    <x v="1"/>
    <x v="1"/>
    <x v="0"/>
  </r>
  <r>
    <n v="9"/>
    <x v="0"/>
    <x v="0"/>
    <x v="0"/>
    <x v="0"/>
    <x v="0"/>
    <x v="2"/>
    <x v="1"/>
    <x v="0"/>
    <x v="0"/>
  </r>
  <r>
    <n v="36"/>
    <x v="1"/>
    <x v="1"/>
    <x v="1"/>
    <x v="0"/>
    <x v="0"/>
    <x v="1"/>
    <x v="1"/>
    <x v="0"/>
    <x v="0"/>
  </r>
  <r>
    <n v="16"/>
    <x v="0"/>
    <x v="0"/>
    <x v="0"/>
    <x v="0"/>
    <x v="0"/>
    <x v="2"/>
    <x v="1"/>
    <x v="1"/>
    <x v="0"/>
  </r>
  <r>
    <n v="20"/>
    <x v="1"/>
    <x v="1"/>
    <x v="1"/>
    <x v="0"/>
    <x v="1"/>
    <x v="1"/>
    <x v="2"/>
    <x v="0"/>
    <x v="0"/>
  </r>
  <r>
    <n v="31"/>
    <x v="1"/>
    <x v="2"/>
    <x v="2"/>
    <x v="0"/>
    <x v="1"/>
    <x v="1"/>
    <x v="1"/>
    <x v="1"/>
    <x v="0"/>
  </r>
  <r>
    <n v="39"/>
    <x v="1"/>
    <x v="0"/>
    <x v="0"/>
    <x v="0"/>
    <x v="0"/>
    <x v="1"/>
    <x v="1"/>
    <x v="1"/>
    <x v="0"/>
  </r>
  <r>
    <n v="40"/>
    <x v="1"/>
    <x v="0"/>
    <x v="0"/>
    <x v="0"/>
    <x v="0"/>
    <x v="1"/>
    <x v="1"/>
    <x v="1"/>
    <x v="0"/>
  </r>
  <r>
    <n v="41"/>
    <x v="1"/>
    <x v="1"/>
    <x v="1"/>
    <x v="0"/>
    <x v="0"/>
    <x v="1"/>
    <x v="2"/>
    <x v="1"/>
    <x v="0"/>
  </r>
  <r>
    <n v="45"/>
    <x v="1"/>
    <x v="1"/>
    <x v="0"/>
    <x v="0"/>
    <x v="0"/>
    <x v="1"/>
    <x v="1"/>
    <x v="0"/>
    <x v="0"/>
  </r>
  <r>
    <n v="75"/>
    <x v="1"/>
    <x v="0"/>
    <x v="0"/>
    <x v="0"/>
    <x v="0"/>
    <x v="1"/>
    <x v="1"/>
    <x v="0"/>
    <x v="1"/>
  </r>
  <r>
    <n v="71"/>
    <x v="0"/>
    <x v="0"/>
    <x v="0"/>
    <x v="0"/>
    <x v="1"/>
    <x v="1"/>
    <x v="1"/>
    <x v="1"/>
    <x v="1"/>
  </r>
  <r>
    <n v="72"/>
    <x v="1"/>
    <x v="1"/>
    <x v="0"/>
    <x v="1"/>
    <x v="1"/>
    <x v="1"/>
    <x v="1"/>
    <x v="1"/>
    <x v="1"/>
  </r>
  <r>
    <n v="74"/>
    <x v="1"/>
    <x v="0"/>
    <x v="0"/>
    <x v="0"/>
    <x v="0"/>
    <x v="2"/>
    <x v="1"/>
    <x v="1"/>
    <x v="1"/>
  </r>
  <r>
    <n v="76"/>
    <x v="1"/>
    <x v="1"/>
    <x v="1"/>
    <x v="0"/>
    <x v="1"/>
    <x v="0"/>
    <x v="1"/>
    <x v="2"/>
    <x v="1"/>
  </r>
  <r>
    <n v="67"/>
    <x v="1"/>
    <x v="1"/>
    <x v="1"/>
    <x v="0"/>
    <x v="1"/>
    <x v="1"/>
    <x v="1"/>
    <x v="1"/>
    <x v="1"/>
  </r>
  <r>
    <n v="68"/>
    <x v="1"/>
    <x v="1"/>
    <x v="0"/>
    <x v="0"/>
    <x v="1"/>
    <x v="2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A7535C-BC4A-EC4F-B39E-D26050C94702}" name="PivotTable37" cacheId="5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7:J21" firstHeaderRow="1" firstDataRow="2" firstDataCol="1"/>
  <pivotFields count="10"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1"/>
        <item h="1" x="0"/>
        <item t="default"/>
      </items>
    </pivotField>
    <pivotField showAll="0"/>
    <pivotField axis="axisCol" dataField="1" showAll="0">
      <items count="3">
        <item x="1"/>
        <item x="0"/>
        <item t="default"/>
      </items>
    </pivotField>
  </pivotFields>
  <rowFields count="1">
    <field x="7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32BF9A-32E1-904B-A3B6-50883D910459}" name="PivotTable38" cacheId="5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24:J28" firstHeaderRow="1" firstDataRow="2" firstDataCol="1"/>
  <pivotFields count="10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h="1" x="2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F105C0-93D3-C842-8880-427C67FE709E}" name="PivotTable31" cacheId="5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7:E21" firstHeaderRow="1" firstDataRow="2" firstDataCol="1"/>
  <pivotFields count="10">
    <pivotField showAll="0"/>
    <pivotField showAll="0"/>
    <pivotField showAll="0"/>
    <pivotField axis="axisRow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96161D-AD6D-C043-9D5A-729223213922}" name="PivotTable30" cacheId="5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0:E14" firstHeaderRow="1" firstDataRow="2" firstDataCol="1"/>
  <pivotFields count="10">
    <pivotField showAll="0"/>
    <pivotField showAll="0"/>
    <pivotField axis="axisRow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BF15A9-A840-7340-A8C1-591E826018F7}" name="PivotTable36" cacheId="5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0:J14" firstHeaderRow="1" firstDataRow="2" firstDataCol="1"/>
  <pivotFields count="10"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1"/>
        <item h="1" x="0"/>
        <item t="default"/>
      </items>
    </pivotField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9AC2CB-16FA-2E48-A6FA-E4C05FC07C94}" name="PivotTable39" cacheId="5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3:M6" firstHeaderRow="1" firstDataRow="1" firstDataCol="1"/>
  <pivotFields count="1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Count of Secure" fld="9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850DAF-4463-764F-9441-A661893FF3E9}" name="PivotTable29" cacheId="5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:E7" firstHeaderRow="1" firstDataRow="2" firstDataCol="1"/>
  <pivotFields count="10"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0DE499-5624-9241-B6BC-87A12300D75E}" name="PivotTable34" cacheId="5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3:J7" firstHeaderRow="1" firstDataRow="2" firstDataCol="1"/>
  <pivotFields count="10"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D9E01D-C590-8B45-B471-EC075074F743}" name="PivotTable33" cacheId="5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24:E28" firstHeaderRow="1" firstDataRow="2" firstDataCol="1"/>
  <pivotFields count="10"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36E20-EDFC-486D-B846-2FDC74DA7516}">
  <sheetPr codeName="Sheet1"/>
  <dimension ref="B2:K82"/>
  <sheetViews>
    <sheetView workbookViewId="0">
      <selection sqref="A1:XFD1"/>
    </sheetView>
  </sheetViews>
  <sheetFormatPr baseColWidth="10" defaultColWidth="8.83203125" defaultRowHeight="11" x14ac:dyDescent="0.15"/>
  <cols>
    <col min="1" max="16384" width="8.83203125" style="16"/>
  </cols>
  <sheetData>
    <row r="2" spans="2:11" x14ac:dyDescent="0.15">
      <c r="B2" s="29" t="s">
        <v>0</v>
      </c>
      <c r="C2" s="30"/>
    </row>
    <row r="3" spans="2:11" ht="25" x14ac:dyDescent="0.15">
      <c r="B3" s="1" t="s">
        <v>1</v>
      </c>
      <c r="C3" s="1" t="s">
        <v>2</v>
      </c>
      <c r="D3" s="1" t="s">
        <v>3</v>
      </c>
      <c r="E3" s="1" t="s">
        <v>4</v>
      </c>
      <c r="F3" s="1" t="s">
        <v>13</v>
      </c>
      <c r="G3" s="1" t="s">
        <v>14</v>
      </c>
      <c r="H3" s="1" t="s">
        <v>5</v>
      </c>
      <c r="I3" s="1" t="s">
        <v>6</v>
      </c>
      <c r="J3" s="1" t="s">
        <v>7</v>
      </c>
      <c r="K3" s="1" t="s">
        <v>8</v>
      </c>
    </row>
    <row r="4" spans="2:11" ht="12" x14ac:dyDescent="0.15">
      <c r="B4" s="1">
        <v>54</v>
      </c>
      <c r="C4" s="2">
        <v>3400</v>
      </c>
      <c r="D4" s="2">
        <v>45.5</v>
      </c>
      <c r="E4" s="2">
        <v>102</v>
      </c>
      <c r="F4" s="2">
        <v>39</v>
      </c>
      <c r="G4" s="2">
        <v>786.6</v>
      </c>
      <c r="H4" s="2" t="s">
        <v>9</v>
      </c>
      <c r="I4" s="2" t="s">
        <v>9</v>
      </c>
      <c r="J4" s="2" t="s">
        <v>1</v>
      </c>
      <c r="K4" s="2" t="s">
        <v>10</v>
      </c>
    </row>
    <row r="5" spans="2:11" ht="12" x14ac:dyDescent="0.15">
      <c r="B5" s="1">
        <v>55</v>
      </c>
      <c r="C5" s="2">
        <v>1362.5</v>
      </c>
      <c r="D5" s="2">
        <v>16.2</v>
      </c>
      <c r="E5" s="2">
        <v>75</v>
      </c>
      <c r="F5" s="2">
        <v>96.7</v>
      </c>
      <c r="G5" s="2">
        <v>516.29999999999995</v>
      </c>
      <c r="H5" s="2">
        <v>25</v>
      </c>
      <c r="I5" s="2">
        <v>200</v>
      </c>
      <c r="J5" s="2" t="s">
        <v>10</v>
      </c>
      <c r="K5" s="2" t="s">
        <v>10</v>
      </c>
    </row>
    <row r="6" spans="2:11" ht="12" x14ac:dyDescent="0.15">
      <c r="B6" s="1">
        <v>1</v>
      </c>
      <c r="C6" s="2">
        <v>2438</v>
      </c>
      <c r="D6" s="2">
        <v>24.3</v>
      </c>
      <c r="E6" s="2">
        <v>91.1</v>
      </c>
      <c r="F6" s="2">
        <v>98</v>
      </c>
      <c r="G6" s="2">
        <v>619.70000000000005</v>
      </c>
      <c r="H6" s="2">
        <v>29</v>
      </c>
      <c r="I6" s="2">
        <v>400</v>
      </c>
      <c r="J6" s="2" t="s">
        <v>1</v>
      </c>
      <c r="K6" s="2" t="s">
        <v>10</v>
      </c>
    </row>
    <row r="7" spans="2:11" ht="12" x14ac:dyDescent="0.15">
      <c r="B7" s="1">
        <v>14</v>
      </c>
      <c r="C7" s="2">
        <v>1097</v>
      </c>
      <c r="D7" s="2">
        <v>8.6</v>
      </c>
      <c r="E7" s="2">
        <v>32.799999999999997</v>
      </c>
      <c r="F7" s="2">
        <v>88</v>
      </c>
      <c r="G7" s="2">
        <v>683.3</v>
      </c>
      <c r="H7" s="2">
        <v>20</v>
      </c>
      <c r="I7" s="2">
        <v>210</v>
      </c>
      <c r="J7" s="2" t="s">
        <v>1</v>
      </c>
      <c r="K7" s="2" t="s">
        <v>10</v>
      </c>
    </row>
    <row r="8" spans="2:11" ht="12" x14ac:dyDescent="0.15">
      <c r="B8" s="1">
        <v>58</v>
      </c>
      <c r="C8" s="2">
        <v>1188</v>
      </c>
      <c r="D8" s="2">
        <v>11.8</v>
      </c>
      <c r="E8" s="2">
        <v>44</v>
      </c>
      <c r="F8" s="2">
        <v>97</v>
      </c>
      <c r="G8" s="2">
        <v>667.3</v>
      </c>
      <c r="H8" s="2" t="s">
        <v>9</v>
      </c>
      <c r="I8" s="2" t="s">
        <v>9</v>
      </c>
      <c r="J8" s="2" t="s">
        <v>10</v>
      </c>
      <c r="K8" s="2" t="s">
        <v>10</v>
      </c>
    </row>
    <row r="9" spans="2:11" ht="12" x14ac:dyDescent="0.15">
      <c r="B9" s="1">
        <v>10</v>
      </c>
      <c r="C9" s="2">
        <v>5533</v>
      </c>
      <c r="D9" s="2">
        <v>52.6</v>
      </c>
      <c r="E9" s="2">
        <v>176.1</v>
      </c>
      <c r="F9" s="2">
        <v>81</v>
      </c>
      <c r="G9" s="2">
        <v>645</v>
      </c>
      <c r="H9" s="2">
        <v>84</v>
      </c>
      <c r="I9" s="2">
        <v>200</v>
      </c>
      <c r="J9" s="2" t="s">
        <v>1</v>
      </c>
      <c r="K9" s="2" t="s">
        <v>10</v>
      </c>
    </row>
    <row r="10" spans="2:11" ht="12" x14ac:dyDescent="0.15">
      <c r="B10" s="1">
        <v>51</v>
      </c>
      <c r="C10" s="2">
        <v>2474</v>
      </c>
      <c r="D10" s="2">
        <v>24.9</v>
      </c>
      <c r="E10" s="2">
        <v>105</v>
      </c>
      <c r="F10" s="2">
        <v>57</v>
      </c>
      <c r="G10" s="2">
        <v>565.1</v>
      </c>
      <c r="H10" s="2" t="s">
        <v>9</v>
      </c>
      <c r="I10" s="2" t="s">
        <v>9</v>
      </c>
      <c r="J10" s="2" t="s">
        <v>10</v>
      </c>
      <c r="K10" s="2" t="s">
        <v>10</v>
      </c>
    </row>
    <row r="11" spans="2:11" ht="12" x14ac:dyDescent="0.15">
      <c r="B11" s="1">
        <v>57</v>
      </c>
      <c r="C11" s="2">
        <v>1662</v>
      </c>
      <c r="D11" s="2">
        <v>18.399999999999999</v>
      </c>
      <c r="E11" s="2">
        <v>68.3</v>
      </c>
      <c r="F11" s="2">
        <v>86.1</v>
      </c>
      <c r="G11" s="2">
        <v>636.6</v>
      </c>
      <c r="H11" s="2">
        <v>83.5</v>
      </c>
      <c r="I11" s="2">
        <v>150</v>
      </c>
      <c r="J11" s="2" t="s">
        <v>10</v>
      </c>
      <c r="K11" s="2" t="s">
        <v>10</v>
      </c>
    </row>
    <row r="12" spans="2:11" ht="12" x14ac:dyDescent="0.15">
      <c r="B12" s="1">
        <v>5</v>
      </c>
      <c r="C12" s="2">
        <v>1829</v>
      </c>
      <c r="D12" s="2">
        <v>19.2</v>
      </c>
      <c r="E12" s="2">
        <v>81.7</v>
      </c>
      <c r="F12" s="2">
        <v>72</v>
      </c>
      <c r="G12" s="2">
        <v>564.29999999999995</v>
      </c>
      <c r="H12" s="2">
        <v>76</v>
      </c>
      <c r="I12" s="2">
        <v>300</v>
      </c>
      <c r="J12" s="2" t="s">
        <v>10</v>
      </c>
      <c r="K12" s="2" t="s">
        <v>10</v>
      </c>
    </row>
    <row r="13" spans="2:11" ht="12" x14ac:dyDescent="0.15">
      <c r="B13" s="1">
        <v>59</v>
      </c>
      <c r="C13" s="2">
        <v>1574</v>
      </c>
      <c r="D13" s="2">
        <v>16.5</v>
      </c>
      <c r="E13" s="2">
        <v>55</v>
      </c>
      <c r="F13" s="2">
        <v>82</v>
      </c>
      <c r="G13" s="2">
        <v>694.2</v>
      </c>
      <c r="H13" s="2">
        <v>180</v>
      </c>
      <c r="I13" s="2">
        <v>200</v>
      </c>
      <c r="J13" s="2" t="s">
        <v>1</v>
      </c>
      <c r="K13" s="2" t="s">
        <v>10</v>
      </c>
    </row>
    <row r="14" spans="2:11" ht="12" x14ac:dyDescent="0.15">
      <c r="B14" s="1">
        <v>60</v>
      </c>
      <c r="C14" s="2">
        <v>2804</v>
      </c>
      <c r="D14" s="2">
        <v>28</v>
      </c>
      <c r="E14" s="2">
        <v>90</v>
      </c>
      <c r="F14" s="2">
        <v>42.9</v>
      </c>
      <c r="G14" s="2">
        <v>679.9</v>
      </c>
      <c r="H14" s="2" t="s">
        <v>9</v>
      </c>
      <c r="I14" s="2" t="s">
        <v>9</v>
      </c>
      <c r="J14" s="2" t="s">
        <v>1</v>
      </c>
      <c r="K14" s="2" t="s">
        <v>10</v>
      </c>
    </row>
    <row r="15" spans="2:11" ht="12" x14ac:dyDescent="0.15">
      <c r="B15" s="1">
        <v>4</v>
      </c>
      <c r="C15" s="2">
        <v>4133</v>
      </c>
      <c r="D15" s="2">
        <v>40.5</v>
      </c>
      <c r="E15" s="2">
        <v>103.3</v>
      </c>
      <c r="F15" s="2">
        <v>40</v>
      </c>
      <c r="G15" s="2">
        <v>748.8</v>
      </c>
      <c r="H15" s="2">
        <v>195</v>
      </c>
      <c r="I15" s="2" t="s">
        <v>9</v>
      </c>
      <c r="J15" s="2" t="s">
        <v>10</v>
      </c>
      <c r="K15" s="2" t="s">
        <v>10</v>
      </c>
    </row>
    <row r="16" spans="2:11" ht="12" x14ac:dyDescent="0.15">
      <c r="B16" s="1">
        <v>12</v>
      </c>
      <c r="C16" s="2">
        <v>4724</v>
      </c>
      <c r="D16" s="2">
        <v>48.3</v>
      </c>
      <c r="E16" s="2">
        <v>170.6</v>
      </c>
      <c r="F16" s="2">
        <v>90</v>
      </c>
      <c r="G16" s="2">
        <v>626.5</v>
      </c>
      <c r="H16" s="2">
        <v>56</v>
      </c>
      <c r="I16" s="2">
        <v>180</v>
      </c>
      <c r="J16" s="2" t="s">
        <v>1</v>
      </c>
      <c r="K16" s="2" t="s">
        <v>10</v>
      </c>
    </row>
    <row r="17" spans="2:11" ht="12" x14ac:dyDescent="0.15">
      <c r="B17" s="1">
        <v>27</v>
      </c>
      <c r="C17" s="2">
        <v>694</v>
      </c>
      <c r="D17" s="2">
        <v>6.3</v>
      </c>
      <c r="E17" s="2">
        <v>55.5</v>
      </c>
      <c r="F17" s="2">
        <v>97</v>
      </c>
      <c r="G17" s="2">
        <v>138.4</v>
      </c>
      <c r="H17" s="2">
        <v>100</v>
      </c>
      <c r="I17" s="2">
        <v>300</v>
      </c>
      <c r="J17" s="2" t="s">
        <v>1</v>
      </c>
      <c r="K17" s="2" t="s">
        <v>10</v>
      </c>
    </row>
    <row r="18" spans="2:11" ht="12" x14ac:dyDescent="0.15">
      <c r="B18" s="1">
        <v>33</v>
      </c>
      <c r="C18" s="2">
        <v>2044</v>
      </c>
      <c r="D18" s="2">
        <v>22.4</v>
      </c>
      <c r="E18" s="2">
        <v>93</v>
      </c>
      <c r="F18" s="2">
        <v>88</v>
      </c>
      <c r="G18" s="2">
        <v>612.4</v>
      </c>
      <c r="H18" s="2" t="s">
        <v>9</v>
      </c>
      <c r="I18" s="2" t="s">
        <v>9</v>
      </c>
      <c r="J18" s="2" t="s">
        <v>10</v>
      </c>
      <c r="K18" s="2" t="s">
        <v>10</v>
      </c>
    </row>
    <row r="19" spans="2:11" ht="12" x14ac:dyDescent="0.15">
      <c r="B19" s="1">
        <v>7</v>
      </c>
      <c r="C19" s="2">
        <v>2926</v>
      </c>
      <c r="D19" s="2">
        <v>22.1</v>
      </c>
      <c r="E19" s="2">
        <v>106.7</v>
      </c>
      <c r="F19" s="2">
        <v>90</v>
      </c>
      <c r="G19" s="2">
        <v>501.8</v>
      </c>
      <c r="H19" s="2">
        <v>23</v>
      </c>
      <c r="I19" s="2" t="s">
        <v>9</v>
      </c>
      <c r="J19" s="2" t="s">
        <v>9</v>
      </c>
      <c r="K19" s="2" t="s">
        <v>10</v>
      </c>
    </row>
    <row r="20" spans="2:11" ht="12" x14ac:dyDescent="0.15">
      <c r="B20" s="1">
        <v>37</v>
      </c>
      <c r="C20" s="2">
        <v>2793</v>
      </c>
      <c r="D20" s="2">
        <v>2.9</v>
      </c>
      <c r="E20" s="2">
        <v>110</v>
      </c>
      <c r="F20" s="2">
        <v>96.5</v>
      </c>
      <c r="G20" s="2">
        <v>563.1</v>
      </c>
      <c r="H20" s="2">
        <v>50</v>
      </c>
      <c r="I20" s="2">
        <v>800</v>
      </c>
      <c r="J20" s="2" t="s">
        <v>10</v>
      </c>
      <c r="K20" s="2" t="s">
        <v>10</v>
      </c>
    </row>
    <row r="21" spans="2:11" ht="12" x14ac:dyDescent="0.15">
      <c r="B21" s="1">
        <v>61</v>
      </c>
      <c r="C21" s="2">
        <v>2500</v>
      </c>
      <c r="D21" s="2">
        <v>25</v>
      </c>
      <c r="E21" s="2" t="s">
        <v>9</v>
      </c>
      <c r="F21" s="2">
        <v>80</v>
      </c>
      <c r="G21" s="2">
        <v>712</v>
      </c>
      <c r="H21" s="2" t="s">
        <v>9</v>
      </c>
      <c r="I21" s="2" t="s">
        <v>9</v>
      </c>
      <c r="J21" s="2" t="s">
        <v>10</v>
      </c>
      <c r="K21" s="2" t="s">
        <v>10</v>
      </c>
    </row>
    <row r="22" spans="2:11" ht="12" x14ac:dyDescent="0.15">
      <c r="B22" s="1">
        <v>62</v>
      </c>
      <c r="C22" s="2">
        <v>618</v>
      </c>
      <c r="D22" s="2">
        <v>7.58</v>
      </c>
      <c r="E22" s="2">
        <v>32</v>
      </c>
      <c r="F22" s="2">
        <v>70</v>
      </c>
      <c r="G22" s="2">
        <v>544</v>
      </c>
      <c r="H22" s="2">
        <v>73</v>
      </c>
      <c r="I22" s="2" t="s">
        <v>9</v>
      </c>
      <c r="J22" s="2" t="s">
        <v>1</v>
      </c>
      <c r="K22" s="2" t="s">
        <v>10</v>
      </c>
    </row>
    <row r="23" spans="2:11" ht="12" x14ac:dyDescent="0.15">
      <c r="B23" s="1">
        <v>26</v>
      </c>
      <c r="C23" s="2">
        <v>2715</v>
      </c>
      <c r="D23" s="2">
        <v>27.1</v>
      </c>
      <c r="E23" s="2">
        <v>100.4</v>
      </c>
      <c r="F23" s="2">
        <v>98.85</v>
      </c>
      <c r="G23" s="2">
        <v>621.20000000000005</v>
      </c>
      <c r="H23" s="2">
        <v>1432</v>
      </c>
      <c r="I23" s="2">
        <v>600</v>
      </c>
      <c r="J23" s="2" t="s">
        <v>1</v>
      </c>
      <c r="K23" s="2" t="s">
        <v>10</v>
      </c>
    </row>
    <row r="24" spans="2:11" ht="12" x14ac:dyDescent="0.15">
      <c r="B24" s="1">
        <v>53</v>
      </c>
      <c r="C24" s="2">
        <v>2500</v>
      </c>
      <c r="D24" s="2">
        <v>25</v>
      </c>
      <c r="E24" s="2">
        <v>115</v>
      </c>
      <c r="F24" s="2">
        <v>60</v>
      </c>
      <c r="G24" s="2">
        <v>525.6</v>
      </c>
      <c r="H24" s="2">
        <v>160</v>
      </c>
      <c r="I24" s="2">
        <v>280</v>
      </c>
      <c r="J24" s="2" t="s">
        <v>10</v>
      </c>
      <c r="K24" s="2" t="s">
        <v>10</v>
      </c>
    </row>
    <row r="25" spans="2:11" ht="12" x14ac:dyDescent="0.15">
      <c r="B25" s="1">
        <v>44</v>
      </c>
      <c r="C25" s="2">
        <v>2063</v>
      </c>
      <c r="D25" s="2">
        <v>20.6</v>
      </c>
      <c r="E25" s="2">
        <v>100</v>
      </c>
      <c r="F25" s="2">
        <v>80</v>
      </c>
      <c r="G25" s="2">
        <v>498.3</v>
      </c>
      <c r="H25" s="2">
        <v>30</v>
      </c>
      <c r="I25" s="2">
        <v>150</v>
      </c>
      <c r="J25" s="2" t="s">
        <v>10</v>
      </c>
      <c r="K25" s="2" t="s">
        <v>10</v>
      </c>
    </row>
    <row r="26" spans="2:11" ht="12" x14ac:dyDescent="0.15">
      <c r="B26" s="1">
        <v>50</v>
      </c>
      <c r="C26" s="2">
        <v>3000</v>
      </c>
      <c r="D26" s="2">
        <v>41</v>
      </c>
      <c r="E26" s="2" t="s">
        <v>9</v>
      </c>
      <c r="F26" s="2">
        <v>72</v>
      </c>
      <c r="G26" s="2">
        <v>795.8</v>
      </c>
      <c r="H26" s="2">
        <v>1500</v>
      </c>
      <c r="I26" s="2">
        <v>3000</v>
      </c>
      <c r="J26" s="2" t="s">
        <v>1</v>
      </c>
      <c r="K26" s="2" t="s">
        <v>10</v>
      </c>
    </row>
    <row r="27" spans="2:11" ht="12" x14ac:dyDescent="0.15">
      <c r="B27" s="1">
        <v>63</v>
      </c>
      <c r="C27" s="2">
        <v>1716</v>
      </c>
      <c r="D27" s="2">
        <v>17.100000000000001</v>
      </c>
      <c r="E27" s="2">
        <v>94</v>
      </c>
      <c r="F27" s="2">
        <v>91</v>
      </c>
      <c r="G27" s="2">
        <v>429.2</v>
      </c>
      <c r="H27" s="2">
        <v>200</v>
      </c>
      <c r="I27" s="2">
        <v>300</v>
      </c>
      <c r="J27" s="2" t="s">
        <v>1</v>
      </c>
      <c r="K27" s="2" t="s">
        <v>10</v>
      </c>
    </row>
    <row r="28" spans="2:11" ht="12" x14ac:dyDescent="0.15">
      <c r="B28" s="1">
        <v>64</v>
      </c>
      <c r="C28" s="2">
        <v>3799.9</v>
      </c>
      <c r="D28" s="2">
        <v>38</v>
      </c>
      <c r="E28" s="2">
        <v>136</v>
      </c>
      <c r="F28" s="2">
        <v>65</v>
      </c>
      <c r="G28" s="2">
        <v>625.9</v>
      </c>
      <c r="H28" s="2">
        <v>90</v>
      </c>
      <c r="I28" s="2">
        <v>500</v>
      </c>
      <c r="J28" s="2" t="s">
        <v>9</v>
      </c>
      <c r="K28" s="2" t="s">
        <v>10</v>
      </c>
    </row>
    <row r="29" spans="2:11" ht="12" x14ac:dyDescent="0.15">
      <c r="B29" s="1">
        <v>2</v>
      </c>
      <c r="C29" s="2">
        <v>777</v>
      </c>
      <c r="D29" s="2">
        <v>4.4000000000000004</v>
      </c>
      <c r="E29" s="2">
        <v>26.7</v>
      </c>
      <c r="F29" s="2">
        <v>97</v>
      </c>
      <c r="G29" s="2">
        <v>105.5</v>
      </c>
      <c r="H29" s="2">
        <v>38</v>
      </c>
      <c r="I29" s="2">
        <v>45</v>
      </c>
      <c r="J29" s="2" t="s">
        <v>10</v>
      </c>
      <c r="K29" s="2" t="s">
        <v>10</v>
      </c>
    </row>
    <row r="30" spans="2:11" ht="12" x14ac:dyDescent="0.15">
      <c r="B30" s="1">
        <v>65</v>
      </c>
      <c r="C30" s="2">
        <v>1832</v>
      </c>
      <c r="D30" s="2">
        <v>18.3</v>
      </c>
      <c r="E30" s="2">
        <v>92</v>
      </c>
      <c r="F30" s="2">
        <v>70.349999999999994</v>
      </c>
      <c r="G30" s="2">
        <v>476.5</v>
      </c>
      <c r="H30" s="2">
        <v>80</v>
      </c>
      <c r="I30" s="2">
        <v>300</v>
      </c>
      <c r="J30" s="2" t="s">
        <v>10</v>
      </c>
      <c r="K30" s="2" t="s">
        <v>10</v>
      </c>
    </row>
    <row r="31" spans="2:11" ht="12" x14ac:dyDescent="0.15">
      <c r="B31" s="1">
        <v>38</v>
      </c>
      <c r="C31" s="2">
        <v>2600</v>
      </c>
      <c r="D31" s="2">
        <v>26</v>
      </c>
      <c r="E31" s="2">
        <v>98.2</v>
      </c>
      <c r="F31" s="2">
        <v>97</v>
      </c>
      <c r="G31" s="2">
        <v>485.9</v>
      </c>
      <c r="H31" s="2">
        <v>360</v>
      </c>
      <c r="I31" s="2">
        <v>150</v>
      </c>
      <c r="J31" s="2" t="s">
        <v>10</v>
      </c>
      <c r="K31" s="2" t="s">
        <v>10</v>
      </c>
    </row>
    <row r="32" spans="2:11" ht="12" x14ac:dyDescent="0.15">
      <c r="B32" s="1">
        <v>66</v>
      </c>
      <c r="C32" s="2">
        <v>1486</v>
      </c>
      <c r="D32" s="3">
        <v>14.8</v>
      </c>
      <c r="E32" s="2">
        <v>78</v>
      </c>
      <c r="F32" s="2">
        <v>80.42</v>
      </c>
      <c r="G32" s="2">
        <v>437.3</v>
      </c>
      <c r="H32" s="2" t="s">
        <v>9</v>
      </c>
      <c r="I32" s="2">
        <v>300</v>
      </c>
      <c r="J32" s="2" t="s">
        <v>10</v>
      </c>
      <c r="K32" s="2" t="s">
        <v>10</v>
      </c>
    </row>
    <row r="33" spans="2:11" ht="12" x14ac:dyDescent="0.15">
      <c r="B33" s="1">
        <v>8</v>
      </c>
      <c r="C33" s="2">
        <v>4779</v>
      </c>
      <c r="D33" s="2">
        <v>45.4</v>
      </c>
      <c r="E33" s="2">
        <v>107.2</v>
      </c>
      <c r="F33" s="2">
        <v>85</v>
      </c>
      <c r="G33" s="2">
        <v>770.4</v>
      </c>
      <c r="H33" s="2">
        <v>84</v>
      </c>
      <c r="I33" s="2">
        <v>200</v>
      </c>
      <c r="J33" s="2" t="s">
        <v>1</v>
      </c>
      <c r="K33" s="2" t="s">
        <v>10</v>
      </c>
    </row>
    <row r="34" spans="2:11" ht="12" x14ac:dyDescent="0.15">
      <c r="B34" s="1">
        <v>35</v>
      </c>
      <c r="C34" s="2">
        <v>811</v>
      </c>
      <c r="D34" s="2">
        <v>8.11</v>
      </c>
      <c r="E34" s="2">
        <v>45</v>
      </c>
      <c r="F34" s="2">
        <v>94</v>
      </c>
      <c r="G34" s="2">
        <v>733.2</v>
      </c>
      <c r="H34" s="2">
        <v>10</v>
      </c>
      <c r="I34" s="2" t="s">
        <v>9</v>
      </c>
      <c r="J34" s="2" t="s">
        <v>10</v>
      </c>
      <c r="K34" s="2" t="s">
        <v>10</v>
      </c>
    </row>
    <row r="35" spans="2:11" ht="12" x14ac:dyDescent="0.15">
      <c r="B35" s="1">
        <v>30</v>
      </c>
      <c r="C35" s="2">
        <v>3200</v>
      </c>
      <c r="D35" s="3">
        <v>29.5</v>
      </c>
      <c r="E35" s="2">
        <v>164</v>
      </c>
      <c r="F35" s="2">
        <v>81</v>
      </c>
      <c r="G35" s="2">
        <v>451.6</v>
      </c>
      <c r="H35" s="2">
        <v>100</v>
      </c>
      <c r="I35" s="2" t="s">
        <v>9</v>
      </c>
      <c r="J35" s="2" t="s">
        <v>9</v>
      </c>
      <c r="K35" s="2" t="s">
        <v>10</v>
      </c>
    </row>
    <row r="36" spans="2:11" ht="12" x14ac:dyDescent="0.15">
      <c r="B36" s="1">
        <v>34</v>
      </c>
      <c r="C36" s="2">
        <v>2442</v>
      </c>
      <c r="D36" s="3">
        <v>24.42</v>
      </c>
      <c r="E36" s="2">
        <v>100</v>
      </c>
      <c r="F36" s="2">
        <v>95.09</v>
      </c>
      <c r="G36" s="2">
        <v>143.5</v>
      </c>
      <c r="H36" s="2">
        <v>20</v>
      </c>
      <c r="I36" s="2">
        <v>100</v>
      </c>
      <c r="J36" s="2" t="s">
        <v>10</v>
      </c>
      <c r="K36" s="2" t="s">
        <v>10</v>
      </c>
    </row>
    <row r="37" spans="2:11" ht="12" x14ac:dyDescent="0.15">
      <c r="B37" s="1">
        <v>23</v>
      </c>
      <c r="C37" s="2">
        <v>900</v>
      </c>
      <c r="D37" s="3">
        <v>5.8</v>
      </c>
      <c r="E37" s="2">
        <v>56</v>
      </c>
      <c r="F37" s="2">
        <v>60</v>
      </c>
      <c r="G37" s="2">
        <v>122.7</v>
      </c>
      <c r="H37" s="2">
        <v>90</v>
      </c>
      <c r="I37" s="2">
        <v>400</v>
      </c>
      <c r="J37" s="2" t="s">
        <v>1</v>
      </c>
      <c r="K37" s="2" t="s">
        <v>10</v>
      </c>
    </row>
    <row r="38" spans="2:11" ht="12" x14ac:dyDescent="0.15">
      <c r="B38" s="1">
        <v>6</v>
      </c>
      <c r="C38" s="2">
        <v>1524</v>
      </c>
      <c r="D38" s="3">
        <v>14.9</v>
      </c>
      <c r="E38" s="2">
        <v>69.400000000000006</v>
      </c>
      <c r="F38" s="2">
        <v>97</v>
      </c>
      <c r="G38" s="2">
        <v>509.6</v>
      </c>
      <c r="H38" s="2">
        <v>44</v>
      </c>
      <c r="I38" s="2">
        <v>300</v>
      </c>
      <c r="J38" s="2" t="s">
        <v>10</v>
      </c>
      <c r="K38" s="2" t="s">
        <v>10</v>
      </c>
    </row>
    <row r="39" spans="2:11" ht="12" x14ac:dyDescent="0.15">
      <c r="B39" s="1">
        <v>9</v>
      </c>
      <c r="C39" s="2">
        <v>4985</v>
      </c>
      <c r="D39" s="3">
        <v>47.4</v>
      </c>
      <c r="E39" s="2">
        <v>162.19999999999999</v>
      </c>
      <c r="F39" s="2">
        <v>74</v>
      </c>
      <c r="G39" s="2">
        <v>638.6</v>
      </c>
      <c r="H39" s="2">
        <v>84</v>
      </c>
      <c r="I39" s="2">
        <v>200</v>
      </c>
      <c r="J39" s="2" t="s">
        <v>1</v>
      </c>
      <c r="K39" s="2" t="s">
        <v>10</v>
      </c>
    </row>
    <row r="40" spans="2:11" ht="12" x14ac:dyDescent="0.15">
      <c r="B40" s="1">
        <v>36</v>
      </c>
      <c r="C40" s="2">
        <v>1450</v>
      </c>
      <c r="D40" s="3">
        <v>14.5</v>
      </c>
      <c r="E40" s="2">
        <v>70</v>
      </c>
      <c r="F40" s="2">
        <v>68</v>
      </c>
      <c r="G40" s="2">
        <v>769</v>
      </c>
      <c r="H40" s="2">
        <v>100</v>
      </c>
      <c r="I40" s="2">
        <v>250</v>
      </c>
      <c r="J40" s="2" t="s">
        <v>1</v>
      </c>
      <c r="K40" s="2" t="s">
        <v>10</v>
      </c>
    </row>
    <row r="41" spans="2:11" ht="12" x14ac:dyDescent="0.15">
      <c r="B41" s="1">
        <v>16</v>
      </c>
      <c r="C41" s="2">
        <v>3834</v>
      </c>
      <c r="D41" s="3">
        <v>45.3</v>
      </c>
      <c r="E41" s="3">
        <v>101.1</v>
      </c>
      <c r="F41" s="2">
        <v>99</v>
      </c>
      <c r="G41" s="2">
        <v>788.1</v>
      </c>
      <c r="H41" s="2">
        <v>41</v>
      </c>
      <c r="I41" s="2">
        <v>280</v>
      </c>
      <c r="J41" s="2" t="s">
        <v>10</v>
      </c>
      <c r="K41" s="2" t="s">
        <v>10</v>
      </c>
    </row>
    <row r="42" spans="2:11" ht="12" x14ac:dyDescent="0.15">
      <c r="B42" s="1">
        <v>20</v>
      </c>
      <c r="C42" s="2">
        <v>450</v>
      </c>
      <c r="D42" s="3">
        <v>2.8</v>
      </c>
      <c r="E42" s="2">
        <v>27.2</v>
      </c>
      <c r="F42" s="2">
        <v>98</v>
      </c>
      <c r="G42" s="2">
        <v>58.2</v>
      </c>
      <c r="H42" s="2">
        <v>20</v>
      </c>
      <c r="I42" s="2">
        <v>40</v>
      </c>
      <c r="J42" s="2" t="s">
        <v>1</v>
      </c>
      <c r="K42" s="2" t="s">
        <v>10</v>
      </c>
    </row>
    <row r="43" spans="2:11" ht="12" x14ac:dyDescent="0.15">
      <c r="B43" s="1">
        <v>31</v>
      </c>
      <c r="C43" s="2">
        <v>1460</v>
      </c>
      <c r="D43" s="3" t="s">
        <v>9</v>
      </c>
      <c r="E43" s="2" t="s">
        <v>9</v>
      </c>
      <c r="F43" s="2">
        <v>90</v>
      </c>
      <c r="G43" s="2">
        <v>450.8</v>
      </c>
      <c r="H43" s="2">
        <v>250</v>
      </c>
      <c r="I43" s="2">
        <v>300</v>
      </c>
      <c r="J43" s="2" t="s">
        <v>10</v>
      </c>
      <c r="K43" s="2" t="s">
        <v>10</v>
      </c>
    </row>
    <row r="44" spans="2:11" ht="12" x14ac:dyDescent="0.15">
      <c r="B44" s="1">
        <v>39</v>
      </c>
      <c r="C44" s="2">
        <v>1980</v>
      </c>
      <c r="D44" s="2">
        <v>19.8</v>
      </c>
      <c r="E44" s="3">
        <v>85</v>
      </c>
      <c r="F44" s="2">
        <v>74</v>
      </c>
      <c r="G44" s="2">
        <v>554.1</v>
      </c>
      <c r="H44" s="2">
        <v>110</v>
      </c>
      <c r="I44" s="2">
        <v>100</v>
      </c>
      <c r="J44" s="2" t="s">
        <v>10</v>
      </c>
      <c r="K44" s="2" t="s">
        <v>10</v>
      </c>
    </row>
    <row r="45" spans="2:11" ht="12" x14ac:dyDescent="0.15">
      <c r="B45" s="1">
        <v>40</v>
      </c>
      <c r="C45" s="2">
        <v>1960</v>
      </c>
      <c r="D45" s="3">
        <v>19.600000000000001</v>
      </c>
      <c r="E45" s="2">
        <v>90</v>
      </c>
      <c r="F45" s="2">
        <v>90</v>
      </c>
      <c r="G45" s="2">
        <v>513.70000000000005</v>
      </c>
      <c r="H45" s="2">
        <v>25</v>
      </c>
      <c r="I45" s="2">
        <v>100</v>
      </c>
      <c r="J45" s="2" t="s">
        <v>10</v>
      </c>
      <c r="K45" s="2" t="s">
        <v>10</v>
      </c>
    </row>
    <row r="46" spans="2:11" ht="12" x14ac:dyDescent="0.15">
      <c r="B46" s="1">
        <v>41</v>
      </c>
      <c r="C46" s="2">
        <v>1700</v>
      </c>
      <c r="D46" s="3">
        <v>16</v>
      </c>
      <c r="E46" s="2">
        <v>57.5</v>
      </c>
      <c r="F46" s="2">
        <v>93</v>
      </c>
      <c r="G46" s="2">
        <v>661</v>
      </c>
      <c r="H46" s="2">
        <v>200</v>
      </c>
      <c r="I46" s="2">
        <v>800</v>
      </c>
      <c r="J46" s="2" t="s">
        <v>10</v>
      </c>
      <c r="K46" s="2" t="s">
        <v>10</v>
      </c>
    </row>
    <row r="47" spans="2:11" ht="12" x14ac:dyDescent="0.15">
      <c r="B47" s="1">
        <v>45</v>
      </c>
      <c r="C47" s="2">
        <v>2755</v>
      </c>
      <c r="D47" s="3">
        <v>2.75</v>
      </c>
      <c r="E47" s="2">
        <v>130</v>
      </c>
      <c r="F47" s="2">
        <v>84</v>
      </c>
      <c r="G47" s="2">
        <v>515.20000000000005</v>
      </c>
      <c r="H47" s="2">
        <v>300</v>
      </c>
      <c r="I47" s="2">
        <v>500</v>
      </c>
      <c r="J47" s="2" t="s">
        <v>1</v>
      </c>
      <c r="K47" s="2" t="s">
        <v>10</v>
      </c>
    </row>
    <row r="48" spans="2:11" ht="12" x14ac:dyDescent="0.15">
      <c r="B48" s="1">
        <v>75</v>
      </c>
      <c r="C48" s="2">
        <v>2600</v>
      </c>
      <c r="D48" s="2">
        <v>34.5</v>
      </c>
      <c r="E48" s="2">
        <v>142.1</v>
      </c>
      <c r="F48" s="2">
        <v>90</v>
      </c>
      <c r="G48" s="2">
        <v>571.29999999999995</v>
      </c>
      <c r="H48" s="2">
        <v>280</v>
      </c>
      <c r="I48" s="2">
        <v>300</v>
      </c>
      <c r="J48" s="2" t="s">
        <v>1</v>
      </c>
      <c r="K48" s="2" t="s">
        <v>11</v>
      </c>
    </row>
    <row r="49" spans="2:11" ht="12" x14ac:dyDescent="0.15">
      <c r="B49" s="1">
        <v>71</v>
      </c>
      <c r="C49" s="2">
        <v>3600</v>
      </c>
      <c r="D49" s="2">
        <v>62</v>
      </c>
      <c r="E49" s="2">
        <v>117.2</v>
      </c>
      <c r="F49" s="2">
        <v>92.2</v>
      </c>
      <c r="G49" s="2">
        <v>830.4</v>
      </c>
      <c r="H49" s="2">
        <v>240</v>
      </c>
      <c r="I49" s="2">
        <v>300</v>
      </c>
      <c r="J49" s="2" t="s">
        <v>10</v>
      </c>
      <c r="K49" s="2" t="s">
        <v>1</v>
      </c>
    </row>
    <row r="50" spans="2:11" ht="12" x14ac:dyDescent="0.15">
      <c r="B50" s="1">
        <v>72</v>
      </c>
      <c r="C50" s="2">
        <v>1163</v>
      </c>
      <c r="D50" s="2">
        <v>11.7</v>
      </c>
      <c r="E50" s="2">
        <v>123</v>
      </c>
      <c r="F50" s="2">
        <v>99.7</v>
      </c>
      <c r="G50" s="2">
        <v>199.7</v>
      </c>
      <c r="H50" s="2">
        <v>427</v>
      </c>
      <c r="I50" s="2">
        <v>150</v>
      </c>
      <c r="J50" s="2" t="s">
        <v>10</v>
      </c>
      <c r="K50" s="2" t="s">
        <v>1</v>
      </c>
    </row>
    <row r="51" spans="2:11" ht="12" x14ac:dyDescent="0.15">
      <c r="B51" s="1">
        <v>74</v>
      </c>
      <c r="C51" s="2">
        <v>2400</v>
      </c>
      <c r="D51" s="2">
        <v>36</v>
      </c>
      <c r="E51" s="2">
        <v>100</v>
      </c>
      <c r="F51" s="2">
        <v>97</v>
      </c>
      <c r="G51" s="2">
        <v>723.7</v>
      </c>
      <c r="H51" s="2">
        <v>80</v>
      </c>
      <c r="I51" s="2">
        <v>500</v>
      </c>
      <c r="J51" s="2" t="s">
        <v>10</v>
      </c>
      <c r="K51" s="2" t="s">
        <v>11</v>
      </c>
    </row>
    <row r="52" spans="2:11" ht="12" x14ac:dyDescent="0.15">
      <c r="B52" s="1">
        <v>76</v>
      </c>
      <c r="C52" s="2">
        <v>375</v>
      </c>
      <c r="D52" s="2">
        <v>3.7</v>
      </c>
      <c r="E52" s="2">
        <v>32.4</v>
      </c>
      <c r="F52" s="2">
        <v>50</v>
      </c>
      <c r="G52" s="2">
        <v>81.099999999999994</v>
      </c>
      <c r="H52" s="2" t="s">
        <v>9</v>
      </c>
      <c r="I52" s="2">
        <v>150</v>
      </c>
      <c r="J52" s="2" t="s">
        <v>9</v>
      </c>
      <c r="K52" s="2" t="s">
        <v>11</v>
      </c>
    </row>
    <row r="53" spans="2:11" ht="12" x14ac:dyDescent="0.15">
      <c r="B53" s="1">
        <v>67</v>
      </c>
      <c r="C53" s="2">
        <v>465</v>
      </c>
      <c r="D53" s="2">
        <v>6.2</v>
      </c>
      <c r="E53" s="2">
        <v>30</v>
      </c>
      <c r="F53" s="2">
        <v>99</v>
      </c>
      <c r="G53" s="2">
        <v>184.3</v>
      </c>
      <c r="H53" s="2">
        <v>150</v>
      </c>
      <c r="I53" s="2">
        <v>220</v>
      </c>
      <c r="J53" s="2" t="s">
        <v>10</v>
      </c>
      <c r="K53" s="2" t="s">
        <v>1</v>
      </c>
    </row>
    <row r="54" spans="2:11" ht="12" x14ac:dyDescent="0.15">
      <c r="B54" s="4">
        <v>68</v>
      </c>
      <c r="C54" s="5">
        <v>180</v>
      </c>
      <c r="D54" s="5">
        <v>2.2999999999999998</v>
      </c>
      <c r="E54" s="5">
        <v>118.3</v>
      </c>
      <c r="F54" s="5">
        <v>95</v>
      </c>
      <c r="G54" s="5">
        <v>32.6</v>
      </c>
      <c r="H54" s="5">
        <v>70</v>
      </c>
      <c r="I54" s="5">
        <v>100</v>
      </c>
      <c r="J54" s="5" t="s">
        <v>10</v>
      </c>
      <c r="K54" s="5" t="s">
        <v>1</v>
      </c>
    </row>
    <row r="56" spans="2:11" x14ac:dyDescent="0.15">
      <c r="B56" s="17" t="s">
        <v>12</v>
      </c>
      <c r="C56" s="17"/>
      <c r="D56" s="17"/>
      <c r="E56" s="6"/>
      <c r="F56" s="6"/>
      <c r="G56" s="6"/>
      <c r="H56" s="6"/>
      <c r="I56" s="6"/>
      <c r="J56" s="6"/>
      <c r="K56" s="6"/>
    </row>
    <row r="57" spans="2:11" ht="25" x14ac:dyDescent="0.15">
      <c r="B57" s="1" t="s">
        <v>1</v>
      </c>
      <c r="C57" s="1" t="s">
        <v>2</v>
      </c>
      <c r="D57" s="1" t="s">
        <v>3</v>
      </c>
      <c r="E57" s="1" t="s">
        <v>4</v>
      </c>
      <c r="F57" s="1" t="s">
        <v>13</v>
      </c>
      <c r="G57" s="1" t="s">
        <v>14</v>
      </c>
      <c r="H57" s="1" t="s">
        <v>5</v>
      </c>
      <c r="I57" s="1" t="s">
        <v>6</v>
      </c>
      <c r="J57" s="1" t="s">
        <v>7</v>
      </c>
      <c r="K57" s="1" t="s">
        <v>8</v>
      </c>
    </row>
    <row r="58" spans="2:11" ht="12" x14ac:dyDescent="0.15">
      <c r="B58" s="1">
        <v>49</v>
      </c>
      <c r="C58" s="2">
        <v>1428</v>
      </c>
      <c r="D58" s="3">
        <v>14.23</v>
      </c>
      <c r="E58" s="2">
        <v>60.7</v>
      </c>
      <c r="F58" s="2">
        <v>63</v>
      </c>
      <c r="G58" s="2">
        <v>569</v>
      </c>
      <c r="H58" s="2" t="s">
        <v>9</v>
      </c>
      <c r="I58" s="2" t="s">
        <v>9</v>
      </c>
      <c r="J58" s="2" t="s">
        <v>9</v>
      </c>
      <c r="K58" s="2" t="s">
        <v>10</v>
      </c>
    </row>
    <row r="59" spans="2:11" ht="12" x14ac:dyDescent="0.15">
      <c r="B59" s="1">
        <v>13</v>
      </c>
      <c r="C59" s="2">
        <v>693</v>
      </c>
      <c r="D59" s="3">
        <v>7.3</v>
      </c>
      <c r="E59" s="2">
        <v>35</v>
      </c>
      <c r="F59" s="2">
        <v>95</v>
      </c>
      <c r="G59" s="2">
        <v>249.6</v>
      </c>
      <c r="H59" s="2">
        <v>52</v>
      </c>
      <c r="I59" s="2">
        <v>200</v>
      </c>
      <c r="J59" s="2" t="s">
        <v>9</v>
      </c>
      <c r="K59" s="2" t="s">
        <v>10</v>
      </c>
    </row>
    <row r="60" spans="2:11" ht="12" x14ac:dyDescent="0.15">
      <c r="B60" s="1">
        <v>56</v>
      </c>
      <c r="C60" s="2">
        <v>2051.3000000000002</v>
      </c>
      <c r="D60" s="3">
        <v>20.5</v>
      </c>
      <c r="E60" s="2" t="s">
        <v>9</v>
      </c>
      <c r="F60" s="2">
        <v>96.25</v>
      </c>
      <c r="G60" s="2">
        <v>723</v>
      </c>
      <c r="H60" s="2" t="s">
        <v>9</v>
      </c>
      <c r="I60" s="2" t="s">
        <v>9</v>
      </c>
      <c r="J60" s="2" t="s">
        <v>9</v>
      </c>
      <c r="K60" s="2" t="s">
        <v>10</v>
      </c>
    </row>
    <row r="61" spans="2:11" ht="12" x14ac:dyDescent="0.15">
      <c r="B61" s="1">
        <v>19</v>
      </c>
      <c r="C61" s="2">
        <v>710</v>
      </c>
      <c r="D61" s="3">
        <v>0.9</v>
      </c>
      <c r="E61" s="3">
        <v>25.6</v>
      </c>
      <c r="F61" s="2">
        <v>99</v>
      </c>
      <c r="G61" s="2">
        <v>16.7</v>
      </c>
      <c r="H61" s="2">
        <v>15</v>
      </c>
      <c r="I61" s="2">
        <v>45</v>
      </c>
      <c r="J61" s="2" t="s">
        <v>1</v>
      </c>
      <c r="K61" s="2" t="s">
        <v>10</v>
      </c>
    </row>
    <row r="62" spans="2:11" ht="12" x14ac:dyDescent="0.15">
      <c r="B62" s="1">
        <v>15</v>
      </c>
      <c r="C62" s="2">
        <v>1676</v>
      </c>
      <c r="D62" s="3">
        <v>16</v>
      </c>
      <c r="E62" s="3">
        <v>48.9</v>
      </c>
      <c r="F62" s="2">
        <v>92</v>
      </c>
      <c r="G62" s="2">
        <v>732</v>
      </c>
      <c r="H62" s="2">
        <v>30</v>
      </c>
      <c r="I62" s="2">
        <v>600</v>
      </c>
      <c r="J62" s="2" t="s">
        <v>10</v>
      </c>
      <c r="K62" s="2" t="s">
        <v>10</v>
      </c>
    </row>
    <row r="63" spans="2:11" ht="12" x14ac:dyDescent="0.15">
      <c r="B63" s="1">
        <v>21</v>
      </c>
      <c r="C63" s="2">
        <v>2800</v>
      </c>
      <c r="D63" s="2">
        <v>27.4</v>
      </c>
      <c r="E63" s="2">
        <v>100</v>
      </c>
      <c r="F63" s="2">
        <v>57</v>
      </c>
      <c r="G63" s="2">
        <v>627.29999999999995</v>
      </c>
      <c r="H63" s="2" t="s">
        <v>9</v>
      </c>
      <c r="I63" s="2" t="s">
        <v>9</v>
      </c>
      <c r="J63" s="2" t="s">
        <v>9</v>
      </c>
      <c r="K63" s="2" t="s">
        <v>10</v>
      </c>
    </row>
    <row r="64" spans="2:11" ht="12" x14ac:dyDescent="0.15">
      <c r="B64" s="1">
        <v>52</v>
      </c>
      <c r="C64" s="2">
        <v>2791</v>
      </c>
      <c r="D64" s="2">
        <v>25.6</v>
      </c>
      <c r="E64" s="2">
        <v>86</v>
      </c>
      <c r="F64" s="2">
        <v>98.6</v>
      </c>
      <c r="G64" s="2">
        <v>665.5</v>
      </c>
      <c r="H64" s="2">
        <v>80</v>
      </c>
      <c r="I64" s="2">
        <v>200</v>
      </c>
      <c r="J64" s="2" t="s">
        <v>1</v>
      </c>
      <c r="K64" s="2" t="s">
        <v>10</v>
      </c>
    </row>
    <row r="65" spans="2:11" ht="12" x14ac:dyDescent="0.15">
      <c r="B65" s="1">
        <v>42</v>
      </c>
      <c r="C65" s="2">
        <v>3350</v>
      </c>
      <c r="D65" s="2">
        <v>33.5</v>
      </c>
      <c r="E65" s="2">
        <v>100</v>
      </c>
      <c r="F65" s="2">
        <v>97.2</v>
      </c>
      <c r="G65" s="2">
        <v>700.3</v>
      </c>
      <c r="H65" s="2" t="s">
        <v>9</v>
      </c>
      <c r="I65" s="2">
        <v>250</v>
      </c>
      <c r="J65" s="2" t="s">
        <v>10</v>
      </c>
      <c r="K65" s="2" t="s">
        <v>10</v>
      </c>
    </row>
    <row r="66" spans="2:11" ht="12" x14ac:dyDescent="0.15">
      <c r="B66" s="1">
        <v>24</v>
      </c>
      <c r="C66" s="2">
        <v>2300</v>
      </c>
      <c r="D66" s="2">
        <v>20.9</v>
      </c>
      <c r="E66" s="2">
        <v>80</v>
      </c>
      <c r="F66" s="2">
        <v>50</v>
      </c>
      <c r="G66" s="2">
        <v>615.70000000000005</v>
      </c>
      <c r="H66" s="2">
        <v>100</v>
      </c>
      <c r="I66" s="2">
        <v>400</v>
      </c>
      <c r="J66" s="2" t="s">
        <v>10</v>
      </c>
      <c r="K66" s="2" t="s">
        <v>10</v>
      </c>
    </row>
    <row r="67" spans="2:11" ht="12" x14ac:dyDescent="0.15">
      <c r="B67" s="1">
        <v>25</v>
      </c>
      <c r="C67" s="2">
        <v>465</v>
      </c>
      <c r="D67" s="2">
        <v>4.5</v>
      </c>
      <c r="E67" s="2">
        <v>20</v>
      </c>
      <c r="F67" s="2">
        <v>97</v>
      </c>
      <c r="G67" s="2">
        <v>116.9</v>
      </c>
      <c r="H67" s="2">
        <v>300</v>
      </c>
      <c r="I67" s="2">
        <v>250</v>
      </c>
      <c r="J67" s="2" t="s">
        <v>1</v>
      </c>
      <c r="K67" s="2" t="s">
        <v>10</v>
      </c>
    </row>
    <row r="68" spans="2:11" ht="12" x14ac:dyDescent="0.15">
      <c r="B68" s="1">
        <v>3</v>
      </c>
      <c r="C68" s="2">
        <v>2743</v>
      </c>
      <c r="D68" s="2">
        <v>27.3</v>
      </c>
      <c r="E68" s="2">
        <v>100.6</v>
      </c>
      <c r="F68" s="2">
        <v>95</v>
      </c>
      <c r="G68" s="2">
        <v>623.20000000000005</v>
      </c>
      <c r="H68" s="2">
        <v>18</v>
      </c>
      <c r="I68" s="2">
        <v>400</v>
      </c>
      <c r="J68" s="2" t="s">
        <v>1</v>
      </c>
      <c r="K68" s="2" t="s">
        <v>10</v>
      </c>
    </row>
    <row r="69" spans="2:11" ht="12" x14ac:dyDescent="0.15">
      <c r="B69" s="1">
        <v>17</v>
      </c>
      <c r="C69" s="2">
        <v>2034</v>
      </c>
      <c r="D69" s="3">
        <v>20.7</v>
      </c>
      <c r="E69" s="2">
        <v>52.2</v>
      </c>
      <c r="F69" s="2">
        <v>66</v>
      </c>
      <c r="G69" s="2">
        <v>781</v>
      </c>
      <c r="H69" s="2">
        <v>3</v>
      </c>
      <c r="I69" s="2">
        <v>160</v>
      </c>
      <c r="J69" s="2" t="s">
        <v>1</v>
      </c>
      <c r="K69" s="2" t="s">
        <v>10</v>
      </c>
    </row>
    <row r="70" spans="2:11" ht="12" x14ac:dyDescent="0.15">
      <c r="B70" s="1">
        <v>18</v>
      </c>
      <c r="C70" s="2">
        <v>1067</v>
      </c>
      <c r="D70" s="2">
        <v>11.2</v>
      </c>
      <c r="E70" s="2">
        <v>39.4</v>
      </c>
      <c r="F70" s="2">
        <v>32</v>
      </c>
      <c r="G70" s="2">
        <v>700.6</v>
      </c>
      <c r="H70" s="2">
        <v>14</v>
      </c>
      <c r="I70" s="2">
        <v>85</v>
      </c>
      <c r="J70" s="2" t="s">
        <v>1</v>
      </c>
      <c r="K70" s="2" t="s">
        <v>10</v>
      </c>
    </row>
    <row r="71" spans="2:11" ht="12" x14ac:dyDescent="0.15">
      <c r="B71" s="1">
        <v>28</v>
      </c>
      <c r="C71" s="2">
        <v>4262</v>
      </c>
      <c r="D71" s="3">
        <v>61.8</v>
      </c>
      <c r="E71" s="2">
        <v>81</v>
      </c>
      <c r="F71" s="2">
        <v>97</v>
      </c>
      <c r="G71" s="2">
        <v>919.3</v>
      </c>
      <c r="H71" s="2">
        <v>192</v>
      </c>
      <c r="I71" s="2" t="s">
        <v>9</v>
      </c>
      <c r="J71" s="2" t="s">
        <v>1</v>
      </c>
      <c r="K71" s="2" t="s">
        <v>10</v>
      </c>
    </row>
    <row r="72" spans="2:11" ht="12" x14ac:dyDescent="0.15">
      <c r="B72" s="1">
        <v>29</v>
      </c>
      <c r="C72" s="2">
        <v>2700</v>
      </c>
      <c r="D72" s="2">
        <v>27</v>
      </c>
      <c r="E72" s="2">
        <v>115</v>
      </c>
      <c r="F72" s="2">
        <v>91</v>
      </c>
      <c r="G72" s="2">
        <v>559.70000000000005</v>
      </c>
      <c r="H72" s="2">
        <v>65</v>
      </c>
      <c r="I72" s="2" t="s">
        <v>9</v>
      </c>
      <c r="J72" s="2" t="s">
        <v>10</v>
      </c>
      <c r="K72" s="2" t="s">
        <v>10</v>
      </c>
    </row>
    <row r="73" spans="2:11" ht="12" x14ac:dyDescent="0.15">
      <c r="B73" s="1">
        <v>22</v>
      </c>
      <c r="C73" s="2">
        <v>1234</v>
      </c>
      <c r="D73" s="3">
        <v>6.4</v>
      </c>
      <c r="E73" s="2">
        <v>56</v>
      </c>
      <c r="F73" s="2">
        <v>74.239999999999995</v>
      </c>
      <c r="G73" s="2">
        <v>141</v>
      </c>
      <c r="H73" s="2" t="s">
        <v>9</v>
      </c>
      <c r="I73" s="2" t="s">
        <v>9</v>
      </c>
      <c r="J73" s="2" t="s">
        <v>9</v>
      </c>
      <c r="K73" s="2" t="s">
        <v>10</v>
      </c>
    </row>
    <row r="74" spans="2:11" ht="12" x14ac:dyDescent="0.15">
      <c r="B74" s="1">
        <v>11</v>
      </c>
      <c r="C74" s="2">
        <v>7224</v>
      </c>
      <c r="D74" s="3">
        <v>76</v>
      </c>
      <c r="E74" s="2">
        <v>168.3</v>
      </c>
      <c r="F74" s="2">
        <v>20</v>
      </c>
      <c r="G74" s="2">
        <v>780.5</v>
      </c>
      <c r="H74" s="2">
        <v>53</v>
      </c>
      <c r="I74" s="2">
        <v>780</v>
      </c>
      <c r="J74" s="2" t="s">
        <v>1</v>
      </c>
      <c r="K74" s="2" t="s">
        <v>10</v>
      </c>
    </row>
    <row r="75" spans="2:11" ht="12" x14ac:dyDescent="0.15">
      <c r="B75" s="1">
        <v>43</v>
      </c>
      <c r="C75" s="2">
        <v>774</v>
      </c>
      <c r="D75" s="2">
        <v>7.7</v>
      </c>
      <c r="E75" s="2">
        <v>45</v>
      </c>
      <c r="F75" s="2">
        <v>90</v>
      </c>
      <c r="G75" s="2">
        <v>223.9</v>
      </c>
      <c r="H75" s="2">
        <v>50</v>
      </c>
      <c r="I75" s="2">
        <v>100</v>
      </c>
      <c r="J75" s="2" t="s">
        <v>10</v>
      </c>
      <c r="K75" s="2" t="s">
        <v>10</v>
      </c>
    </row>
    <row r="76" spans="2:11" ht="12" x14ac:dyDescent="0.15">
      <c r="B76" s="1">
        <v>46</v>
      </c>
      <c r="C76" s="2">
        <v>3300</v>
      </c>
      <c r="D76" s="3">
        <v>33</v>
      </c>
      <c r="E76" s="2">
        <v>160</v>
      </c>
      <c r="F76" s="2">
        <v>90</v>
      </c>
      <c r="G76" s="2">
        <v>506.2</v>
      </c>
      <c r="H76" s="2" t="s">
        <v>9</v>
      </c>
      <c r="I76" s="2" t="s">
        <v>9</v>
      </c>
      <c r="J76" s="2" t="s">
        <v>10</v>
      </c>
      <c r="K76" s="2" t="s">
        <v>10</v>
      </c>
    </row>
    <row r="77" spans="2:11" ht="12" x14ac:dyDescent="0.15">
      <c r="B77" s="1">
        <v>32</v>
      </c>
      <c r="C77" s="2">
        <v>1600</v>
      </c>
      <c r="D77" s="3">
        <v>16</v>
      </c>
      <c r="E77" s="2">
        <v>77</v>
      </c>
      <c r="F77" s="2">
        <v>99</v>
      </c>
      <c r="G77" s="2">
        <v>624.29999999999995</v>
      </c>
      <c r="H77" s="2">
        <v>50</v>
      </c>
      <c r="I77" s="2">
        <v>200</v>
      </c>
      <c r="J77" s="2" t="s">
        <v>10</v>
      </c>
      <c r="K77" s="2" t="s">
        <v>10</v>
      </c>
    </row>
    <row r="78" spans="2:11" ht="12" x14ac:dyDescent="0.15">
      <c r="B78" s="1">
        <v>47</v>
      </c>
      <c r="C78" s="2">
        <v>1280</v>
      </c>
      <c r="D78" s="3">
        <v>12.8</v>
      </c>
      <c r="E78" s="2">
        <v>70</v>
      </c>
      <c r="F78" s="2">
        <v>51</v>
      </c>
      <c r="G78" s="2">
        <v>392.9</v>
      </c>
      <c r="H78" s="2" t="s">
        <v>9</v>
      </c>
      <c r="I78" s="2" t="s">
        <v>9</v>
      </c>
      <c r="J78" s="2" t="s">
        <v>9</v>
      </c>
      <c r="K78" s="2" t="s">
        <v>10</v>
      </c>
    </row>
    <row r="79" spans="2:11" ht="12" x14ac:dyDescent="0.15">
      <c r="B79" s="1">
        <v>48</v>
      </c>
      <c r="C79" s="2">
        <v>1655</v>
      </c>
      <c r="D79" s="3">
        <v>16.5</v>
      </c>
      <c r="E79" s="2">
        <v>69.5</v>
      </c>
      <c r="F79" s="2">
        <v>88.1</v>
      </c>
      <c r="G79" s="2">
        <v>573.70000000000005</v>
      </c>
      <c r="H79" s="2" t="s">
        <v>9</v>
      </c>
      <c r="I79" s="2" t="s">
        <v>9</v>
      </c>
      <c r="J79" s="2" t="s">
        <v>9</v>
      </c>
      <c r="K79" s="2" t="s">
        <v>10</v>
      </c>
    </row>
    <row r="80" spans="2:11" ht="12" x14ac:dyDescent="0.15">
      <c r="B80" s="1">
        <v>69</v>
      </c>
      <c r="C80" s="2">
        <v>200</v>
      </c>
      <c r="D80" s="2">
        <v>0.8</v>
      </c>
      <c r="E80" s="2">
        <v>25</v>
      </c>
      <c r="F80" s="2">
        <v>99.5</v>
      </c>
      <c r="G80" s="2">
        <v>14.8</v>
      </c>
      <c r="H80" s="2">
        <v>260</v>
      </c>
      <c r="I80" s="2">
        <v>20</v>
      </c>
      <c r="J80" s="2" t="s">
        <v>9</v>
      </c>
      <c r="K80" s="2" t="s">
        <v>1</v>
      </c>
    </row>
    <row r="81" spans="2:11" ht="12" x14ac:dyDescent="0.15">
      <c r="B81" s="1">
        <v>70</v>
      </c>
      <c r="C81" s="2">
        <v>1000</v>
      </c>
      <c r="D81" s="2" t="s">
        <v>9</v>
      </c>
      <c r="E81" s="2">
        <v>200</v>
      </c>
      <c r="F81" s="2">
        <v>98</v>
      </c>
      <c r="G81" s="2">
        <v>121.9</v>
      </c>
      <c r="H81" s="2" t="s">
        <v>9</v>
      </c>
      <c r="I81" s="2" t="s">
        <v>9</v>
      </c>
      <c r="J81" s="2" t="s">
        <v>10</v>
      </c>
      <c r="K81" s="2" t="s">
        <v>1</v>
      </c>
    </row>
    <row r="82" spans="2:11" ht="12" x14ac:dyDescent="0.15">
      <c r="B82" s="1">
        <v>73</v>
      </c>
      <c r="C82" s="2">
        <v>1219</v>
      </c>
      <c r="D82" s="3">
        <v>15.2</v>
      </c>
      <c r="E82" s="3">
        <v>43.3</v>
      </c>
      <c r="F82" s="2">
        <v>99</v>
      </c>
      <c r="G82" s="2">
        <v>760.3</v>
      </c>
      <c r="H82" s="2">
        <v>12</v>
      </c>
      <c r="I82" s="2">
        <v>180</v>
      </c>
      <c r="J82" s="2" t="s">
        <v>10</v>
      </c>
      <c r="K82" s="2" t="s">
        <v>11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E242-3CDD-4725-B0E5-3C568AD3B5C1}">
  <sheetPr codeName="Sheet2"/>
  <dimension ref="B2:V84"/>
  <sheetViews>
    <sheetView topLeftCell="A48" zoomScale="75" zoomScaleNormal="110" workbookViewId="0">
      <selection activeCell="M59" sqref="M59:V84"/>
    </sheetView>
  </sheetViews>
  <sheetFormatPr baseColWidth="10" defaultColWidth="8.83203125" defaultRowHeight="11" x14ac:dyDescent="0.15"/>
  <cols>
    <col min="1" max="7" width="8.83203125" style="16"/>
    <col min="8" max="8" width="8.83203125" style="16" customWidth="1"/>
    <col min="9" max="10" width="8.83203125" style="16"/>
    <col min="11" max="12" width="8.83203125" style="16" customWidth="1"/>
    <col min="13" max="16384" width="8.83203125" style="16"/>
  </cols>
  <sheetData>
    <row r="2" spans="2:22" x14ac:dyDescent="0.15">
      <c r="M2" s="18" t="s">
        <v>15</v>
      </c>
      <c r="N2" s="18">
        <v>414.78</v>
      </c>
      <c r="O2" s="18">
        <v>0.9</v>
      </c>
      <c r="P2" s="18">
        <v>19.22</v>
      </c>
      <c r="Q2" s="18">
        <v>20</v>
      </c>
      <c r="R2" s="18">
        <v>12.63</v>
      </c>
      <c r="S2" s="18"/>
      <c r="T2" s="18">
        <v>36.200000000000003</v>
      </c>
      <c r="U2" s="18"/>
      <c r="V2" s="18"/>
    </row>
    <row r="3" spans="2:22" x14ac:dyDescent="0.15">
      <c r="M3" s="18" t="s">
        <v>16</v>
      </c>
      <c r="N3" s="18">
        <v>7188.78</v>
      </c>
      <c r="O3" s="18">
        <v>35.619999999999997</v>
      </c>
      <c r="P3" s="18">
        <v>141.32</v>
      </c>
      <c r="Q3" s="18">
        <v>98.6</v>
      </c>
      <c r="R3" s="18">
        <v>826.33</v>
      </c>
      <c r="S3" s="18">
        <v>1424.85</v>
      </c>
      <c r="T3" s="18">
        <v>803.8</v>
      </c>
      <c r="U3" s="18"/>
      <c r="V3" s="18"/>
    </row>
    <row r="5" spans="2:22" ht="30" customHeight="1" x14ac:dyDescent="0.15">
      <c r="B5" s="1" t="s">
        <v>1</v>
      </c>
      <c r="C5" s="1" t="str" cm="1">
        <f t="array" ref="C5:K5">'Data set (51-26 split)'!C3:K3</f>
        <v>Depth (m)</v>
      </c>
      <c r="D5" s="1" t="str">
        <v>P (MPa)</v>
      </c>
      <c r="E5" s="1" t="str">
        <v>T (°C)</v>
      </c>
      <c r="F5" s="1" t="str">
        <v>CO2 (%)</v>
      </c>
      <c r="G5" s="8" t="str">
        <v>CO2 Density (kg/m3)</v>
      </c>
      <c r="H5" s="25" t="str">
        <v>Reservoir Thickness (m)</v>
      </c>
      <c r="I5" s="25" t="str">
        <v>Seal Thickness (m)</v>
      </c>
      <c r="J5" s="25" t="str">
        <v>Fault</v>
      </c>
      <c r="K5" s="25" t="str">
        <v>Secure</v>
      </c>
      <c r="L5" s="7"/>
      <c r="M5" s="25" t="str" cm="1">
        <f t="array" ref="M5:V5">B5:K5</f>
        <v>No</v>
      </c>
      <c r="N5" s="25" t="str">
        <v>Depth (m)</v>
      </c>
      <c r="O5" s="25" t="str">
        <v>P (MPa)</v>
      </c>
      <c r="P5" s="25" t="str">
        <v>T (°C)</v>
      </c>
      <c r="Q5" s="25" t="str">
        <v>CO2 (%)</v>
      </c>
      <c r="R5" s="25" t="str">
        <v>CO2 Density (kg/m3)</v>
      </c>
      <c r="S5" s="25" t="str">
        <v>Reservoir Thickness (m)</v>
      </c>
      <c r="T5" s="25" t="str">
        <v>Seal Thickness (m)</v>
      </c>
      <c r="U5" s="25" t="str">
        <v>Fault</v>
      </c>
      <c r="V5" s="25" t="str">
        <v>Secure</v>
      </c>
    </row>
    <row r="6" spans="2:22" ht="12" x14ac:dyDescent="0.15">
      <c r="B6" s="1">
        <v>54</v>
      </c>
      <c r="C6" s="2">
        <f>VLOOKUP($B6,'Data set (51-26 split)'!$B$4:$K$54,MATCH(Discretization!C$5,'Data set (51-26 split)'!$B$3:$K$3,0),FALSE)</f>
        <v>3400</v>
      </c>
      <c r="D6" s="2">
        <f>VLOOKUP($B6,'Data set (51-26 split)'!$B$4:$K$54,MATCH(Discretization!D$5,'Data set (51-26 split)'!$B$3:$K$3,0),FALSE)</f>
        <v>45.5</v>
      </c>
      <c r="E6" s="2">
        <f>VLOOKUP($B6,'Data set (51-26 split)'!$B$4:$K$54,MATCH(Discretization!E$5,'Data set (51-26 split)'!$B$3:$K$3,0),FALSE)</f>
        <v>102</v>
      </c>
      <c r="F6" s="2">
        <f>VLOOKUP($B6,'Data set (51-26 split)'!$B$4:$K$54,MATCH(Discretization!F$5,'Data set (51-26 split)'!$B$3:$K$3,0),FALSE)</f>
        <v>39</v>
      </c>
      <c r="G6" s="2">
        <f>VLOOKUP($B6,'Data set (51-26 split)'!$B$4:$K$54,MATCH(Discretization!G$5,'Data set (51-26 split)'!$B$3:$K$3,0),FALSE)</f>
        <v>786.6</v>
      </c>
      <c r="H6" s="9" t="str">
        <f>VLOOKUP($B6,'Data set (51-26 split)'!$B$4:$K$54,MATCH(Discretization!H$5,'Data set (51-26 split)'!$B$3:$K$3,0),FALSE)</f>
        <v>NA</v>
      </c>
      <c r="I6" s="9" t="str">
        <f>VLOOKUP($B6,'Data set (51-26 split)'!$B$4:$K$54,MATCH(Discretization!I$5,'Data set (51-26 split)'!$B$3:$K$3,0),FALSE)</f>
        <v>NA</v>
      </c>
      <c r="J6" s="9" t="str">
        <f>VLOOKUP($B6,'Data set (51-26 split)'!$B$4:$K$54,MATCH(Discretization!J$5,'Data set (51-26 split)'!$B$3:$K$3,0),FALSE)</f>
        <v>No</v>
      </c>
      <c r="K6" s="9" t="str">
        <f>VLOOKUP($B6,'Data set (51-26 split)'!$B$4:$K$54,MATCH(Discretization!K$5,'Data set (51-26 split)'!$B$3:$K$3,0),FALSE)</f>
        <v>Yes</v>
      </c>
      <c r="L6" s="6"/>
      <c r="M6" s="22" cm="1">
        <f t="array" ref="M6:M56">B6:B56</f>
        <v>54</v>
      </c>
      <c r="N6" s="19">
        <f>IF(C6="NA","NA",IF(OR(C6&lt;$N$2,C6&gt;$N$3),0,1))</f>
        <v>1</v>
      </c>
      <c r="O6" s="19">
        <f>IF(D6="NA","NA",IF(OR(D6&lt;$O$2,D6&gt;$O$3),0,1))</f>
        <v>0</v>
      </c>
      <c r="P6" s="19">
        <f>IF(E6="NA","NA",IF(OR(E6&lt;$P$2,E6&gt;$P$3),0,1))</f>
        <v>1</v>
      </c>
      <c r="Q6" s="19">
        <f>IF(F6="NA","NA",IF(OR(F6&lt;$Q$2,F6&gt;$Q$3),0,1))</f>
        <v>1</v>
      </c>
      <c r="R6" s="19">
        <f>IF(G6="NA","NA",IF(OR(G6&lt;$R$2,G6&gt;$R$3),0,1))</f>
        <v>1</v>
      </c>
      <c r="S6" s="19" t="str">
        <f>IF(H6="NA","NA",IF(H6&gt;$S$3,0,1))</f>
        <v>NA</v>
      </c>
      <c r="T6" s="19" t="str">
        <f>IF(I6="NA","NA",IF(OR(I6&lt;$T$2,I6&gt;$T$3),0,1))</f>
        <v>NA</v>
      </c>
      <c r="U6" s="19"/>
      <c r="V6" s="19">
        <f>IF(K6="Yes",1,0)</f>
        <v>1</v>
      </c>
    </row>
    <row r="7" spans="2:22" ht="12" x14ac:dyDescent="0.15">
      <c r="B7" s="1">
        <v>55</v>
      </c>
      <c r="C7" s="2">
        <f>VLOOKUP($B7,'Data set (51-26 split)'!$B$4:$K$54,MATCH(Discretization!C$5,'Data set (51-26 split)'!$B$3:$K$3,0),FALSE)</f>
        <v>1362.5</v>
      </c>
      <c r="D7" s="2">
        <f>VLOOKUP($B7,'Data set (51-26 split)'!$B$4:$K$54,MATCH(Discretization!D$5,'Data set (51-26 split)'!$B$3:$K$3,0),FALSE)</f>
        <v>16.2</v>
      </c>
      <c r="E7" s="2">
        <f>VLOOKUP($B7,'Data set (51-26 split)'!$B$4:$K$54,MATCH(Discretization!E$5,'Data set (51-26 split)'!$B$3:$K$3,0),FALSE)</f>
        <v>75</v>
      </c>
      <c r="F7" s="2">
        <f>VLOOKUP($B7,'Data set (51-26 split)'!$B$4:$K$54,MATCH(Discretization!F$5,'Data set (51-26 split)'!$B$3:$K$3,0),FALSE)</f>
        <v>96.7</v>
      </c>
      <c r="G7" s="2">
        <f>VLOOKUP($B7,'Data set (51-26 split)'!$B$4:$K$54,MATCH(Discretization!G$5,'Data set (51-26 split)'!$B$3:$K$3,0),FALSE)</f>
        <v>516.29999999999995</v>
      </c>
      <c r="H7" s="2">
        <f>VLOOKUP($B7,'Data set (51-26 split)'!$B$4:$K$54,MATCH(Discretization!H$5,'Data set (51-26 split)'!$B$3:$K$3,0),FALSE)</f>
        <v>25</v>
      </c>
      <c r="I7" s="2">
        <f>VLOOKUP($B7,'Data set (51-26 split)'!$B$4:$K$54,MATCH(Discretization!I$5,'Data set (51-26 split)'!$B$3:$K$3,0),FALSE)</f>
        <v>200</v>
      </c>
      <c r="J7" s="2" t="str">
        <f>VLOOKUP($B7,'Data set (51-26 split)'!$B$4:$K$54,MATCH(Discretization!J$5,'Data set (51-26 split)'!$B$3:$K$3,0),FALSE)</f>
        <v>Yes</v>
      </c>
      <c r="K7" s="2" t="str">
        <f>VLOOKUP($B7,'Data set (51-26 split)'!$B$4:$K$54,MATCH(Discretization!K$5,'Data set (51-26 split)'!$B$3:$K$3,0),FALSE)</f>
        <v>Yes</v>
      </c>
      <c r="L7" s="6"/>
      <c r="M7" s="22">
        <v>55</v>
      </c>
      <c r="N7" s="19">
        <f t="shared" ref="N7:N56" si="0">IF(C7="NA","NA",IF(OR(C7&lt;$N$2,C7&gt;$N$3),0,1))</f>
        <v>1</v>
      </c>
      <c r="O7" s="19">
        <f t="shared" ref="O7:O56" si="1">IF(D7="NA","NA",IF(OR(D7&lt;$O$2,D7&gt;$O$3),0,1))</f>
        <v>1</v>
      </c>
      <c r="P7" s="19">
        <f t="shared" ref="P7:P56" si="2">IF(E7="NA","NA",IF(OR(E7&lt;$P$2,E7&gt;$P$3),0,1))</f>
        <v>1</v>
      </c>
      <c r="Q7" s="19">
        <f t="shared" ref="Q7:Q56" si="3">IF(F7="NA","NA",IF(OR(F7&lt;$Q$2,F7&gt;$Q$3),0,1))</f>
        <v>1</v>
      </c>
      <c r="R7" s="19">
        <f t="shared" ref="R7:R56" si="4">IF(G7="NA","NA",IF(OR(G7&lt;$R$2,G7&gt;$R$3),0,1))</f>
        <v>1</v>
      </c>
      <c r="S7" s="19">
        <f t="shared" ref="S7:S56" si="5">IF(H7="NA","NA",IF(H7&gt;$S$3,0,1))</f>
        <v>1</v>
      </c>
      <c r="T7" s="19">
        <f t="shared" ref="T7:T56" si="6">IF(I7="NA","NA",IF(I7&gt;$T$3,0,1))</f>
        <v>1</v>
      </c>
      <c r="U7" s="19"/>
      <c r="V7" s="19">
        <f t="shared" ref="V7:V56" si="7">IF(K7="Yes",1,0)</f>
        <v>1</v>
      </c>
    </row>
    <row r="8" spans="2:22" ht="12" x14ac:dyDescent="0.15">
      <c r="B8" s="1">
        <v>1</v>
      </c>
      <c r="C8" s="2">
        <f>VLOOKUP($B8,'Data set (51-26 split)'!$B$4:$K$54,MATCH(Discretization!C$5,'Data set (51-26 split)'!$B$3:$K$3,0),FALSE)</f>
        <v>2438</v>
      </c>
      <c r="D8" s="2">
        <f>VLOOKUP($B8,'Data set (51-26 split)'!$B$4:$K$54,MATCH(Discretization!D$5,'Data set (51-26 split)'!$B$3:$K$3,0),FALSE)</f>
        <v>24.3</v>
      </c>
      <c r="E8" s="2">
        <f>VLOOKUP($B8,'Data set (51-26 split)'!$B$4:$K$54,MATCH(Discretization!E$5,'Data set (51-26 split)'!$B$3:$K$3,0),FALSE)</f>
        <v>91.1</v>
      </c>
      <c r="F8" s="2">
        <f>VLOOKUP($B8,'Data set (51-26 split)'!$B$4:$K$54,MATCH(Discretization!F$5,'Data set (51-26 split)'!$B$3:$K$3,0),FALSE)</f>
        <v>98</v>
      </c>
      <c r="G8" s="2">
        <f>VLOOKUP($B8,'Data set (51-26 split)'!$B$4:$K$54,MATCH(Discretization!G$5,'Data set (51-26 split)'!$B$3:$K$3,0),FALSE)</f>
        <v>619.70000000000005</v>
      </c>
      <c r="H8" s="2">
        <f>VLOOKUP($B8,'Data set (51-26 split)'!$B$4:$K$54,MATCH(Discretization!H$5,'Data set (51-26 split)'!$B$3:$K$3,0),FALSE)</f>
        <v>29</v>
      </c>
      <c r="I8" s="2">
        <f>VLOOKUP($B8,'Data set (51-26 split)'!$B$4:$K$54,MATCH(Discretization!I$5,'Data set (51-26 split)'!$B$3:$K$3,0),FALSE)</f>
        <v>400</v>
      </c>
      <c r="J8" s="2" t="str">
        <f>VLOOKUP($B8,'Data set (51-26 split)'!$B$4:$K$54,MATCH(Discretization!J$5,'Data set (51-26 split)'!$B$3:$K$3,0),FALSE)</f>
        <v>No</v>
      </c>
      <c r="K8" s="2" t="str">
        <f>VLOOKUP($B8,'Data set (51-26 split)'!$B$4:$K$54,MATCH(Discretization!K$5,'Data set (51-26 split)'!$B$3:$K$3,0),FALSE)</f>
        <v>Yes</v>
      </c>
      <c r="L8" s="6"/>
      <c r="M8" s="22">
        <v>1</v>
      </c>
      <c r="N8" s="19">
        <f t="shared" si="0"/>
        <v>1</v>
      </c>
      <c r="O8" s="19">
        <f t="shared" si="1"/>
        <v>1</v>
      </c>
      <c r="P8" s="19">
        <f t="shared" si="2"/>
        <v>1</v>
      </c>
      <c r="Q8" s="19">
        <f t="shared" si="3"/>
        <v>1</v>
      </c>
      <c r="R8" s="19">
        <f t="shared" si="4"/>
        <v>1</v>
      </c>
      <c r="S8" s="19">
        <f t="shared" si="5"/>
        <v>1</v>
      </c>
      <c r="T8" s="19">
        <f t="shared" si="6"/>
        <v>1</v>
      </c>
      <c r="U8" s="19"/>
      <c r="V8" s="19">
        <f t="shared" si="7"/>
        <v>1</v>
      </c>
    </row>
    <row r="9" spans="2:22" ht="12" x14ac:dyDescent="0.15">
      <c r="B9" s="1">
        <v>14</v>
      </c>
      <c r="C9" s="2">
        <f>VLOOKUP($B9,'Data set (51-26 split)'!$B$4:$K$54,MATCH(Discretization!C$5,'Data set (51-26 split)'!$B$3:$K$3,0),FALSE)</f>
        <v>1097</v>
      </c>
      <c r="D9" s="2">
        <f>VLOOKUP($B9,'Data set (51-26 split)'!$B$4:$K$54,MATCH(Discretization!D$5,'Data set (51-26 split)'!$B$3:$K$3,0),FALSE)</f>
        <v>8.6</v>
      </c>
      <c r="E9" s="2">
        <f>VLOOKUP($B9,'Data set (51-26 split)'!$B$4:$K$54,MATCH(Discretization!E$5,'Data set (51-26 split)'!$B$3:$K$3,0),FALSE)</f>
        <v>32.799999999999997</v>
      </c>
      <c r="F9" s="2">
        <f>VLOOKUP($B9,'Data set (51-26 split)'!$B$4:$K$54,MATCH(Discretization!F$5,'Data set (51-26 split)'!$B$3:$K$3,0),FALSE)</f>
        <v>88</v>
      </c>
      <c r="G9" s="2">
        <f>VLOOKUP($B9,'Data set (51-26 split)'!$B$4:$K$54,MATCH(Discretization!G$5,'Data set (51-26 split)'!$B$3:$K$3,0),FALSE)</f>
        <v>683.3</v>
      </c>
      <c r="H9" s="2">
        <f>VLOOKUP($B9,'Data set (51-26 split)'!$B$4:$K$54,MATCH(Discretization!H$5,'Data set (51-26 split)'!$B$3:$K$3,0),FALSE)</f>
        <v>20</v>
      </c>
      <c r="I9" s="2">
        <f>VLOOKUP($B9,'Data set (51-26 split)'!$B$4:$K$54,MATCH(Discretization!I$5,'Data set (51-26 split)'!$B$3:$K$3,0),FALSE)</f>
        <v>210</v>
      </c>
      <c r="J9" s="2" t="str">
        <f>VLOOKUP($B9,'Data set (51-26 split)'!$B$4:$K$54,MATCH(Discretization!J$5,'Data set (51-26 split)'!$B$3:$K$3,0),FALSE)</f>
        <v>No</v>
      </c>
      <c r="K9" s="2" t="str">
        <f>VLOOKUP($B9,'Data set (51-26 split)'!$B$4:$K$54,MATCH(Discretization!K$5,'Data set (51-26 split)'!$B$3:$K$3,0),FALSE)</f>
        <v>Yes</v>
      </c>
      <c r="L9" s="6"/>
      <c r="M9" s="22">
        <v>14</v>
      </c>
      <c r="N9" s="19">
        <f t="shared" si="0"/>
        <v>1</v>
      </c>
      <c r="O9" s="19">
        <f t="shared" si="1"/>
        <v>1</v>
      </c>
      <c r="P9" s="19">
        <f t="shared" si="2"/>
        <v>1</v>
      </c>
      <c r="Q9" s="19">
        <f t="shared" si="3"/>
        <v>1</v>
      </c>
      <c r="R9" s="19">
        <f t="shared" si="4"/>
        <v>1</v>
      </c>
      <c r="S9" s="19">
        <f t="shared" si="5"/>
        <v>1</v>
      </c>
      <c r="T9" s="19">
        <f t="shared" si="6"/>
        <v>1</v>
      </c>
      <c r="U9" s="19"/>
      <c r="V9" s="19">
        <f t="shared" si="7"/>
        <v>1</v>
      </c>
    </row>
    <row r="10" spans="2:22" ht="12" x14ac:dyDescent="0.15">
      <c r="B10" s="1">
        <v>58</v>
      </c>
      <c r="C10" s="2">
        <f>VLOOKUP($B10,'Data set (51-26 split)'!$B$4:$K$54,MATCH(Discretization!C$5,'Data set (51-26 split)'!$B$3:$K$3,0),FALSE)</f>
        <v>1188</v>
      </c>
      <c r="D10" s="2">
        <f>VLOOKUP($B10,'Data set (51-26 split)'!$B$4:$K$54,MATCH(Discretization!D$5,'Data set (51-26 split)'!$B$3:$K$3,0),FALSE)</f>
        <v>11.8</v>
      </c>
      <c r="E10" s="2">
        <f>VLOOKUP($B10,'Data set (51-26 split)'!$B$4:$K$54,MATCH(Discretization!E$5,'Data set (51-26 split)'!$B$3:$K$3,0),FALSE)</f>
        <v>44</v>
      </c>
      <c r="F10" s="2">
        <f>VLOOKUP($B10,'Data set (51-26 split)'!$B$4:$K$54,MATCH(Discretization!F$5,'Data set (51-26 split)'!$B$3:$K$3,0),FALSE)</f>
        <v>97</v>
      </c>
      <c r="G10" s="2">
        <f>VLOOKUP($B10,'Data set (51-26 split)'!$B$4:$K$54,MATCH(Discretization!G$5,'Data set (51-26 split)'!$B$3:$K$3,0),FALSE)</f>
        <v>667.3</v>
      </c>
      <c r="H10" s="2" t="str">
        <f>VLOOKUP($B10,'Data set (51-26 split)'!$B$4:$K$54,MATCH(Discretization!H$5,'Data set (51-26 split)'!$B$3:$K$3,0),FALSE)</f>
        <v>NA</v>
      </c>
      <c r="I10" s="2" t="str">
        <f>VLOOKUP($B10,'Data set (51-26 split)'!$B$4:$K$54,MATCH(Discretization!I$5,'Data set (51-26 split)'!$B$3:$K$3,0),FALSE)</f>
        <v>NA</v>
      </c>
      <c r="J10" s="2" t="str">
        <f>VLOOKUP($B10,'Data set (51-26 split)'!$B$4:$K$54,MATCH(Discretization!J$5,'Data set (51-26 split)'!$B$3:$K$3,0),FALSE)</f>
        <v>Yes</v>
      </c>
      <c r="K10" s="2" t="str">
        <f>VLOOKUP($B10,'Data set (51-26 split)'!$B$4:$K$54,MATCH(Discretization!K$5,'Data set (51-26 split)'!$B$3:$K$3,0),FALSE)</f>
        <v>Yes</v>
      </c>
      <c r="L10" s="6"/>
      <c r="M10" s="22">
        <v>58</v>
      </c>
      <c r="N10" s="19">
        <f t="shared" si="0"/>
        <v>1</v>
      </c>
      <c r="O10" s="19">
        <f t="shared" si="1"/>
        <v>1</v>
      </c>
      <c r="P10" s="19">
        <f t="shared" si="2"/>
        <v>1</v>
      </c>
      <c r="Q10" s="19">
        <f t="shared" si="3"/>
        <v>1</v>
      </c>
      <c r="R10" s="19">
        <f t="shared" si="4"/>
        <v>1</v>
      </c>
      <c r="S10" s="19" t="str">
        <f t="shared" si="5"/>
        <v>NA</v>
      </c>
      <c r="T10" s="19" t="str">
        <f t="shared" si="6"/>
        <v>NA</v>
      </c>
      <c r="U10" s="19"/>
      <c r="V10" s="19">
        <f t="shared" si="7"/>
        <v>1</v>
      </c>
    </row>
    <row r="11" spans="2:22" ht="12" x14ac:dyDescent="0.15">
      <c r="B11" s="1">
        <v>10</v>
      </c>
      <c r="C11" s="2">
        <f>VLOOKUP($B11,'Data set (51-26 split)'!$B$4:$K$54,MATCH(Discretization!C$5,'Data set (51-26 split)'!$B$3:$K$3,0),FALSE)</f>
        <v>5533</v>
      </c>
      <c r="D11" s="2">
        <f>VLOOKUP($B11,'Data set (51-26 split)'!$B$4:$K$54,MATCH(Discretization!D$5,'Data set (51-26 split)'!$B$3:$K$3,0),FALSE)</f>
        <v>52.6</v>
      </c>
      <c r="E11" s="2">
        <f>VLOOKUP($B11,'Data set (51-26 split)'!$B$4:$K$54,MATCH(Discretization!E$5,'Data set (51-26 split)'!$B$3:$K$3,0),FALSE)</f>
        <v>176.1</v>
      </c>
      <c r="F11" s="2">
        <f>VLOOKUP($B11,'Data set (51-26 split)'!$B$4:$K$54,MATCH(Discretization!F$5,'Data set (51-26 split)'!$B$3:$K$3,0),FALSE)</f>
        <v>81</v>
      </c>
      <c r="G11" s="2">
        <f>VLOOKUP($B11,'Data set (51-26 split)'!$B$4:$K$54,MATCH(Discretization!G$5,'Data set (51-26 split)'!$B$3:$K$3,0),FALSE)</f>
        <v>645</v>
      </c>
      <c r="H11" s="2">
        <f>VLOOKUP($B11,'Data set (51-26 split)'!$B$4:$K$54,MATCH(Discretization!H$5,'Data set (51-26 split)'!$B$3:$K$3,0),FALSE)</f>
        <v>84</v>
      </c>
      <c r="I11" s="2">
        <f>VLOOKUP($B11,'Data set (51-26 split)'!$B$4:$K$54,MATCH(Discretization!I$5,'Data set (51-26 split)'!$B$3:$K$3,0),FALSE)</f>
        <v>200</v>
      </c>
      <c r="J11" s="2" t="str">
        <f>VLOOKUP($B11,'Data set (51-26 split)'!$B$4:$K$54,MATCH(Discretization!J$5,'Data set (51-26 split)'!$B$3:$K$3,0),FALSE)</f>
        <v>No</v>
      </c>
      <c r="K11" s="2" t="str">
        <f>VLOOKUP($B11,'Data set (51-26 split)'!$B$4:$K$54,MATCH(Discretization!K$5,'Data set (51-26 split)'!$B$3:$K$3,0),FALSE)</f>
        <v>Yes</v>
      </c>
      <c r="L11" s="6"/>
      <c r="M11" s="22">
        <v>10</v>
      </c>
      <c r="N11" s="19">
        <f t="shared" si="0"/>
        <v>1</v>
      </c>
      <c r="O11" s="19">
        <f t="shared" si="1"/>
        <v>0</v>
      </c>
      <c r="P11" s="19">
        <f t="shared" si="2"/>
        <v>0</v>
      </c>
      <c r="Q11" s="19">
        <f t="shared" si="3"/>
        <v>1</v>
      </c>
      <c r="R11" s="19">
        <f t="shared" si="4"/>
        <v>1</v>
      </c>
      <c r="S11" s="19">
        <f t="shared" si="5"/>
        <v>1</v>
      </c>
      <c r="T11" s="19">
        <f t="shared" si="6"/>
        <v>1</v>
      </c>
      <c r="U11" s="19"/>
      <c r="V11" s="19">
        <f t="shared" si="7"/>
        <v>1</v>
      </c>
    </row>
    <row r="12" spans="2:22" ht="12" x14ac:dyDescent="0.15">
      <c r="B12" s="1">
        <v>51</v>
      </c>
      <c r="C12" s="2">
        <f>VLOOKUP($B12,'Data set (51-26 split)'!$B$4:$K$54,MATCH(Discretization!C$5,'Data set (51-26 split)'!$B$3:$K$3,0),FALSE)</f>
        <v>2474</v>
      </c>
      <c r="D12" s="2">
        <f>VLOOKUP($B12,'Data set (51-26 split)'!$B$4:$K$54,MATCH(Discretization!D$5,'Data set (51-26 split)'!$B$3:$K$3,0),FALSE)</f>
        <v>24.9</v>
      </c>
      <c r="E12" s="2">
        <f>VLOOKUP($B12,'Data set (51-26 split)'!$B$4:$K$54,MATCH(Discretization!E$5,'Data set (51-26 split)'!$B$3:$K$3,0),FALSE)</f>
        <v>105</v>
      </c>
      <c r="F12" s="2">
        <f>VLOOKUP($B12,'Data set (51-26 split)'!$B$4:$K$54,MATCH(Discretization!F$5,'Data set (51-26 split)'!$B$3:$K$3,0),FALSE)</f>
        <v>57</v>
      </c>
      <c r="G12" s="2">
        <f>VLOOKUP($B12,'Data set (51-26 split)'!$B$4:$K$54,MATCH(Discretization!G$5,'Data set (51-26 split)'!$B$3:$K$3,0),FALSE)</f>
        <v>565.1</v>
      </c>
      <c r="H12" s="2" t="str">
        <f>VLOOKUP($B12,'Data set (51-26 split)'!$B$4:$K$54,MATCH(Discretization!H$5,'Data set (51-26 split)'!$B$3:$K$3,0),FALSE)</f>
        <v>NA</v>
      </c>
      <c r="I12" s="2" t="str">
        <f>VLOOKUP($B12,'Data set (51-26 split)'!$B$4:$K$54,MATCH(Discretization!I$5,'Data set (51-26 split)'!$B$3:$K$3,0),FALSE)</f>
        <v>NA</v>
      </c>
      <c r="J12" s="2" t="str">
        <f>VLOOKUP($B12,'Data set (51-26 split)'!$B$4:$K$54,MATCH(Discretization!J$5,'Data set (51-26 split)'!$B$3:$K$3,0),FALSE)</f>
        <v>Yes</v>
      </c>
      <c r="K12" s="2" t="str">
        <f>VLOOKUP($B12,'Data set (51-26 split)'!$B$4:$K$54,MATCH(Discretization!K$5,'Data set (51-26 split)'!$B$3:$K$3,0),FALSE)</f>
        <v>Yes</v>
      </c>
      <c r="L12" s="6"/>
      <c r="M12" s="22">
        <v>51</v>
      </c>
      <c r="N12" s="19">
        <f t="shared" si="0"/>
        <v>1</v>
      </c>
      <c r="O12" s="19">
        <f t="shared" si="1"/>
        <v>1</v>
      </c>
      <c r="P12" s="19">
        <f t="shared" si="2"/>
        <v>1</v>
      </c>
      <c r="Q12" s="19">
        <f t="shared" si="3"/>
        <v>1</v>
      </c>
      <c r="R12" s="19">
        <f t="shared" si="4"/>
        <v>1</v>
      </c>
      <c r="S12" s="19" t="str">
        <f t="shared" si="5"/>
        <v>NA</v>
      </c>
      <c r="T12" s="19" t="str">
        <f t="shared" si="6"/>
        <v>NA</v>
      </c>
      <c r="U12" s="19"/>
      <c r="V12" s="19">
        <f t="shared" si="7"/>
        <v>1</v>
      </c>
    </row>
    <row r="13" spans="2:22" ht="12" x14ac:dyDescent="0.15">
      <c r="B13" s="1">
        <v>57</v>
      </c>
      <c r="C13" s="2">
        <f>VLOOKUP($B13,'Data set (51-26 split)'!$B$4:$K$54,MATCH(Discretization!C$5,'Data set (51-26 split)'!$B$3:$K$3,0),FALSE)</f>
        <v>1662</v>
      </c>
      <c r="D13" s="2">
        <f>VLOOKUP($B13,'Data set (51-26 split)'!$B$4:$K$54,MATCH(Discretization!D$5,'Data set (51-26 split)'!$B$3:$K$3,0),FALSE)</f>
        <v>18.399999999999999</v>
      </c>
      <c r="E13" s="2">
        <f>VLOOKUP($B13,'Data set (51-26 split)'!$B$4:$K$54,MATCH(Discretization!E$5,'Data set (51-26 split)'!$B$3:$K$3,0),FALSE)</f>
        <v>68.3</v>
      </c>
      <c r="F13" s="2">
        <f>VLOOKUP($B13,'Data set (51-26 split)'!$B$4:$K$54,MATCH(Discretization!F$5,'Data set (51-26 split)'!$B$3:$K$3,0),FALSE)</f>
        <v>86.1</v>
      </c>
      <c r="G13" s="2">
        <f>VLOOKUP($B13,'Data set (51-26 split)'!$B$4:$K$54,MATCH(Discretization!G$5,'Data set (51-26 split)'!$B$3:$K$3,0),FALSE)</f>
        <v>636.6</v>
      </c>
      <c r="H13" s="2">
        <f>VLOOKUP($B13,'Data set (51-26 split)'!$B$4:$K$54,MATCH(Discretization!H$5,'Data set (51-26 split)'!$B$3:$K$3,0),FALSE)</f>
        <v>83.5</v>
      </c>
      <c r="I13" s="2">
        <f>VLOOKUP($B13,'Data set (51-26 split)'!$B$4:$K$54,MATCH(Discretization!I$5,'Data set (51-26 split)'!$B$3:$K$3,0),FALSE)</f>
        <v>150</v>
      </c>
      <c r="J13" s="2" t="str">
        <f>VLOOKUP($B13,'Data set (51-26 split)'!$B$4:$K$54,MATCH(Discretization!J$5,'Data set (51-26 split)'!$B$3:$K$3,0),FALSE)</f>
        <v>Yes</v>
      </c>
      <c r="K13" s="2" t="str">
        <f>VLOOKUP($B13,'Data set (51-26 split)'!$B$4:$K$54,MATCH(Discretization!K$5,'Data set (51-26 split)'!$B$3:$K$3,0),FALSE)</f>
        <v>Yes</v>
      </c>
      <c r="L13" s="6"/>
      <c r="M13" s="22">
        <v>57</v>
      </c>
      <c r="N13" s="19">
        <f t="shared" si="0"/>
        <v>1</v>
      </c>
      <c r="O13" s="19">
        <f t="shared" si="1"/>
        <v>1</v>
      </c>
      <c r="P13" s="19">
        <f t="shared" si="2"/>
        <v>1</v>
      </c>
      <c r="Q13" s="19">
        <f t="shared" si="3"/>
        <v>1</v>
      </c>
      <c r="R13" s="19">
        <f t="shared" si="4"/>
        <v>1</v>
      </c>
      <c r="S13" s="19">
        <f t="shared" si="5"/>
        <v>1</v>
      </c>
      <c r="T13" s="19">
        <f t="shared" si="6"/>
        <v>1</v>
      </c>
      <c r="U13" s="19"/>
      <c r="V13" s="19">
        <f t="shared" si="7"/>
        <v>1</v>
      </c>
    </row>
    <row r="14" spans="2:22" ht="12" x14ac:dyDescent="0.15">
      <c r="B14" s="1">
        <v>5</v>
      </c>
      <c r="C14" s="2">
        <f>VLOOKUP($B14,'Data set (51-26 split)'!$B$4:$K$54,MATCH(Discretization!C$5,'Data set (51-26 split)'!$B$3:$K$3,0),FALSE)</f>
        <v>1829</v>
      </c>
      <c r="D14" s="2">
        <f>VLOOKUP($B14,'Data set (51-26 split)'!$B$4:$K$54,MATCH(Discretization!D$5,'Data set (51-26 split)'!$B$3:$K$3,0),FALSE)</f>
        <v>19.2</v>
      </c>
      <c r="E14" s="2">
        <f>VLOOKUP($B14,'Data set (51-26 split)'!$B$4:$K$54,MATCH(Discretization!E$5,'Data set (51-26 split)'!$B$3:$K$3,0),FALSE)</f>
        <v>81.7</v>
      </c>
      <c r="F14" s="2">
        <f>VLOOKUP($B14,'Data set (51-26 split)'!$B$4:$K$54,MATCH(Discretization!F$5,'Data set (51-26 split)'!$B$3:$K$3,0),FALSE)</f>
        <v>72</v>
      </c>
      <c r="G14" s="2">
        <f>VLOOKUP($B14,'Data set (51-26 split)'!$B$4:$K$54,MATCH(Discretization!G$5,'Data set (51-26 split)'!$B$3:$K$3,0),FALSE)</f>
        <v>564.29999999999995</v>
      </c>
      <c r="H14" s="2">
        <f>VLOOKUP($B14,'Data set (51-26 split)'!$B$4:$K$54,MATCH(Discretization!H$5,'Data set (51-26 split)'!$B$3:$K$3,0),FALSE)</f>
        <v>76</v>
      </c>
      <c r="I14" s="2">
        <f>VLOOKUP($B14,'Data set (51-26 split)'!$B$4:$K$54,MATCH(Discretization!I$5,'Data set (51-26 split)'!$B$3:$K$3,0),FALSE)</f>
        <v>300</v>
      </c>
      <c r="J14" s="2" t="str">
        <f>VLOOKUP($B14,'Data set (51-26 split)'!$B$4:$K$54,MATCH(Discretization!J$5,'Data set (51-26 split)'!$B$3:$K$3,0),FALSE)</f>
        <v>Yes</v>
      </c>
      <c r="K14" s="2" t="str">
        <f>VLOOKUP($B14,'Data set (51-26 split)'!$B$4:$K$54,MATCH(Discretization!K$5,'Data set (51-26 split)'!$B$3:$K$3,0),FALSE)</f>
        <v>Yes</v>
      </c>
      <c r="L14" s="6"/>
      <c r="M14" s="22">
        <v>5</v>
      </c>
      <c r="N14" s="19">
        <f t="shared" si="0"/>
        <v>1</v>
      </c>
      <c r="O14" s="19">
        <f t="shared" si="1"/>
        <v>1</v>
      </c>
      <c r="P14" s="19">
        <f t="shared" si="2"/>
        <v>1</v>
      </c>
      <c r="Q14" s="19">
        <f t="shared" si="3"/>
        <v>1</v>
      </c>
      <c r="R14" s="19">
        <f t="shared" si="4"/>
        <v>1</v>
      </c>
      <c r="S14" s="19">
        <f t="shared" si="5"/>
        <v>1</v>
      </c>
      <c r="T14" s="19">
        <f t="shared" si="6"/>
        <v>1</v>
      </c>
      <c r="U14" s="19"/>
      <c r="V14" s="19">
        <f t="shared" si="7"/>
        <v>1</v>
      </c>
    </row>
    <row r="15" spans="2:22" ht="12" x14ac:dyDescent="0.15">
      <c r="B15" s="1">
        <v>59</v>
      </c>
      <c r="C15" s="2">
        <f>VLOOKUP($B15,'Data set (51-26 split)'!$B$4:$K$54,MATCH(Discretization!C$5,'Data set (51-26 split)'!$B$3:$K$3,0),FALSE)</f>
        <v>1574</v>
      </c>
      <c r="D15" s="2">
        <f>VLOOKUP($B15,'Data set (51-26 split)'!$B$4:$K$54,MATCH(Discretization!D$5,'Data set (51-26 split)'!$B$3:$K$3,0),FALSE)</f>
        <v>16.5</v>
      </c>
      <c r="E15" s="2">
        <f>VLOOKUP($B15,'Data set (51-26 split)'!$B$4:$K$54,MATCH(Discretization!E$5,'Data set (51-26 split)'!$B$3:$K$3,0),FALSE)</f>
        <v>55</v>
      </c>
      <c r="F15" s="2">
        <f>VLOOKUP($B15,'Data set (51-26 split)'!$B$4:$K$54,MATCH(Discretization!F$5,'Data set (51-26 split)'!$B$3:$K$3,0),FALSE)</f>
        <v>82</v>
      </c>
      <c r="G15" s="2">
        <f>VLOOKUP($B15,'Data set (51-26 split)'!$B$4:$K$54,MATCH(Discretization!G$5,'Data set (51-26 split)'!$B$3:$K$3,0),FALSE)</f>
        <v>694.2</v>
      </c>
      <c r="H15" s="2">
        <f>VLOOKUP($B15,'Data set (51-26 split)'!$B$4:$K$54,MATCH(Discretization!H$5,'Data set (51-26 split)'!$B$3:$K$3,0),FALSE)</f>
        <v>180</v>
      </c>
      <c r="I15" s="2">
        <f>VLOOKUP($B15,'Data set (51-26 split)'!$B$4:$K$54,MATCH(Discretization!I$5,'Data set (51-26 split)'!$B$3:$K$3,0),FALSE)</f>
        <v>200</v>
      </c>
      <c r="J15" s="2" t="str">
        <f>VLOOKUP($B15,'Data set (51-26 split)'!$B$4:$K$54,MATCH(Discretization!J$5,'Data set (51-26 split)'!$B$3:$K$3,0),FALSE)</f>
        <v>No</v>
      </c>
      <c r="K15" s="2" t="str">
        <f>VLOOKUP($B15,'Data set (51-26 split)'!$B$4:$K$54,MATCH(Discretization!K$5,'Data set (51-26 split)'!$B$3:$K$3,0),FALSE)</f>
        <v>Yes</v>
      </c>
      <c r="L15" s="6"/>
      <c r="M15" s="22">
        <v>59</v>
      </c>
      <c r="N15" s="19">
        <f t="shared" si="0"/>
        <v>1</v>
      </c>
      <c r="O15" s="19">
        <f t="shared" si="1"/>
        <v>1</v>
      </c>
      <c r="P15" s="19">
        <f t="shared" si="2"/>
        <v>1</v>
      </c>
      <c r="Q15" s="19">
        <f t="shared" si="3"/>
        <v>1</v>
      </c>
      <c r="R15" s="19">
        <f t="shared" si="4"/>
        <v>1</v>
      </c>
      <c r="S15" s="19">
        <f t="shared" si="5"/>
        <v>1</v>
      </c>
      <c r="T15" s="19">
        <f t="shared" si="6"/>
        <v>1</v>
      </c>
      <c r="U15" s="19"/>
      <c r="V15" s="19">
        <f t="shared" si="7"/>
        <v>1</v>
      </c>
    </row>
    <row r="16" spans="2:22" ht="12" x14ac:dyDescent="0.15">
      <c r="B16" s="1">
        <v>60</v>
      </c>
      <c r="C16" s="2">
        <f>VLOOKUP($B16,'Data set (51-26 split)'!$B$4:$K$54,MATCH(Discretization!C$5,'Data set (51-26 split)'!$B$3:$K$3,0),FALSE)</f>
        <v>2804</v>
      </c>
      <c r="D16" s="2">
        <f>VLOOKUP($B16,'Data set (51-26 split)'!$B$4:$K$54,MATCH(Discretization!D$5,'Data set (51-26 split)'!$B$3:$K$3,0),FALSE)</f>
        <v>28</v>
      </c>
      <c r="E16" s="2">
        <f>VLOOKUP($B16,'Data set (51-26 split)'!$B$4:$K$54,MATCH(Discretization!E$5,'Data set (51-26 split)'!$B$3:$K$3,0),FALSE)</f>
        <v>90</v>
      </c>
      <c r="F16" s="2">
        <f>VLOOKUP($B16,'Data set (51-26 split)'!$B$4:$K$54,MATCH(Discretization!F$5,'Data set (51-26 split)'!$B$3:$K$3,0),FALSE)</f>
        <v>42.9</v>
      </c>
      <c r="G16" s="2">
        <f>VLOOKUP($B16,'Data set (51-26 split)'!$B$4:$K$54,MATCH(Discretization!G$5,'Data set (51-26 split)'!$B$3:$K$3,0),FALSE)</f>
        <v>679.9</v>
      </c>
      <c r="H16" s="2" t="str">
        <f>VLOOKUP($B16,'Data set (51-26 split)'!$B$4:$K$54,MATCH(Discretization!H$5,'Data set (51-26 split)'!$B$3:$K$3,0),FALSE)</f>
        <v>NA</v>
      </c>
      <c r="I16" s="2" t="str">
        <f>VLOOKUP($B16,'Data set (51-26 split)'!$B$4:$K$54,MATCH(Discretization!I$5,'Data set (51-26 split)'!$B$3:$K$3,0),FALSE)</f>
        <v>NA</v>
      </c>
      <c r="J16" s="2" t="str">
        <f>VLOOKUP($B16,'Data set (51-26 split)'!$B$4:$K$54,MATCH(Discretization!J$5,'Data set (51-26 split)'!$B$3:$K$3,0),FALSE)</f>
        <v>No</v>
      </c>
      <c r="K16" s="2" t="str">
        <f>VLOOKUP($B16,'Data set (51-26 split)'!$B$4:$K$54,MATCH(Discretization!K$5,'Data set (51-26 split)'!$B$3:$K$3,0),FALSE)</f>
        <v>Yes</v>
      </c>
      <c r="L16" s="6"/>
      <c r="M16" s="22">
        <v>60</v>
      </c>
      <c r="N16" s="19">
        <f t="shared" si="0"/>
        <v>1</v>
      </c>
      <c r="O16" s="19">
        <f t="shared" si="1"/>
        <v>1</v>
      </c>
      <c r="P16" s="19">
        <f t="shared" si="2"/>
        <v>1</v>
      </c>
      <c r="Q16" s="19">
        <f t="shared" si="3"/>
        <v>1</v>
      </c>
      <c r="R16" s="19">
        <f t="shared" si="4"/>
        <v>1</v>
      </c>
      <c r="S16" s="19" t="str">
        <f t="shared" si="5"/>
        <v>NA</v>
      </c>
      <c r="T16" s="19" t="str">
        <f t="shared" si="6"/>
        <v>NA</v>
      </c>
      <c r="U16" s="19"/>
      <c r="V16" s="19">
        <f t="shared" si="7"/>
        <v>1</v>
      </c>
    </row>
    <row r="17" spans="2:22" ht="12" x14ac:dyDescent="0.15">
      <c r="B17" s="1">
        <v>4</v>
      </c>
      <c r="C17" s="2">
        <f>VLOOKUP($B17,'Data set (51-26 split)'!$B$4:$K$54,MATCH(Discretization!C$5,'Data set (51-26 split)'!$B$3:$K$3,0),FALSE)</f>
        <v>4133</v>
      </c>
      <c r="D17" s="2">
        <f>VLOOKUP($B17,'Data set (51-26 split)'!$B$4:$K$54,MATCH(Discretization!D$5,'Data set (51-26 split)'!$B$3:$K$3,0),FALSE)</f>
        <v>40.5</v>
      </c>
      <c r="E17" s="2">
        <f>VLOOKUP($B17,'Data set (51-26 split)'!$B$4:$K$54,MATCH(Discretization!E$5,'Data set (51-26 split)'!$B$3:$K$3,0),FALSE)</f>
        <v>103.3</v>
      </c>
      <c r="F17" s="2">
        <f>VLOOKUP($B17,'Data set (51-26 split)'!$B$4:$K$54,MATCH(Discretization!F$5,'Data set (51-26 split)'!$B$3:$K$3,0),FALSE)</f>
        <v>40</v>
      </c>
      <c r="G17" s="2">
        <f>VLOOKUP($B17,'Data set (51-26 split)'!$B$4:$K$54,MATCH(Discretization!G$5,'Data set (51-26 split)'!$B$3:$K$3,0),FALSE)</f>
        <v>748.8</v>
      </c>
      <c r="H17" s="2">
        <f>VLOOKUP($B17,'Data set (51-26 split)'!$B$4:$K$54,MATCH(Discretization!H$5,'Data set (51-26 split)'!$B$3:$K$3,0),FALSE)</f>
        <v>195</v>
      </c>
      <c r="I17" s="2" t="str">
        <f>VLOOKUP($B17,'Data set (51-26 split)'!$B$4:$K$54,MATCH(Discretization!I$5,'Data set (51-26 split)'!$B$3:$K$3,0),FALSE)</f>
        <v>NA</v>
      </c>
      <c r="J17" s="2" t="str">
        <f>VLOOKUP($B17,'Data set (51-26 split)'!$B$4:$K$54,MATCH(Discretization!J$5,'Data set (51-26 split)'!$B$3:$K$3,0),FALSE)</f>
        <v>Yes</v>
      </c>
      <c r="K17" s="2" t="str">
        <f>VLOOKUP($B17,'Data set (51-26 split)'!$B$4:$K$54,MATCH(Discretization!K$5,'Data set (51-26 split)'!$B$3:$K$3,0),FALSE)</f>
        <v>Yes</v>
      </c>
      <c r="L17" s="6"/>
      <c r="M17" s="22">
        <v>4</v>
      </c>
      <c r="N17" s="19">
        <f t="shared" si="0"/>
        <v>1</v>
      </c>
      <c r="O17" s="19">
        <f t="shared" si="1"/>
        <v>0</v>
      </c>
      <c r="P17" s="19">
        <f t="shared" si="2"/>
        <v>1</v>
      </c>
      <c r="Q17" s="19">
        <f t="shared" si="3"/>
        <v>1</v>
      </c>
      <c r="R17" s="19">
        <f t="shared" si="4"/>
        <v>1</v>
      </c>
      <c r="S17" s="19">
        <f t="shared" si="5"/>
        <v>1</v>
      </c>
      <c r="T17" s="19" t="str">
        <f t="shared" si="6"/>
        <v>NA</v>
      </c>
      <c r="U17" s="19"/>
      <c r="V17" s="19">
        <f t="shared" si="7"/>
        <v>1</v>
      </c>
    </row>
    <row r="18" spans="2:22" ht="12" x14ac:dyDescent="0.15">
      <c r="B18" s="1">
        <v>12</v>
      </c>
      <c r="C18" s="2">
        <f>VLOOKUP($B18,'Data set (51-26 split)'!$B$4:$K$54,MATCH(Discretization!C$5,'Data set (51-26 split)'!$B$3:$K$3,0),FALSE)</f>
        <v>4724</v>
      </c>
      <c r="D18" s="2">
        <f>VLOOKUP($B18,'Data set (51-26 split)'!$B$4:$K$54,MATCH(Discretization!D$5,'Data set (51-26 split)'!$B$3:$K$3,0),FALSE)</f>
        <v>48.3</v>
      </c>
      <c r="E18" s="2">
        <f>VLOOKUP($B18,'Data set (51-26 split)'!$B$4:$K$54,MATCH(Discretization!E$5,'Data set (51-26 split)'!$B$3:$K$3,0),FALSE)</f>
        <v>170.6</v>
      </c>
      <c r="F18" s="2">
        <f>VLOOKUP($B18,'Data set (51-26 split)'!$B$4:$K$54,MATCH(Discretization!F$5,'Data set (51-26 split)'!$B$3:$K$3,0),FALSE)</f>
        <v>90</v>
      </c>
      <c r="G18" s="2">
        <f>VLOOKUP($B18,'Data set (51-26 split)'!$B$4:$K$54,MATCH(Discretization!G$5,'Data set (51-26 split)'!$B$3:$K$3,0),FALSE)</f>
        <v>626.5</v>
      </c>
      <c r="H18" s="2">
        <f>VLOOKUP($B18,'Data set (51-26 split)'!$B$4:$K$54,MATCH(Discretization!H$5,'Data set (51-26 split)'!$B$3:$K$3,0),FALSE)</f>
        <v>56</v>
      </c>
      <c r="I18" s="2">
        <f>VLOOKUP($B18,'Data set (51-26 split)'!$B$4:$K$54,MATCH(Discretization!I$5,'Data set (51-26 split)'!$B$3:$K$3,0),FALSE)</f>
        <v>180</v>
      </c>
      <c r="J18" s="2" t="str">
        <f>VLOOKUP($B18,'Data set (51-26 split)'!$B$4:$K$54,MATCH(Discretization!J$5,'Data set (51-26 split)'!$B$3:$K$3,0),FALSE)</f>
        <v>No</v>
      </c>
      <c r="K18" s="2" t="str">
        <f>VLOOKUP($B18,'Data set (51-26 split)'!$B$4:$K$54,MATCH(Discretization!K$5,'Data set (51-26 split)'!$B$3:$K$3,0),FALSE)</f>
        <v>Yes</v>
      </c>
      <c r="L18" s="6"/>
      <c r="M18" s="22">
        <v>12</v>
      </c>
      <c r="N18" s="19">
        <f t="shared" si="0"/>
        <v>1</v>
      </c>
      <c r="O18" s="19">
        <f t="shared" si="1"/>
        <v>0</v>
      </c>
      <c r="P18" s="19">
        <f t="shared" si="2"/>
        <v>0</v>
      </c>
      <c r="Q18" s="19">
        <f t="shared" si="3"/>
        <v>1</v>
      </c>
      <c r="R18" s="19">
        <f t="shared" si="4"/>
        <v>1</v>
      </c>
      <c r="S18" s="19">
        <f t="shared" si="5"/>
        <v>1</v>
      </c>
      <c r="T18" s="19">
        <f t="shared" si="6"/>
        <v>1</v>
      </c>
      <c r="U18" s="19"/>
      <c r="V18" s="19">
        <f t="shared" si="7"/>
        <v>1</v>
      </c>
    </row>
    <row r="19" spans="2:22" ht="12" x14ac:dyDescent="0.15">
      <c r="B19" s="1">
        <v>27</v>
      </c>
      <c r="C19" s="2">
        <f>VLOOKUP($B19,'Data set (51-26 split)'!$B$4:$K$54,MATCH(Discretization!C$5,'Data set (51-26 split)'!$B$3:$K$3,0),FALSE)</f>
        <v>694</v>
      </c>
      <c r="D19" s="2">
        <f>VLOOKUP($B19,'Data set (51-26 split)'!$B$4:$K$54,MATCH(Discretization!D$5,'Data set (51-26 split)'!$B$3:$K$3,0),FALSE)</f>
        <v>6.3</v>
      </c>
      <c r="E19" s="2">
        <f>VLOOKUP($B19,'Data set (51-26 split)'!$B$4:$K$54,MATCH(Discretization!E$5,'Data set (51-26 split)'!$B$3:$K$3,0),FALSE)</f>
        <v>55.5</v>
      </c>
      <c r="F19" s="2">
        <f>VLOOKUP($B19,'Data set (51-26 split)'!$B$4:$K$54,MATCH(Discretization!F$5,'Data set (51-26 split)'!$B$3:$K$3,0),FALSE)</f>
        <v>97</v>
      </c>
      <c r="G19" s="2">
        <f>VLOOKUP($B19,'Data set (51-26 split)'!$B$4:$K$54,MATCH(Discretization!G$5,'Data set (51-26 split)'!$B$3:$K$3,0),FALSE)</f>
        <v>138.4</v>
      </c>
      <c r="H19" s="2">
        <f>VLOOKUP($B19,'Data set (51-26 split)'!$B$4:$K$54,MATCH(Discretization!H$5,'Data set (51-26 split)'!$B$3:$K$3,0),FALSE)</f>
        <v>100</v>
      </c>
      <c r="I19" s="2">
        <f>VLOOKUP($B19,'Data set (51-26 split)'!$B$4:$K$54,MATCH(Discretization!I$5,'Data set (51-26 split)'!$B$3:$K$3,0),FALSE)</f>
        <v>300</v>
      </c>
      <c r="J19" s="2" t="str">
        <f>VLOOKUP($B19,'Data set (51-26 split)'!$B$4:$K$54,MATCH(Discretization!J$5,'Data set (51-26 split)'!$B$3:$K$3,0),FALSE)</f>
        <v>No</v>
      </c>
      <c r="K19" s="2" t="str">
        <f>VLOOKUP($B19,'Data set (51-26 split)'!$B$4:$K$54,MATCH(Discretization!K$5,'Data set (51-26 split)'!$B$3:$K$3,0),FALSE)</f>
        <v>Yes</v>
      </c>
      <c r="L19" s="6"/>
      <c r="M19" s="22">
        <v>27</v>
      </c>
      <c r="N19" s="19">
        <f t="shared" si="0"/>
        <v>1</v>
      </c>
      <c r="O19" s="19">
        <f t="shared" si="1"/>
        <v>1</v>
      </c>
      <c r="P19" s="19">
        <f>IF(E19="NA","NA",IF(OR(E19&lt;$P$2,E19&gt;$P$3),0,1))</f>
        <v>1</v>
      </c>
      <c r="Q19" s="19">
        <f>IF(F19="NA","NA",IF(OR(F19&lt;$Q$2,F19&gt;$Q$3),0,1))</f>
        <v>1</v>
      </c>
      <c r="R19" s="19">
        <f t="shared" si="4"/>
        <v>1</v>
      </c>
      <c r="S19" s="19">
        <f t="shared" si="5"/>
        <v>1</v>
      </c>
      <c r="T19" s="19">
        <f t="shared" si="6"/>
        <v>1</v>
      </c>
      <c r="U19" s="19"/>
      <c r="V19" s="19">
        <f t="shared" si="7"/>
        <v>1</v>
      </c>
    </row>
    <row r="20" spans="2:22" ht="12" x14ac:dyDescent="0.15">
      <c r="B20" s="1">
        <v>33</v>
      </c>
      <c r="C20" s="2">
        <f>VLOOKUP($B20,'Data set (51-26 split)'!$B$4:$K$54,MATCH(Discretization!C$5,'Data set (51-26 split)'!$B$3:$K$3,0),FALSE)</f>
        <v>2044</v>
      </c>
      <c r="D20" s="2">
        <f>VLOOKUP($B20,'Data set (51-26 split)'!$B$4:$K$54,MATCH(Discretization!D$5,'Data set (51-26 split)'!$B$3:$K$3,0),FALSE)</f>
        <v>22.4</v>
      </c>
      <c r="E20" s="2">
        <f>VLOOKUP($B20,'Data set (51-26 split)'!$B$4:$K$54,MATCH(Discretization!E$5,'Data set (51-26 split)'!$B$3:$K$3,0),FALSE)</f>
        <v>93</v>
      </c>
      <c r="F20" s="2">
        <f>VLOOKUP($B20,'Data set (51-26 split)'!$B$4:$K$54,MATCH(Discretization!F$5,'Data set (51-26 split)'!$B$3:$K$3,0),FALSE)</f>
        <v>88</v>
      </c>
      <c r="G20" s="2">
        <f>VLOOKUP($B20,'Data set (51-26 split)'!$B$4:$K$54,MATCH(Discretization!G$5,'Data set (51-26 split)'!$B$3:$K$3,0),FALSE)</f>
        <v>612.4</v>
      </c>
      <c r="H20" s="2" t="str">
        <f>VLOOKUP($B20,'Data set (51-26 split)'!$B$4:$K$54,MATCH(Discretization!H$5,'Data set (51-26 split)'!$B$3:$K$3,0),FALSE)</f>
        <v>NA</v>
      </c>
      <c r="I20" s="2" t="str">
        <f>VLOOKUP($B20,'Data set (51-26 split)'!$B$4:$K$54,MATCH(Discretization!I$5,'Data set (51-26 split)'!$B$3:$K$3,0),FALSE)</f>
        <v>NA</v>
      </c>
      <c r="J20" s="2" t="str">
        <f>VLOOKUP($B20,'Data set (51-26 split)'!$B$4:$K$54,MATCH(Discretization!J$5,'Data set (51-26 split)'!$B$3:$K$3,0),FALSE)</f>
        <v>Yes</v>
      </c>
      <c r="K20" s="2" t="str">
        <f>VLOOKUP($B20,'Data set (51-26 split)'!$B$4:$K$54,MATCH(Discretization!K$5,'Data set (51-26 split)'!$B$3:$K$3,0),FALSE)</f>
        <v>Yes</v>
      </c>
      <c r="L20" s="6"/>
      <c r="M20" s="22">
        <v>33</v>
      </c>
      <c r="N20" s="19">
        <f t="shared" si="0"/>
        <v>1</v>
      </c>
      <c r="O20" s="19">
        <f t="shared" si="1"/>
        <v>1</v>
      </c>
      <c r="P20" s="19">
        <f t="shared" si="2"/>
        <v>1</v>
      </c>
      <c r="Q20" s="19">
        <f t="shared" si="3"/>
        <v>1</v>
      </c>
      <c r="R20" s="19">
        <f t="shared" si="4"/>
        <v>1</v>
      </c>
      <c r="S20" s="19" t="str">
        <f t="shared" si="5"/>
        <v>NA</v>
      </c>
      <c r="T20" s="19" t="str">
        <f t="shared" si="6"/>
        <v>NA</v>
      </c>
      <c r="U20" s="19"/>
      <c r="V20" s="19">
        <f t="shared" si="7"/>
        <v>1</v>
      </c>
    </row>
    <row r="21" spans="2:22" ht="12" x14ac:dyDescent="0.15">
      <c r="B21" s="1">
        <v>7</v>
      </c>
      <c r="C21" s="2">
        <f>VLOOKUP($B21,'Data set (51-26 split)'!$B$4:$K$54,MATCH(Discretization!C$5,'Data set (51-26 split)'!$B$3:$K$3,0),FALSE)</f>
        <v>2926</v>
      </c>
      <c r="D21" s="2">
        <f>VLOOKUP($B21,'Data set (51-26 split)'!$B$4:$K$54,MATCH(Discretization!D$5,'Data set (51-26 split)'!$B$3:$K$3,0),FALSE)</f>
        <v>22.1</v>
      </c>
      <c r="E21" s="2">
        <f>VLOOKUP($B21,'Data set (51-26 split)'!$B$4:$K$54,MATCH(Discretization!E$5,'Data set (51-26 split)'!$B$3:$K$3,0),FALSE)</f>
        <v>106.7</v>
      </c>
      <c r="F21" s="2">
        <f>VLOOKUP($B21,'Data set (51-26 split)'!$B$4:$K$54,MATCH(Discretization!F$5,'Data set (51-26 split)'!$B$3:$K$3,0),FALSE)</f>
        <v>90</v>
      </c>
      <c r="G21" s="2">
        <f>VLOOKUP($B21,'Data set (51-26 split)'!$B$4:$K$54,MATCH(Discretization!G$5,'Data set (51-26 split)'!$B$3:$K$3,0),FALSE)</f>
        <v>501.8</v>
      </c>
      <c r="H21" s="2">
        <f>VLOOKUP($B21,'Data set (51-26 split)'!$B$4:$K$54,MATCH(Discretization!H$5,'Data set (51-26 split)'!$B$3:$K$3,0),FALSE)</f>
        <v>23</v>
      </c>
      <c r="I21" s="2" t="str">
        <f>VLOOKUP($B21,'Data set (51-26 split)'!$B$4:$K$54,MATCH(Discretization!I$5,'Data set (51-26 split)'!$B$3:$K$3,0),FALSE)</f>
        <v>NA</v>
      </c>
      <c r="J21" s="2" t="str">
        <f>VLOOKUP($B21,'Data set (51-26 split)'!$B$4:$K$54,MATCH(Discretization!J$5,'Data set (51-26 split)'!$B$3:$K$3,0),FALSE)</f>
        <v>NA</v>
      </c>
      <c r="K21" s="2" t="str">
        <f>VLOOKUP($B21,'Data set (51-26 split)'!$B$4:$K$54,MATCH(Discretization!K$5,'Data set (51-26 split)'!$B$3:$K$3,0),FALSE)</f>
        <v>Yes</v>
      </c>
      <c r="L21" s="6"/>
      <c r="M21" s="22">
        <v>7</v>
      </c>
      <c r="N21" s="19">
        <f t="shared" si="0"/>
        <v>1</v>
      </c>
      <c r="O21" s="19">
        <f t="shared" si="1"/>
        <v>1</v>
      </c>
      <c r="P21" s="19">
        <f t="shared" si="2"/>
        <v>1</v>
      </c>
      <c r="Q21" s="19">
        <f t="shared" si="3"/>
        <v>1</v>
      </c>
      <c r="R21" s="19">
        <f t="shared" si="4"/>
        <v>1</v>
      </c>
      <c r="S21" s="19">
        <f t="shared" si="5"/>
        <v>1</v>
      </c>
      <c r="T21" s="19" t="str">
        <f t="shared" si="6"/>
        <v>NA</v>
      </c>
      <c r="U21" s="19"/>
      <c r="V21" s="19">
        <f t="shared" si="7"/>
        <v>1</v>
      </c>
    </row>
    <row r="22" spans="2:22" ht="12" x14ac:dyDescent="0.15">
      <c r="B22" s="1">
        <v>37</v>
      </c>
      <c r="C22" s="2">
        <f>VLOOKUP($B22,'Data set (51-26 split)'!$B$4:$K$54,MATCH(Discretization!C$5,'Data set (51-26 split)'!$B$3:$K$3,0),FALSE)</f>
        <v>2793</v>
      </c>
      <c r="D22" s="2">
        <f>VLOOKUP($B22,'Data set (51-26 split)'!$B$4:$K$54,MATCH(Discretization!D$5,'Data set (51-26 split)'!$B$3:$K$3,0),FALSE)</f>
        <v>2.9</v>
      </c>
      <c r="E22" s="2">
        <f>VLOOKUP($B22,'Data set (51-26 split)'!$B$4:$K$54,MATCH(Discretization!E$5,'Data set (51-26 split)'!$B$3:$K$3,0),FALSE)</f>
        <v>110</v>
      </c>
      <c r="F22" s="2">
        <f>VLOOKUP($B22,'Data set (51-26 split)'!$B$4:$K$54,MATCH(Discretization!F$5,'Data set (51-26 split)'!$B$3:$K$3,0),FALSE)</f>
        <v>96.5</v>
      </c>
      <c r="G22" s="2">
        <f>VLOOKUP($B22,'Data set (51-26 split)'!$B$4:$K$54,MATCH(Discretization!G$5,'Data set (51-26 split)'!$B$3:$K$3,0),FALSE)</f>
        <v>563.1</v>
      </c>
      <c r="H22" s="2">
        <f>VLOOKUP($B22,'Data set (51-26 split)'!$B$4:$K$54,MATCH(Discretization!H$5,'Data set (51-26 split)'!$B$3:$K$3,0),FALSE)</f>
        <v>50</v>
      </c>
      <c r="I22" s="2">
        <f>VLOOKUP($B22,'Data set (51-26 split)'!$B$4:$K$54,MATCH(Discretization!I$5,'Data set (51-26 split)'!$B$3:$K$3,0),FALSE)</f>
        <v>800</v>
      </c>
      <c r="J22" s="2" t="str">
        <f>VLOOKUP($B22,'Data set (51-26 split)'!$B$4:$K$54,MATCH(Discretization!J$5,'Data set (51-26 split)'!$B$3:$K$3,0),FALSE)</f>
        <v>Yes</v>
      </c>
      <c r="K22" s="2" t="str">
        <f>VLOOKUP($B22,'Data set (51-26 split)'!$B$4:$K$54,MATCH(Discretization!K$5,'Data set (51-26 split)'!$B$3:$K$3,0),FALSE)</f>
        <v>Yes</v>
      </c>
      <c r="L22" s="6"/>
      <c r="M22" s="22">
        <v>37</v>
      </c>
      <c r="N22" s="19">
        <f t="shared" si="0"/>
        <v>1</v>
      </c>
      <c r="O22" s="19">
        <f t="shared" si="1"/>
        <v>1</v>
      </c>
      <c r="P22" s="19">
        <f t="shared" si="2"/>
        <v>1</v>
      </c>
      <c r="Q22" s="19">
        <f t="shared" si="3"/>
        <v>1</v>
      </c>
      <c r="R22" s="19">
        <f t="shared" si="4"/>
        <v>1</v>
      </c>
      <c r="S22" s="19">
        <f t="shared" si="5"/>
        <v>1</v>
      </c>
      <c r="T22" s="19">
        <f t="shared" si="6"/>
        <v>1</v>
      </c>
      <c r="U22" s="19"/>
      <c r="V22" s="19">
        <f t="shared" si="7"/>
        <v>1</v>
      </c>
    </row>
    <row r="23" spans="2:22" ht="12" x14ac:dyDescent="0.15">
      <c r="B23" s="1">
        <v>61</v>
      </c>
      <c r="C23" s="2">
        <f>VLOOKUP($B23,'Data set (51-26 split)'!$B$4:$K$54,MATCH(Discretization!C$5,'Data set (51-26 split)'!$B$3:$K$3,0),FALSE)</f>
        <v>2500</v>
      </c>
      <c r="D23" s="2">
        <f>VLOOKUP($B23,'Data set (51-26 split)'!$B$4:$K$54,MATCH(Discretization!D$5,'Data set (51-26 split)'!$B$3:$K$3,0),FALSE)</f>
        <v>25</v>
      </c>
      <c r="E23" s="2" t="str">
        <f>VLOOKUP($B23,'Data set (51-26 split)'!$B$4:$K$54,MATCH(Discretization!E$5,'Data set (51-26 split)'!$B$3:$K$3,0),FALSE)</f>
        <v>NA</v>
      </c>
      <c r="F23" s="2">
        <f>VLOOKUP($B23,'Data set (51-26 split)'!$B$4:$K$54,MATCH(Discretization!F$5,'Data set (51-26 split)'!$B$3:$K$3,0),FALSE)</f>
        <v>80</v>
      </c>
      <c r="G23" s="2">
        <f>VLOOKUP($B23,'Data set (51-26 split)'!$B$4:$K$54,MATCH(Discretization!G$5,'Data set (51-26 split)'!$B$3:$K$3,0),FALSE)</f>
        <v>712</v>
      </c>
      <c r="H23" s="2" t="str">
        <f>VLOOKUP($B23,'Data set (51-26 split)'!$B$4:$K$54,MATCH(Discretization!H$5,'Data set (51-26 split)'!$B$3:$K$3,0),FALSE)</f>
        <v>NA</v>
      </c>
      <c r="I23" s="2" t="str">
        <f>VLOOKUP($B23,'Data set (51-26 split)'!$B$4:$K$54,MATCH(Discretization!I$5,'Data set (51-26 split)'!$B$3:$K$3,0),FALSE)</f>
        <v>NA</v>
      </c>
      <c r="J23" s="2" t="str">
        <f>VLOOKUP($B23,'Data set (51-26 split)'!$B$4:$K$54,MATCH(Discretization!J$5,'Data set (51-26 split)'!$B$3:$K$3,0),FALSE)</f>
        <v>Yes</v>
      </c>
      <c r="K23" s="2" t="str">
        <f>VLOOKUP($B23,'Data set (51-26 split)'!$B$4:$K$54,MATCH(Discretization!K$5,'Data set (51-26 split)'!$B$3:$K$3,0),FALSE)</f>
        <v>Yes</v>
      </c>
      <c r="L23" s="6"/>
      <c r="M23" s="22">
        <v>61</v>
      </c>
      <c r="N23" s="19">
        <f t="shared" si="0"/>
        <v>1</v>
      </c>
      <c r="O23" s="19">
        <f t="shared" si="1"/>
        <v>1</v>
      </c>
      <c r="P23" s="19" t="str">
        <f t="shared" si="2"/>
        <v>NA</v>
      </c>
      <c r="Q23" s="19">
        <f t="shared" si="3"/>
        <v>1</v>
      </c>
      <c r="R23" s="19">
        <f t="shared" si="4"/>
        <v>1</v>
      </c>
      <c r="S23" s="19" t="str">
        <f t="shared" si="5"/>
        <v>NA</v>
      </c>
      <c r="T23" s="19" t="str">
        <f t="shared" si="6"/>
        <v>NA</v>
      </c>
      <c r="U23" s="19"/>
      <c r="V23" s="19">
        <f t="shared" si="7"/>
        <v>1</v>
      </c>
    </row>
    <row r="24" spans="2:22" ht="12" x14ac:dyDescent="0.15">
      <c r="B24" s="1">
        <v>62</v>
      </c>
      <c r="C24" s="2">
        <f>VLOOKUP($B24,'Data set (51-26 split)'!$B$4:$K$54,MATCH(Discretization!C$5,'Data set (51-26 split)'!$B$3:$K$3,0),FALSE)</f>
        <v>618</v>
      </c>
      <c r="D24" s="2">
        <f>VLOOKUP($B24,'Data set (51-26 split)'!$B$4:$K$54,MATCH(Discretization!D$5,'Data set (51-26 split)'!$B$3:$K$3,0),FALSE)</f>
        <v>7.58</v>
      </c>
      <c r="E24" s="2">
        <f>VLOOKUP($B24,'Data set (51-26 split)'!$B$4:$K$54,MATCH(Discretization!E$5,'Data set (51-26 split)'!$B$3:$K$3,0),FALSE)</f>
        <v>32</v>
      </c>
      <c r="F24" s="2">
        <f>VLOOKUP($B24,'Data set (51-26 split)'!$B$4:$K$54,MATCH(Discretization!F$5,'Data set (51-26 split)'!$B$3:$K$3,0),FALSE)</f>
        <v>70</v>
      </c>
      <c r="G24" s="2">
        <f>VLOOKUP($B24,'Data set (51-26 split)'!$B$4:$K$54,MATCH(Discretization!G$5,'Data set (51-26 split)'!$B$3:$K$3,0),FALSE)</f>
        <v>544</v>
      </c>
      <c r="H24" s="2">
        <f>VLOOKUP($B24,'Data set (51-26 split)'!$B$4:$K$54,MATCH(Discretization!H$5,'Data set (51-26 split)'!$B$3:$K$3,0),FALSE)</f>
        <v>73</v>
      </c>
      <c r="I24" s="2" t="str">
        <f>VLOOKUP($B24,'Data set (51-26 split)'!$B$4:$K$54,MATCH(Discretization!I$5,'Data set (51-26 split)'!$B$3:$K$3,0),FALSE)</f>
        <v>NA</v>
      </c>
      <c r="J24" s="2" t="str">
        <f>VLOOKUP($B24,'Data set (51-26 split)'!$B$4:$K$54,MATCH(Discretization!J$5,'Data set (51-26 split)'!$B$3:$K$3,0),FALSE)</f>
        <v>No</v>
      </c>
      <c r="K24" s="2" t="str">
        <f>VLOOKUP($B24,'Data set (51-26 split)'!$B$4:$K$54,MATCH(Discretization!K$5,'Data set (51-26 split)'!$B$3:$K$3,0),FALSE)</f>
        <v>Yes</v>
      </c>
      <c r="L24" s="6"/>
      <c r="M24" s="22">
        <v>62</v>
      </c>
      <c r="N24" s="19">
        <f t="shared" si="0"/>
        <v>1</v>
      </c>
      <c r="O24" s="19">
        <f t="shared" si="1"/>
        <v>1</v>
      </c>
      <c r="P24" s="19">
        <f t="shared" si="2"/>
        <v>1</v>
      </c>
      <c r="Q24" s="19">
        <f t="shared" si="3"/>
        <v>1</v>
      </c>
      <c r="R24" s="19">
        <f t="shared" si="4"/>
        <v>1</v>
      </c>
      <c r="S24" s="19">
        <f t="shared" si="5"/>
        <v>1</v>
      </c>
      <c r="T24" s="19" t="str">
        <f t="shared" si="6"/>
        <v>NA</v>
      </c>
      <c r="U24" s="19"/>
      <c r="V24" s="19">
        <f t="shared" si="7"/>
        <v>1</v>
      </c>
    </row>
    <row r="25" spans="2:22" ht="12" x14ac:dyDescent="0.15">
      <c r="B25" s="1">
        <v>26</v>
      </c>
      <c r="C25" s="2">
        <f>VLOOKUP($B25,'Data set (51-26 split)'!$B$4:$K$54,MATCH(Discretization!C$5,'Data set (51-26 split)'!$B$3:$K$3,0),FALSE)</f>
        <v>2715</v>
      </c>
      <c r="D25" s="2">
        <f>VLOOKUP($B25,'Data set (51-26 split)'!$B$4:$K$54,MATCH(Discretization!D$5,'Data set (51-26 split)'!$B$3:$K$3,0),FALSE)</f>
        <v>27.1</v>
      </c>
      <c r="E25" s="2">
        <f>VLOOKUP($B25,'Data set (51-26 split)'!$B$4:$K$54,MATCH(Discretization!E$5,'Data set (51-26 split)'!$B$3:$K$3,0),FALSE)</f>
        <v>100.4</v>
      </c>
      <c r="F25" s="2">
        <f>VLOOKUP($B25,'Data set (51-26 split)'!$B$4:$K$54,MATCH(Discretization!F$5,'Data set (51-26 split)'!$B$3:$K$3,0),FALSE)</f>
        <v>98.85</v>
      </c>
      <c r="G25" s="2">
        <f>VLOOKUP($B25,'Data set (51-26 split)'!$B$4:$K$54,MATCH(Discretization!G$5,'Data set (51-26 split)'!$B$3:$K$3,0),FALSE)</f>
        <v>621.20000000000005</v>
      </c>
      <c r="H25" s="2">
        <f>VLOOKUP($B25,'Data set (51-26 split)'!$B$4:$K$54,MATCH(Discretization!H$5,'Data set (51-26 split)'!$B$3:$K$3,0),FALSE)</f>
        <v>1432</v>
      </c>
      <c r="I25" s="2">
        <f>VLOOKUP($B25,'Data set (51-26 split)'!$B$4:$K$54,MATCH(Discretization!I$5,'Data set (51-26 split)'!$B$3:$K$3,0),FALSE)</f>
        <v>600</v>
      </c>
      <c r="J25" s="2" t="str">
        <f>VLOOKUP($B25,'Data set (51-26 split)'!$B$4:$K$54,MATCH(Discretization!J$5,'Data set (51-26 split)'!$B$3:$K$3,0),FALSE)</f>
        <v>No</v>
      </c>
      <c r="K25" s="2" t="str">
        <f>VLOOKUP($B25,'Data set (51-26 split)'!$B$4:$K$54,MATCH(Discretization!K$5,'Data set (51-26 split)'!$B$3:$K$3,0),FALSE)</f>
        <v>Yes</v>
      </c>
      <c r="L25" s="6"/>
      <c r="M25" s="22">
        <v>26</v>
      </c>
      <c r="N25" s="19">
        <f t="shared" si="0"/>
        <v>1</v>
      </c>
      <c r="O25" s="19">
        <f t="shared" si="1"/>
        <v>1</v>
      </c>
      <c r="P25" s="19">
        <f t="shared" si="2"/>
        <v>1</v>
      </c>
      <c r="Q25" s="19">
        <f t="shared" si="3"/>
        <v>0</v>
      </c>
      <c r="R25" s="19">
        <f t="shared" si="4"/>
        <v>1</v>
      </c>
      <c r="S25" s="19">
        <f t="shared" si="5"/>
        <v>0</v>
      </c>
      <c r="T25" s="19">
        <f t="shared" si="6"/>
        <v>1</v>
      </c>
      <c r="U25" s="19"/>
      <c r="V25" s="19">
        <f t="shared" si="7"/>
        <v>1</v>
      </c>
    </row>
    <row r="26" spans="2:22" ht="12" x14ac:dyDescent="0.15">
      <c r="B26" s="1">
        <v>53</v>
      </c>
      <c r="C26" s="2">
        <f>VLOOKUP($B26,'Data set (51-26 split)'!$B$4:$K$54,MATCH(Discretization!C$5,'Data set (51-26 split)'!$B$3:$K$3,0),FALSE)</f>
        <v>2500</v>
      </c>
      <c r="D26" s="2">
        <f>VLOOKUP($B26,'Data set (51-26 split)'!$B$4:$K$54,MATCH(Discretization!D$5,'Data set (51-26 split)'!$B$3:$K$3,0),FALSE)</f>
        <v>25</v>
      </c>
      <c r="E26" s="2">
        <f>VLOOKUP($B26,'Data set (51-26 split)'!$B$4:$K$54,MATCH(Discretization!E$5,'Data set (51-26 split)'!$B$3:$K$3,0),FALSE)</f>
        <v>115</v>
      </c>
      <c r="F26" s="2">
        <f>VLOOKUP($B26,'Data set (51-26 split)'!$B$4:$K$54,MATCH(Discretization!F$5,'Data set (51-26 split)'!$B$3:$K$3,0),FALSE)</f>
        <v>60</v>
      </c>
      <c r="G26" s="2">
        <f>VLOOKUP($B26,'Data set (51-26 split)'!$B$4:$K$54,MATCH(Discretization!G$5,'Data set (51-26 split)'!$B$3:$K$3,0),FALSE)</f>
        <v>525.6</v>
      </c>
      <c r="H26" s="2">
        <f>VLOOKUP($B26,'Data set (51-26 split)'!$B$4:$K$54,MATCH(Discretization!H$5,'Data set (51-26 split)'!$B$3:$K$3,0),FALSE)</f>
        <v>160</v>
      </c>
      <c r="I26" s="2">
        <f>VLOOKUP($B26,'Data set (51-26 split)'!$B$4:$K$54,MATCH(Discretization!I$5,'Data set (51-26 split)'!$B$3:$K$3,0),FALSE)</f>
        <v>280</v>
      </c>
      <c r="J26" s="2" t="str">
        <f>VLOOKUP($B26,'Data set (51-26 split)'!$B$4:$K$54,MATCH(Discretization!J$5,'Data set (51-26 split)'!$B$3:$K$3,0),FALSE)</f>
        <v>Yes</v>
      </c>
      <c r="K26" s="2" t="str">
        <f>VLOOKUP($B26,'Data set (51-26 split)'!$B$4:$K$54,MATCH(Discretization!K$5,'Data set (51-26 split)'!$B$3:$K$3,0),FALSE)</f>
        <v>Yes</v>
      </c>
      <c r="L26" s="6"/>
      <c r="M26" s="22">
        <v>53</v>
      </c>
      <c r="N26" s="19">
        <f t="shared" si="0"/>
        <v>1</v>
      </c>
      <c r="O26" s="19">
        <f t="shared" si="1"/>
        <v>1</v>
      </c>
      <c r="P26" s="19">
        <f t="shared" si="2"/>
        <v>1</v>
      </c>
      <c r="Q26" s="19">
        <f t="shared" si="3"/>
        <v>1</v>
      </c>
      <c r="R26" s="19">
        <f t="shared" si="4"/>
        <v>1</v>
      </c>
      <c r="S26" s="19">
        <f t="shared" si="5"/>
        <v>1</v>
      </c>
      <c r="T26" s="19">
        <f t="shared" si="6"/>
        <v>1</v>
      </c>
      <c r="U26" s="19"/>
      <c r="V26" s="19">
        <f t="shared" si="7"/>
        <v>1</v>
      </c>
    </row>
    <row r="27" spans="2:22" ht="12" x14ac:dyDescent="0.15">
      <c r="B27" s="1">
        <v>44</v>
      </c>
      <c r="C27" s="2">
        <f>VLOOKUP($B27,'Data set (51-26 split)'!$B$4:$K$54,MATCH(Discretization!C$5,'Data set (51-26 split)'!$B$3:$K$3,0),FALSE)</f>
        <v>2063</v>
      </c>
      <c r="D27" s="2">
        <f>VLOOKUP($B27,'Data set (51-26 split)'!$B$4:$K$54,MATCH(Discretization!D$5,'Data set (51-26 split)'!$B$3:$K$3,0),FALSE)</f>
        <v>20.6</v>
      </c>
      <c r="E27" s="2">
        <f>VLOOKUP($B27,'Data set (51-26 split)'!$B$4:$K$54,MATCH(Discretization!E$5,'Data set (51-26 split)'!$B$3:$K$3,0),FALSE)</f>
        <v>100</v>
      </c>
      <c r="F27" s="2">
        <f>VLOOKUP($B27,'Data set (51-26 split)'!$B$4:$K$54,MATCH(Discretization!F$5,'Data set (51-26 split)'!$B$3:$K$3,0),FALSE)</f>
        <v>80</v>
      </c>
      <c r="G27" s="2">
        <f>VLOOKUP($B27,'Data set (51-26 split)'!$B$4:$K$54,MATCH(Discretization!G$5,'Data set (51-26 split)'!$B$3:$K$3,0),FALSE)</f>
        <v>498.3</v>
      </c>
      <c r="H27" s="2">
        <f>VLOOKUP($B27,'Data set (51-26 split)'!$B$4:$K$54,MATCH(Discretization!H$5,'Data set (51-26 split)'!$B$3:$K$3,0),FALSE)</f>
        <v>30</v>
      </c>
      <c r="I27" s="2">
        <f>VLOOKUP($B27,'Data set (51-26 split)'!$B$4:$K$54,MATCH(Discretization!I$5,'Data set (51-26 split)'!$B$3:$K$3,0),FALSE)</f>
        <v>150</v>
      </c>
      <c r="J27" s="2" t="str">
        <f>VLOOKUP($B27,'Data set (51-26 split)'!$B$4:$K$54,MATCH(Discretization!J$5,'Data set (51-26 split)'!$B$3:$K$3,0),FALSE)</f>
        <v>Yes</v>
      </c>
      <c r="K27" s="2" t="str">
        <f>VLOOKUP($B27,'Data set (51-26 split)'!$B$4:$K$54,MATCH(Discretization!K$5,'Data set (51-26 split)'!$B$3:$K$3,0),FALSE)</f>
        <v>Yes</v>
      </c>
      <c r="L27" s="6"/>
      <c r="M27" s="22">
        <v>44</v>
      </c>
      <c r="N27" s="19">
        <f t="shared" si="0"/>
        <v>1</v>
      </c>
      <c r="O27" s="19">
        <f t="shared" si="1"/>
        <v>1</v>
      </c>
      <c r="P27" s="19">
        <f t="shared" si="2"/>
        <v>1</v>
      </c>
      <c r="Q27" s="19">
        <f t="shared" si="3"/>
        <v>1</v>
      </c>
      <c r="R27" s="19">
        <f t="shared" si="4"/>
        <v>1</v>
      </c>
      <c r="S27" s="19">
        <f t="shared" si="5"/>
        <v>1</v>
      </c>
      <c r="T27" s="19">
        <f t="shared" si="6"/>
        <v>1</v>
      </c>
      <c r="U27" s="19"/>
      <c r="V27" s="19">
        <f t="shared" si="7"/>
        <v>1</v>
      </c>
    </row>
    <row r="28" spans="2:22" ht="12" x14ac:dyDescent="0.15">
      <c r="B28" s="1">
        <v>50</v>
      </c>
      <c r="C28" s="2">
        <f>VLOOKUP($B28,'Data set (51-26 split)'!$B$4:$K$54,MATCH(Discretization!C$5,'Data set (51-26 split)'!$B$3:$K$3,0),FALSE)</f>
        <v>3000</v>
      </c>
      <c r="D28" s="2">
        <f>VLOOKUP($B28,'Data set (51-26 split)'!$B$4:$K$54,MATCH(Discretization!D$5,'Data set (51-26 split)'!$B$3:$K$3,0),FALSE)</f>
        <v>41</v>
      </c>
      <c r="E28" s="2" t="str">
        <f>VLOOKUP($B28,'Data set (51-26 split)'!$B$4:$K$54,MATCH(Discretization!E$5,'Data set (51-26 split)'!$B$3:$K$3,0),FALSE)</f>
        <v>NA</v>
      </c>
      <c r="F28" s="2">
        <f>VLOOKUP($B28,'Data set (51-26 split)'!$B$4:$K$54,MATCH(Discretization!F$5,'Data set (51-26 split)'!$B$3:$K$3,0),FALSE)</f>
        <v>72</v>
      </c>
      <c r="G28" s="2">
        <f>VLOOKUP($B28,'Data set (51-26 split)'!$B$4:$K$54,MATCH(Discretization!G$5,'Data set (51-26 split)'!$B$3:$K$3,0),FALSE)</f>
        <v>795.8</v>
      </c>
      <c r="H28" s="2">
        <f>VLOOKUP($B28,'Data set (51-26 split)'!$B$4:$K$54,MATCH(Discretization!H$5,'Data set (51-26 split)'!$B$3:$K$3,0),FALSE)</f>
        <v>1500</v>
      </c>
      <c r="I28" s="2">
        <f>VLOOKUP($B28,'Data set (51-26 split)'!$B$4:$K$54,MATCH(Discretization!I$5,'Data set (51-26 split)'!$B$3:$K$3,0),FALSE)</f>
        <v>3000</v>
      </c>
      <c r="J28" s="2" t="str">
        <f>VLOOKUP($B28,'Data set (51-26 split)'!$B$4:$K$54,MATCH(Discretization!J$5,'Data set (51-26 split)'!$B$3:$K$3,0),FALSE)</f>
        <v>No</v>
      </c>
      <c r="K28" s="2" t="str">
        <f>VLOOKUP($B28,'Data set (51-26 split)'!$B$4:$K$54,MATCH(Discretization!K$5,'Data set (51-26 split)'!$B$3:$K$3,0),FALSE)</f>
        <v>Yes</v>
      </c>
      <c r="L28" s="6"/>
      <c r="M28" s="22">
        <v>50</v>
      </c>
      <c r="N28" s="19">
        <f t="shared" si="0"/>
        <v>1</v>
      </c>
      <c r="O28" s="19">
        <f t="shared" si="1"/>
        <v>0</v>
      </c>
      <c r="P28" s="19" t="str">
        <f t="shared" si="2"/>
        <v>NA</v>
      </c>
      <c r="Q28" s="19">
        <f t="shared" si="3"/>
        <v>1</v>
      </c>
      <c r="R28" s="19">
        <f t="shared" si="4"/>
        <v>1</v>
      </c>
      <c r="S28" s="19">
        <f t="shared" si="5"/>
        <v>0</v>
      </c>
      <c r="T28" s="19">
        <f t="shared" si="6"/>
        <v>0</v>
      </c>
      <c r="U28" s="19"/>
      <c r="V28" s="19">
        <f t="shared" si="7"/>
        <v>1</v>
      </c>
    </row>
    <row r="29" spans="2:22" ht="12" x14ac:dyDescent="0.15">
      <c r="B29" s="1">
        <v>63</v>
      </c>
      <c r="C29" s="2">
        <f>VLOOKUP($B29,'Data set (51-26 split)'!$B$4:$K$54,MATCH(Discretization!C$5,'Data set (51-26 split)'!$B$3:$K$3,0),FALSE)</f>
        <v>1716</v>
      </c>
      <c r="D29" s="2">
        <f>VLOOKUP($B29,'Data set (51-26 split)'!$B$4:$K$54,MATCH(Discretization!D$5,'Data set (51-26 split)'!$B$3:$K$3,0),FALSE)</f>
        <v>17.100000000000001</v>
      </c>
      <c r="E29" s="2">
        <f>VLOOKUP($B29,'Data set (51-26 split)'!$B$4:$K$54,MATCH(Discretization!E$5,'Data set (51-26 split)'!$B$3:$K$3,0),FALSE)</f>
        <v>94</v>
      </c>
      <c r="F29" s="2">
        <f>VLOOKUP($B29,'Data set (51-26 split)'!$B$4:$K$54,MATCH(Discretization!F$5,'Data set (51-26 split)'!$B$3:$K$3,0),FALSE)</f>
        <v>91</v>
      </c>
      <c r="G29" s="2">
        <f>VLOOKUP($B29,'Data set (51-26 split)'!$B$4:$K$54,MATCH(Discretization!G$5,'Data set (51-26 split)'!$B$3:$K$3,0),FALSE)</f>
        <v>429.2</v>
      </c>
      <c r="H29" s="2">
        <f>VLOOKUP($B29,'Data set (51-26 split)'!$B$4:$K$54,MATCH(Discretization!H$5,'Data set (51-26 split)'!$B$3:$K$3,0),FALSE)</f>
        <v>200</v>
      </c>
      <c r="I29" s="2">
        <f>VLOOKUP($B29,'Data set (51-26 split)'!$B$4:$K$54,MATCH(Discretization!I$5,'Data set (51-26 split)'!$B$3:$K$3,0),FALSE)</f>
        <v>300</v>
      </c>
      <c r="J29" s="2" t="str">
        <f>VLOOKUP($B29,'Data set (51-26 split)'!$B$4:$K$54,MATCH(Discretization!J$5,'Data set (51-26 split)'!$B$3:$K$3,0),FALSE)</f>
        <v>No</v>
      </c>
      <c r="K29" s="2" t="str">
        <f>VLOOKUP($B29,'Data set (51-26 split)'!$B$4:$K$54,MATCH(Discretization!K$5,'Data set (51-26 split)'!$B$3:$K$3,0),FALSE)</f>
        <v>Yes</v>
      </c>
      <c r="L29" s="6"/>
      <c r="M29" s="22">
        <v>63</v>
      </c>
      <c r="N29" s="19">
        <f t="shared" si="0"/>
        <v>1</v>
      </c>
      <c r="O29" s="19">
        <f t="shared" si="1"/>
        <v>1</v>
      </c>
      <c r="P29" s="19">
        <f t="shared" si="2"/>
        <v>1</v>
      </c>
      <c r="Q29" s="19">
        <f t="shared" si="3"/>
        <v>1</v>
      </c>
      <c r="R29" s="19">
        <f t="shared" si="4"/>
        <v>1</v>
      </c>
      <c r="S29" s="19">
        <f t="shared" si="5"/>
        <v>1</v>
      </c>
      <c r="T29" s="19">
        <f t="shared" si="6"/>
        <v>1</v>
      </c>
      <c r="U29" s="19"/>
      <c r="V29" s="19">
        <f t="shared" si="7"/>
        <v>1</v>
      </c>
    </row>
    <row r="30" spans="2:22" ht="12" x14ac:dyDescent="0.15">
      <c r="B30" s="1">
        <v>64</v>
      </c>
      <c r="C30" s="2">
        <f>VLOOKUP($B30,'Data set (51-26 split)'!$B$4:$K$54,MATCH(Discretization!C$5,'Data set (51-26 split)'!$B$3:$K$3,0),FALSE)</f>
        <v>3799.9</v>
      </c>
      <c r="D30" s="2">
        <f>VLOOKUP($B30,'Data set (51-26 split)'!$B$4:$K$54,MATCH(Discretization!D$5,'Data set (51-26 split)'!$B$3:$K$3,0),FALSE)</f>
        <v>38</v>
      </c>
      <c r="E30" s="2">
        <f>VLOOKUP($B30,'Data set (51-26 split)'!$B$4:$K$54,MATCH(Discretization!E$5,'Data set (51-26 split)'!$B$3:$K$3,0),FALSE)</f>
        <v>136</v>
      </c>
      <c r="F30" s="2">
        <f>VLOOKUP($B30,'Data set (51-26 split)'!$B$4:$K$54,MATCH(Discretization!F$5,'Data set (51-26 split)'!$B$3:$K$3,0),FALSE)</f>
        <v>65</v>
      </c>
      <c r="G30" s="2">
        <f>VLOOKUP($B30,'Data set (51-26 split)'!$B$4:$K$54,MATCH(Discretization!G$5,'Data set (51-26 split)'!$B$3:$K$3,0),FALSE)</f>
        <v>625.9</v>
      </c>
      <c r="H30" s="2">
        <f>VLOOKUP($B30,'Data set (51-26 split)'!$B$4:$K$54,MATCH(Discretization!H$5,'Data set (51-26 split)'!$B$3:$K$3,0),FALSE)</f>
        <v>90</v>
      </c>
      <c r="I30" s="2">
        <f>VLOOKUP($B30,'Data set (51-26 split)'!$B$4:$K$54,MATCH(Discretization!I$5,'Data set (51-26 split)'!$B$3:$K$3,0),FALSE)</f>
        <v>500</v>
      </c>
      <c r="J30" s="2" t="str">
        <f>VLOOKUP($B30,'Data set (51-26 split)'!$B$4:$K$54,MATCH(Discretization!J$5,'Data set (51-26 split)'!$B$3:$K$3,0),FALSE)</f>
        <v>NA</v>
      </c>
      <c r="K30" s="2" t="str">
        <f>VLOOKUP($B30,'Data set (51-26 split)'!$B$4:$K$54,MATCH(Discretization!K$5,'Data set (51-26 split)'!$B$3:$K$3,0),FALSE)</f>
        <v>Yes</v>
      </c>
      <c r="L30" s="6"/>
      <c r="M30" s="22">
        <v>64</v>
      </c>
      <c r="N30" s="19">
        <f t="shared" si="0"/>
        <v>1</v>
      </c>
      <c r="O30" s="19">
        <f t="shared" si="1"/>
        <v>0</v>
      </c>
      <c r="P30" s="19">
        <f t="shared" si="2"/>
        <v>1</v>
      </c>
      <c r="Q30" s="19">
        <f t="shared" si="3"/>
        <v>1</v>
      </c>
      <c r="R30" s="19">
        <f t="shared" si="4"/>
        <v>1</v>
      </c>
      <c r="S30" s="19">
        <f t="shared" si="5"/>
        <v>1</v>
      </c>
      <c r="T30" s="19">
        <f t="shared" si="6"/>
        <v>1</v>
      </c>
      <c r="U30" s="19"/>
      <c r="V30" s="19">
        <f t="shared" si="7"/>
        <v>1</v>
      </c>
    </row>
    <row r="31" spans="2:22" ht="12" x14ac:dyDescent="0.15">
      <c r="B31" s="1">
        <v>2</v>
      </c>
      <c r="C31" s="2">
        <f>VLOOKUP($B31,'Data set (51-26 split)'!$B$4:$K$54,MATCH(Discretization!C$5,'Data set (51-26 split)'!$B$3:$K$3,0),FALSE)</f>
        <v>777</v>
      </c>
      <c r="D31" s="2">
        <f>VLOOKUP($B31,'Data set (51-26 split)'!$B$4:$K$54,MATCH(Discretization!D$5,'Data set (51-26 split)'!$B$3:$K$3,0),FALSE)</f>
        <v>4.4000000000000004</v>
      </c>
      <c r="E31" s="2">
        <f>VLOOKUP($B31,'Data set (51-26 split)'!$B$4:$K$54,MATCH(Discretization!E$5,'Data set (51-26 split)'!$B$3:$K$3,0),FALSE)</f>
        <v>26.7</v>
      </c>
      <c r="F31" s="2">
        <f>VLOOKUP($B31,'Data set (51-26 split)'!$B$4:$K$54,MATCH(Discretization!F$5,'Data set (51-26 split)'!$B$3:$K$3,0),FALSE)</f>
        <v>97</v>
      </c>
      <c r="G31" s="2">
        <f>VLOOKUP($B31,'Data set (51-26 split)'!$B$4:$K$54,MATCH(Discretization!G$5,'Data set (51-26 split)'!$B$3:$K$3,0),FALSE)</f>
        <v>105.5</v>
      </c>
      <c r="H31" s="2">
        <f>VLOOKUP($B31,'Data set (51-26 split)'!$B$4:$K$54,MATCH(Discretization!H$5,'Data set (51-26 split)'!$B$3:$K$3,0),FALSE)</f>
        <v>38</v>
      </c>
      <c r="I31" s="2">
        <f>VLOOKUP($B31,'Data set (51-26 split)'!$B$4:$K$54,MATCH(Discretization!I$5,'Data set (51-26 split)'!$B$3:$K$3,0),FALSE)</f>
        <v>45</v>
      </c>
      <c r="J31" s="2" t="str">
        <f>VLOOKUP($B31,'Data set (51-26 split)'!$B$4:$K$54,MATCH(Discretization!J$5,'Data set (51-26 split)'!$B$3:$K$3,0),FALSE)</f>
        <v>Yes</v>
      </c>
      <c r="K31" s="2" t="str">
        <f>VLOOKUP($B31,'Data set (51-26 split)'!$B$4:$K$54,MATCH(Discretization!K$5,'Data set (51-26 split)'!$B$3:$K$3,0),FALSE)</f>
        <v>Yes</v>
      </c>
      <c r="L31" s="6"/>
      <c r="M31" s="22">
        <v>2</v>
      </c>
      <c r="N31" s="19">
        <f t="shared" si="0"/>
        <v>1</v>
      </c>
      <c r="O31" s="19">
        <f t="shared" si="1"/>
        <v>1</v>
      </c>
      <c r="P31" s="19">
        <f t="shared" si="2"/>
        <v>1</v>
      </c>
      <c r="Q31" s="19">
        <f t="shared" si="3"/>
        <v>1</v>
      </c>
      <c r="R31" s="19">
        <f t="shared" si="4"/>
        <v>1</v>
      </c>
      <c r="S31" s="19">
        <f t="shared" si="5"/>
        <v>1</v>
      </c>
      <c r="T31" s="19">
        <f t="shared" si="6"/>
        <v>1</v>
      </c>
      <c r="U31" s="19"/>
      <c r="V31" s="19">
        <f t="shared" si="7"/>
        <v>1</v>
      </c>
    </row>
    <row r="32" spans="2:22" ht="12" x14ac:dyDescent="0.15">
      <c r="B32" s="1">
        <v>65</v>
      </c>
      <c r="C32" s="2">
        <f>VLOOKUP($B32,'Data set (51-26 split)'!$B$4:$K$54,MATCH(Discretization!C$5,'Data set (51-26 split)'!$B$3:$K$3,0),FALSE)</f>
        <v>1832</v>
      </c>
      <c r="D32" s="2">
        <f>VLOOKUP($B32,'Data set (51-26 split)'!$B$4:$K$54,MATCH(Discretization!D$5,'Data set (51-26 split)'!$B$3:$K$3,0),FALSE)</f>
        <v>18.3</v>
      </c>
      <c r="E32" s="2">
        <f>VLOOKUP($B32,'Data set (51-26 split)'!$B$4:$K$54,MATCH(Discretization!E$5,'Data set (51-26 split)'!$B$3:$K$3,0),FALSE)</f>
        <v>92</v>
      </c>
      <c r="F32" s="2">
        <f>VLOOKUP($B32,'Data set (51-26 split)'!$B$4:$K$54,MATCH(Discretization!F$5,'Data set (51-26 split)'!$B$3:$K$3,0),FALSE)</f>
        <v>70.349999999999994</v>
      </c>
      <c r="G32" s="2">
        <f>VLOOKUP($B32,'Data set (51-26 split)'!$B$4:$K$54,MATCH(Discretization!G$5,'Data set (51-26 split)'!$B$3:$K$3,0),FALSE)</f>
        <v>476.5</v>
      </c>
      <c r="H32" s="2">
        <f>VLOOKUP($B32,'Data set (51-26 split)'!$B$4:$K$54,MATCH(Discretization!H$5,'Data set (51-26 split)'!$B$3:$K$3,0),FALSE)</f>
        <v>80</v>
      </c>
      <c r="I32" s="2">
        <f>VLOOKUP($B32,'Data set (51-26 split)'!$B$4:$K$54,MATCH(Discretization!I$5,'Data set (51-26 split)'!$B$3:$K$3,0),FALSE)</f>
        <v>300</v>
      </c>
      <c r="J32" s="2" t="str">
        <f>VLOOKUP($B32,'Data set (51-26 split)'!$B$4:$K$54,MATCH(Discretization!J$5,'Data set (51-26 split)'!$B$3:$K$3,0),FALSE)</f>
        <v>Yes</v>
      </c>
      <c r="K32" s="2" t="str">
        <f>VLOOKUP($B32,'Data set (51-26 split)'!$B$4:$K$54,MATCH(Discretization!K$5,'Data set (51-26 split)'!$B$3:$K$3,0),FALSE)</f>
        <v>Yes</v>
      </c>
      <c r="L32" s="6"/>
      <c r="M32" s="22">
        <v>65</v>
      </c>
      <c r="N32" s="19">
        <f t="shared" si="0"/>
        <v>1</v>
      </c>
      <c r="O32" s="19">
        <f t="shared" si="1"/>
        <v>1</v>
      </c>
      <c r="P32" s="19">
        <f t="shared" si="2"/>
        <v>1</v>
      </c>
      <c r="Q32" s="19">
        <f t="shared" si="3"/>
        <v>1</v>
      </c>
      <c r="R32" s="19">
        <f t="shared" si="4"/>
        <v>1</v>
      </c>
      <c r="S32" s="19">
        <f t="shared" si="5"/>
        <v>1</v>
      </c>
      <c r="T32" s="19">
        <f t="shared" si="6"/>
        <v>1</v>
      </c>
      <c r="U32" s="19"/>
      <c r="V32" s="19">
        <f t="shared" si="7"/>
        <v>1</v>
      </c>
    </row>
    <row r="33" spans="2:22" ht="12" x14ac:dyDescent="0.15">
      <c r="B33" s="1">
        <v>38</v>
      </c>
      <c r="C33" s="2">
        <f>VLOOKUP($B33,'Data set (51-26 split)'!$B$4:$K$54,MATCH(Discretization!C$5,'Data set (51-26 split)'!$B$3:$K$3,0),FALSE)</f>
        <v>2600</v>
      </c>
      <c r="D33" s="2">
        <f>VLOOKUP($B33,'Data set (51-26 split)'!$B$4:$K$54,MATCH(Discretization!D$5,'Data set (51-26 split)'!$B$3:$K$3,0),FALSE)</f>
        <v>26</v>
      </c>
      <c r="E33" s="2">
        <f>VLOOKUP($B33,'Data set (51-26 split)'!$B$4:$K$54,MATCH(Discretization!E$5,'Data set (51-26 split)'!$B$3:$K$3,0),FALSE)</f>
        <v>98.2</v>
      </c>
      <c r="F33" s="2">
        <f>VLOOKUP($B33,'Data set (51-26 split)'!$B$4:$K$54,MATCH(Discretization!F$5,'Data set (51-26 split)'!$B$3:$K$3,0),FALSE)</f>
        <v>97</v>
      </c>
      <c r="G33" s="2">
        <f>VLOOKUP($B33,'Data set (51-26 split)'!$B$4:$K$54,MATCH(Discretization!G$5,'Data set (51-26 split)'!$B$3:$K$3,0),FALSE)</f>
        <v>485.9</v>
      </c>
      <c r="H33" s="2">
        <f>VLOOKUP($B33,'Data set (51-26 split)'!$B$4:$K$54,MATCH(Discretization!H$5,'Data set (51-26 split)'!$B$3:$K$3,0),FALSE)</f>
        <v>360</v>
      </c>
      <c r="I33" s="2">
        <f>VLOOKUP($B33,'Data set (51-26 split)'!$B$4:$K$54,MATCH(Discretization!I$5,'Data set (51-26 split)'!$B$3:$K$3,0),FALSE)</f>
        <v>150</v>
      </c>
      <c r="J33" s="2" t="str">
        <f>VLOOKUP($B33,'Data set (51-26 split)'!$B$4:$K$54,MATCH(Discretization!J$5,'Data set (51-26 split)'!$B$3:$K$3,0),FALSE)</f>
        <v>Yes</v>
      </c>
      <c r="K33" s="2" t="str">
        <f>VLOOKUP($B33,'Data set (51-26 split)'!$B$4:$K$54,MATCH(Discretization!K$5,'Data set (51-26 split)'!$B$3:$K$3,0),FALSE)</f>
        <v>Yes</v>
      </c>
      <c r="L33" s="6"/>
      <c r="M33" s="22">
        <v>38</v>
      </c>
      <c r="N33" s="19">
        <f t="shared" si="0"/>
        <v>1</v>
      </c>
      <c r="O33" s="19">
        <f t="shared" si="1"/>
        <v>1</v>
      </c>
      <c r="P33" s="19">
        <f t="shared" si="2"/>
        <v>1</v>
      </c>
      <c r="Q33" s="19">
        <f t="shared" si="3"/>
        <v>1</v>
      </c>
      <c r="R33" s="19">
        <f t="shared" si="4"/>
        <v>1</v>
      </c>
      <c r="S33" s="19">
        <f t="shared" si="5"/>
        <v>1</v>
      </c>
      <c r="T33" s="19">
        <f t="shared" si="6"/>
        <v>1</v>
      </c>
      <c r="U33" s="19"/>
      <c r="V33" s="19">
        <f t="shared" si="7"/>
        <v>1</v>
      </c>
    </row>
    <row r="34" spans="2:22" ht="12" x14ac:dyDescent="0.15">
      <c r="B34" s="1">
        <v>66</v>
      </c>
      <c r="C34" s="2">
        <f>VLOOKUP($B34,'Data set (51-26 split)'!$B$4:$K$54,MATCH(Discretization!C$5,'Data set (51-26 split)'!$B$3:$K$3,0),FALSE)</f>
        <v>1486</v>
      </c>
      <c r="D34" s="2">
        <f>VLOOKUP($B34,'Data set (51-26 split)'!$B$4:$K$54,MATCH(Discretization!D$5,'Data set (51-26 split)'!$B$3:$K$3,0),FALSE)</f>
        <v>14.8</v>
      </c>
      <c r="E34" s="2">
        <f>VLOOKUP($B34,'Data set (51-26 split)'!$B$4:$K$54,MATCH(Discretization!E$5,'Data set (51-26 split)'!$B$3:$K$3,0),FALSE)</f>
        <v>78</v>
      </c>
      <c r="F34" s="2">
        <f>VLOOKUP($B34,'Data set (51-26 split)'!$B$4:$K$54,MATCH(Discretization!F$5,'Data set (51-26 split)'!$B$3:$K$3,0),FALSE)</f>
        <v>80.42</v>
      </c>
      <c r="G34" s="2">
        <f>VLOOKUP($B34,'Data set (51-26 split)'!$B$4:$K$54,MATCH(Discretization!G$5,'Data set (51-26 split)'!$B$3:$K$3,0),FALSE)</f>
        <v>437.3</v>
      </c>
      <c r="H34" s="2" t="str">
        <f>VLOOKUP($B34,'Data set (51-26 split)'!$B$4:$K$54,MATCH(Discretization!H$5,'Data set (51-26 split)'!$B$3:$K$3,0),FALSE)</f>
        <v>NA</v>
      </c>
      <c r="I34" s="2">
        <f>VLOOKUP($B34,'Data set (51-26 split)'!$B$4:$K$54,MATCH(Discretization!I$5,'Data set (51-26 split)'!$B$3:$K$3,0),FALSE)</f>
        <v>300</v>
      </c>
      <c r="J34" s="2" t="str">
        <f>VLOOKUP($B34,'Data set (51-26 split)'!$B$4:$K$54,MATCH(Discretization!J$5,'Data set (51-26 split)'!$B$3:$K$3,0),FALSE)</f>
        <v>Yes</v>
      </c>
      <c r="K34" s="2" t="str">
        <f>VLOOKUP($B34,'Data set (51-26 split)'!$B$4:$K$54,MATCH(Discretization!K$5,'Data set (51-26 split)'!$B$3:$K$3,0),FALSE)</f>
        <v>Yes</v>
      </c>
      <c r="L34" s="6"/>
      <c r="M34" s="22">
        <v>66</v>
      </c>
      <c r="N34" s="19">
        <f t="shared" si="0"/>
        <v>1</v>
      </c>
      <c r="O34" s="19">
        <f t="shared" si="1"/>
        <v>1</v>
      </c>
      <c r="P34" s="19">
        <f t="shared" si="2"/>
        <v>1</v>
      </c>
      <c r="Q34" s="19">
        <f t="shared" si="3"/>
        <v>1</v>
      </c>
      <c r="R34" s="19">
        <f t="shared" si="4"/>
        <v>1</v>
      </c>
      <c r="S34" s="19" t="str">
        <f t="shared" si="5"/>
        <v>NA</v>
      </c>
      <c r="T34" s="19">
        <f t="shared" si="6"/>
        <v>1</v>
      </c>
      <c r="U34" s="19"/>
      <c r="V34" s="19">
        <f t="shared" si="7"/>
        <v>1</v>
      </c>
    </row>
    <row r="35" spans="2:22" ht="12" x14ac:dyDescent="0.15">
      <c r="B35" s="1">
        <v>8</v>
      </c>
      <c r="C35" s="2">
        <f>VLOOKUP($B35,'Data set (51-26 split)'!$B$4:$K$54,MATCH(Discretization!C$5,'Data set (51-26 split)'!$B$3:$K$3,0),FALSE)</f>
        <v>4779</v>
      </c>
      <c r="D35" s="2">
        <f>VLOOKUP($B35,'Data set (51-26 split)'!$B$4:$K$54,MATCH(Discretization!D$5,'Data set (51-26 split)'!$B$3:$K$3,0),FALSE)</f>
        <v>45.4</v>
      </c>
      <c r="E35" s="2">
        <f>VLOOKUP($B35,'Data set (51-26 split)'!$B$4:$K$54,MATCH(Discretization!E$5,'Data set (51-26 split)'!$B$3:$K$3,0),FALSE)</f>
        <v>107.2</v>
      </c>
      <c r="F35" s="2">
        <f>VLOOKUP($B35,'Data set (51-26 split)'!$B$4:$K$54,MATCH(Discretization!F$5,'Data set (51-26 split)'!$B$3:$K$3,0),FALSE)</f>
        <v>85</v>
      </c>
      <c r="G35" s="2">
        <f>VLOOKUP($B35,'Data set (51-26 split)'!$B$4:$K$54,MATCH(Discretization!G$5,'Data set (51-26 split)'!$B$3:$K$3,0),FALSE)</f>
        <v>770.4</v>
      </c>
      <c r="H35" s="2">
        <f>VLOOKUP($B35,'Data set (51-26 split)'!$B$4:$K$54,MATCH(Discretization!H$5,'Data set (51-26 split)'!$B$3:$K$3,0),FALSE)</f>
        <v>84</v>
      </c>
      <c r="I35" s="2">
        <f>VLOOKUP($B35,'Data set (51-26 split)'!$B$4:$K$54,MATCH(Discretization!I$5,'Data set (51-26 split)'!$B$3:$K$3,0),FALSE)</f>
        <v>200</v>
      </c>
      <c r="J35" s="2" t="str">
        <f>VLOOKUP($B35,'Data set (51-26 split)'!$B$4:$K$54,MATCH(Discretization!J$5,'Data set (51-26 split)'!$B$3:$K$3,0),FALSE)</f>
        <v>No</v>
      </c>
      <c r="K35" s="2" t="str">
        <f>VLOOKUP($B35,'Data set (51-26 split)'!$B$4:$K$54,MATCH(Discretization!K$5,'Data set (51-26 split)'!$B$3:$K$3,0),FALSE)</f>
        <v>Yes</v>
      </c>
      <c r="L35" s="6"/>
      <c r="M35" s="22">
        <v>8</v>
      </c>
      <c r="N35" s="19">
        <f t="shared" si="0"/>
        <v>1</v>
      </c>
      <c r="O35" s="19">
        <f t="shared" si="1"/>
        <v>0</v>
      </c>
      <c r="P35" s="19">
        <f t="shared" si="2"/>
        <v>1</v>
      </c>
      <c r="Q35" s="19">
        <f t="shared" si="3"/>
        <v>1</v>
      </c>
      <c r="R35" s="19">
        <f t="shared" si="4"/>
        <v>1</v>
      </c>
      <c r="S35" s="19">
        <f t="shared" si="5"/>
        <v>1</v>
      </c>
      <c r="T35" s="19">
        <f t="shared" si="6"/>
        <v>1</v>
      </c>
      <c r="U35" s="19"/>
      <c r="V35" s="19">
        <f t="shared" si="7"/>
        <v>1</v>
      </c>
    </row>
    <row r="36" spans="2:22" ht="12" x14ac:dyDescent="0.15">
      <c r="B36" s="1">
        <v>35</v>
      </c>
      <c r="C36" s="2">
        <f>VLOOKUP($B36,'Data set (51-26 split)'!$B$4:$K$54,MATCH(Discretization!C$5,'Data set (51-26 split)'!$B$3:$K$3,0),FALSE)</f>
        <v>811</v>
      </c>
      <c r="D36" s="2">
        <f>VLOOKUP($B36,'Data set (51-26 split)'!$B$4:$K$54,MATCH(Discretization!D$5,'Data set (51-26 split)'!$B$3:$K$3,0),FALSE)</f>
        <v>8.11</v>
      </c>
      <c r="E36" s="2">
        <f>VLOOKUP($B36,'Data set (51-26 split)'!$B$4:$K$54,MATCH(Discretization!E$5,'Data set (51-26 split)'!$B$3:$K$3,0),FALSE)</f>
        <v>45</v>
      </c>
      <c r="F36" s="2">
        <f>VLOOKUP($B36,'Data set (51-26 split)'!$B$4:$K$54,MATCH(Discretization!F$5,'Data set (51-26 split)'!$B$3:$K$3,0),FALSE)</f>
        <v>94</v>
      </c>
      <c r="G36" s="2">
        <f>VLOOKUP($B36,'Data set (51-26 split)'!$B$4:$K$54,MATCH(Discretization!G$5,'Data set (51-26 split)'!$B$3:$K$3,0),FALSE)</f>
        <v>733.2</v>
      </c>
      <c r="H36" s="2">
        <f>VLOOKUP($B36,'Data set (51-26 split)'!$B$4:$K$54,MATCH(Discretization!H$5,'Data set (51-26 split)'!$B$3:$K$3,0),FALSE)</f>
        <v>10</v>
      </c>
      <c r="I36" s="2" t="str">
        <f>VLOOKUP($B36,'Data set (51-26 split)'!$B$4:$K$54,MATCH(Discretization!I$5,'Data set (51-26 split)'!$B$3:$K$3,0),FALSE)</f>
        <v>NA</v>
      </c>
      <c r="J36" s="2" t="str">
        <f>VLOOKUP($B36,'Data set (51-26 split)'!$B$4:$K$54,MATCH(Discretization!J$5,'Data set (51-26 split)'!$B$3:$K$3,0),FALSE)</f>
        <v>Yes</v>
      </c>
      <c r="K36" s="2" t="str">
        <f>VLOOKUP($B36,'Data set (51-26 split)'!$B$4:$K$54,MATCH(Discretization!K$5,'Data set (51-26 split)'!$B$3:$K$3,0),FALSE)</f>
        <v>Yes</v>
      </c>
      <c r="L36" s="6"/>
      <c r="M36" s="22">
        <v>35</v>
      </c>
      <c r="N36" s="19">
        <f t="shared" si="0"/>
        <v>1</v>
      </c>
      <c r="O36" s="19">
        <f t="shared" si="1"/>
        <v>1</v>
      </c>
      <c r="P36" s="19">
        <f t="shared" si="2"/>
        <v>1</v>
      </c>
      <c r="Q36" s="19">
        <f t="shared" si="3"/>
        <v>1</v>
      </c>
      <c r="R36" s="19">
        <f t="shared" si="4"/>
        <v>1</v>
      </c>
      <c r="S36" s="19">
        <f t="shared" si="5"/>
        <v>1</v>
      </c>
      <c r="T36" s="19" t="str">
        <f t="shared" si="6"/>
        <v>NA</v>
      </c>
      <c r="U36" s="19"/>
      <c r="V36" s="19">
        <f t="shared" si="7"/>
        <v>1</v>
      </c>
    </row>
    <row r="37" spans="2:22" ht="12" x14ac:dyDescent="0.15">
      <c r="B37" s="1">
        <v>30</v>
      </c>
      <c r="C37" s="2">
        <f>VLOOKUP($B37,'Data set (51-26 split)'!$B$4:$K$54,MATCH(Discretization!C$5,'Data set (51-26 split)'!$B$3:$K$3,0),FALSE)</f>
        <v>3200</v>
      </c>
      <c r="D37" s="2">
        <f>VLOOKUP($B37,'Data set (51-26 split)'!$B$4:$K$54,MATCH(Discretization!D$5,'Data set (51-26 split)'!$B$3:$K$3,0),FALSE)</f>
        <v>29.5</v>
      </c>
      <c r="E37" s="2">
        <f>VLOOKUP($B37,'Data set (51-26 split)'!$B$4:$K$54,MATCH(Discretization!E$5,'Data set (51-26 split)'!$B$3:$K$3,0),FALSE)</f>
        <v>164</v>
      </c>
      <c r="F37" s="2">
        <f>VLOOKUP($B37,'Data set (51-26 split)'!$B$4:$K$54,MATCH(Discretization!F$5,'Data set (51-26 split)'!$B$3:$K$3,0),FALSE)</f>
        <v>81</v>
      </c>
      <c r="G37" s="2">
        <f>VLOOKUP($B37,'Data set (51-26 split)'!$B$4:$K$54,MATCH(Discretization!G$5,'Data set (51-26 split)'!$B$3:$K$3,0),FALSE)</f>
        <v>451.6</v>
      </c>
      <c r="H37" s="2">
        <f>VLOOKUP($B37,'Data set (51-26 split)'!$B$4:$K$54,MATCH(Discretization!H$5,'Data set (51-26 split)'!$B$3:$K$3,0),FALSE)</f>
        <v>100</v>
      </c>
      <c r="I37" s="2" t="str">
        <f>VLOOKUP($B37,'Data set (51-26 split)'!$B$4:$K$54,MATCH(Discretization!I$5,'Data set (51-26 split)'!$B$3:$K$3,0),FALSE)</f>
        <v>NA</v>
      </c>
      <c r="J37" s="2" t="str">
        <f>VLOOKUP($B37,'Data set (51-26 split)'!$B$4:$K$54,MATCH(Discretization!J$5,'Data set (51-26 split)'!$B$3:$K$3,0),FALSE)</f>
        <v>NA</v>
      </c>
      <c r="K37" s="2" t="str">
        <f>VLOOKUP($B37,'Data set (51-26 split)'!$B$4:$K$54,MATCH(Discretization!K$5,'Data set (51-26 split)'!$B$3:$K$3,0),FALSE)</f>
        <v>Yes</v>
      </c>
      <c r="L37" s="6"/>
      <c r="M37" s="22">
        <v>30</v>
      </c>
      <c r="N37" s="19">
        <f t="shared" si="0"/>
        <v>1</v>
      </c>
      <c r="O37" s="19">
        <f t="shared" si="1"/>
        <v>1</v>
      </c>
      <c r="P37" s="19">
        <f t="shared" si="2"/>
        <v>0</v>
      </c>
      <c r="Q37" s="19">
        <f t="shared" si="3"/>
        <v>1</v>
      </c>
      <c r="R37" s="19">
        <f t="shared" si="4"/>
        <v>1</v>
      </c>
      <c r="S37" s="19">
        <f t="shared" si="5"/>
        <v>1</v>
      </c>
      <c r="T37" s="19" t="str">
        <f t="shared" si="6"/>
        <v>NA</v>
      </c>
      <c r="U37" s="19"/>
      <c r="V37" s="19">
        <f t="shared" si="7"/>
        <v>1</v>
      </c>
    </row>
    <row r="38" spans="2:22" ht="12" x14ac:dyDescent="0.15">
      <c r="B38" s="1">
        <v>34</v>
      </c>
      <c r="C38" s="2">
        <f>VLOOKUP($B38,'Data set (51-26 split)'!$B$4:$K$54,MATCH(Discretization!C$5,'Data set (51-26 split)'!$B$3:$K$3,0),FALSE)</f>
        <v>2442</v>
      </c>
      <c r="D38" s="2">
        <f>VLOOKUP($B38,'Data set (51-26 split)'!$B$4:$K$54,MATCH(Discretization!D$5,'Data set (51-26 split)'!$B$3:$K$3,0),FALSE)</f>
        <v>24.42</v>
      </c>
      <c r="E38" s="2">
        <f>VLOOKUP($B38,'Data set (51-26 split)'!$B$4:$K$54,MATCH(Discretization!E$5,'Data set (51-26 split)'!$B$3:$K$3,0),FALSE)</f>
        <v>100</v>
      </c>
      <c r="F38" s="2">
        <f>VLOOKUP($B38,'Data set (51-26 split)'!$B$4:$K$54,MATCH(Discretization!F$5,'Data set (51-26 split)'!$B$3:$K$3,0),FALSE)</f>
        <v>95.09</v>
      </c>
      <c r="G38" s="2">
        <f>VLOOKUP($B38,'Data set (51-26 split)'!$B$4:$K$54,MATCH(Discretization!G$5,'Data set (51-26 split)'!$B$3:$K$3,0),FALSE)</f>
        <v>143.5</v>
      </c>
      <c r="H38" s="2">
        <f>VLOOKUP($B38,'Data set (51-26 split)'!$B$4:$K$54,MATCH(Discretization!H$5,'Data set (51-26 split)'!$B$3:$K$3,0),FALSE)</f>
        <v>20</v>
      </c>
      <c r="I38" s="2">
        <f>VLOOKUP($B38,'Data set (51-26 split)'!$B$4:$K$54,MATCH(Discretization!I$5,'Data set (51-26 split)'!$B$3:$K$3,0),FALSE)</f>
        <v>100</v>
      </c>
      <c r="J38" s="2" t="str">
        <f>VLOOKUP($B38,'Data set (51-26 split)'!$B$4:$K$54,MATCH(Discretization!J$5,'Data set (51-26 split)'!$B$3:$K$3,0),FALSE)</f>
        <v>Yes</v>
      </c>
      <c r="K38" s="2" t="str">
        <f>VLOOKUP($B38,'Data set (51-26 split)'!$B$4:$K$54,MATCH(Discretization!K$5,'Data set (51-26 split)'!$B$3:$K$3,0),FALSE)</f>
        <v>Yes</v>
      </c>
      <c r="L38" s="6"/>
      <c r="M38" s="22">
        <v>34</v>
      </c>
      <c r="N38" s="19">
        <f t="shared" si="0"/>
        <v>1</v>
      </c>
      <c r="O38" s="19">
        <f t="shared" si="1"/>
        <v>1</v>
      </c>
      <c r="P38" s="19">
        <f t="shared" si="2"/>
        <v>1</v>
      </c>
      <c r="Q38" s="19">
        <f t="shared" si="3"/>
        <v>1</v>
      </c>
      <c r="R38" s="19">
        <f t="shared" si="4"/>
        <v>1</v>
      </c>
      <c r="S38" s="19">
        <f t="shared" si="5"/>
        <v>1</v>
      </c>
      <c r="T38" s="19">
        <f t="shared" si="6"/>
        <v>1</v>
      </c>
      <c r="U38" s="19"/>
      <c r="V38" s="19">
        <f t="shared" si="7"/>
        <v>1</v>
      </c>
    </row>
    <row r="39" spans="2:22" ht="12" x14ac:dyDescent="0.15">
      <c r="B39" s="1">
        <v>23</v>
      </c>
      <c r="C39" s="2">
        <f>VLOOKUP($B39,'Data set (51-26 split)'!$B$4:$K$54,MATCH(Discretization!C$5,'Data set (51-26 split)'!$B$3:$K$3,0),FALSE)</f>
        <v>900</v>
      </c>
      <c r="D39" s="2">
        <f>VLOOKUP($B39,'Data set (51-26 split)'!$B$4:$K$54,MATCH(Discretization!D$5,'Data set (51-26 split)'!$B$3:$K$3,0),FALSE)</f>
        <v>5.8</v>
      </c>
      <c r="E39" s="2">
        <f>VLOOKUP($B39,'Data set (51-26 split)'!$B$4:$K$54,MATCH(Discretization!E$5,'Data set (51-26 split)'!$B$3:$K$3,0),FALSE)</f>
        <v>56</v>
      </c>
      <c r="F39" s="2">
        <f>VLOOKUP($B39,'Data set (51-26 split)'!$B$4:$K$54,MATCH(Discretization!F$5,'Data set (51-26 split)'!$B$3:$K$3,0),FALSE)</f>
        <v>60</v>
      </c>
      <c r="G39" s="2">
        <f>VLOOKUP($B39,'Data set (51-26 split)'!$B$4:$K$54,MATCH(Discretization!G$5,'Data set (51-26 split)'!$B$3:$K$3,0),FALSE)</f>
        <v>122.7</v>
      </c>
      <c r="H39" s="2">
        <f>VLOOKUP($B39,'Data set (51-26 split)'!$B$4:$K$54,MATCH(Discretization!H$5,'Data set (51-26 split)'!$B$3:$K$3,0),FALSE)</f>
        <v>90</v>
      </c>
      <c r="I39" s="2">
        <f>VLOOKUP($B39,'Data set (51-26 split)'!$B$4:$K$54,MATCH(Discretization!I$5,'Data set (51-26 split)'!$B$3:$K$3,0),FALSE)</f>
        <v>400</v>
      </c>
      <c r="J39" s="2" t="str">
        <f>VLOOKUP($B39,'Data set (51-26 split)'!$B$4:$K$54,MATCH(Discretization!J$5,'Data set (51-26 split)'!$B$3:$K$3,0),FALSE)</f>
        <v>No</v>
      </c>
      <c r="K39" s="2" t="str">
        <f>VLOOKUP($B39,'Data set (51-26 split)'!$B$4:$K$54,MATCH(Discretization!K$5,'Data set (51-26 split)'!$B$3:$K$3,0),FALSE)</f>
        <v>Yes</v>
      </c>
      <c r="L39" s="6"/>
      <c r="M39" s="22">
        <v>23</v>
      </c>
      <c r="N39" s="19">
        <f t="shared" si="0"/>
        <v>1</v>
      </c>
      <c r="O39" s="19">
        <f t="shared" si="1"/>
        <v>1</v>
      </c>
      <c r="P39" s="19">
        <f t="shared" si="2"/>
        <v>1</v>
      </c>
      <c r="Q39" s="19">
        <f t="shared" si="3"/>
        <v>1</v>
      </c>
      <c r="R39" s="19">
        <f t="shared" si="4"/>
        <v>1</v>
      </c>
      <c r="S39" s="19">
        <f t="shared" si="5"/>
        <v>1</v>
      </c>
      <c r="T39" s="19">
        <f t="shared" si="6"/>
        <v>1</v>
      </c>
      <c r="U39" s="19"/>
      <c r="V39" s="19">
        <f t="shared" si="7"/>
        <v>1</v>
      </c>
    </row>
    <row r="40" spans="2:22" ht="12" x14ac:dyDescent="0.15">
      <c r="B40" s="1">
        <v>6</v>
      </c>
      <c r="C40" s="2">
        <f>VLOOKUP($B40,'Data set (51-26 split)'!$B$4:$K$54,MATCH(Discretization!C$5,'Data set (51-26 split)'!$B$3:$K$3,0),FALSE)</f>
        <v>1524</v>
      </c>
      <c r="D40" s="2">
        <f>VLOOKUP($B40,'Data set (51-26 split)'!$B$4:$K$54,MATCH(Discretization!D$5,'Data set (51-26 split)'!$B$3:$K$3,0),FALSE)</f>
        <v>14.9</v>
      </c>
      <c r="E40" s="2">
        <f>VLOOKUP($B40,'Data set (51-26 split)'!$B$4:$K$54,MATCH(Discretization!E$5,'Data set (51-26 split)'!$B$3:$K$3,0),FALSE)</f>
        <v>69.400000000000006</v>
      </c>
      <c r="F40" s="2">
        <f>VLOOKUP($B40,'Data set (51-26 split)'!$B$4:$K$54,MATCH(Discretization!F$5,'Data set (51-26 split)'!$B$3:$K$3,0),FALSE)</f>
        <v>97</v>
      </c>
      <c r="G40" s="2">
        <f>VLOOKUP($B40,'Data set (51-26 split)'!$B$4:$K$54,MATCH(Discretization!G$5,'Data set (51-26 split)'!$B$3:$K$3,0),FALSE)</f>
        <v>509.6</v>
      </c>
      <c r="H40" s="2">
        <f>VLOOKUP($B40,'Data set (51-26 split)'!$B$4:$K$54,MATCH(Discretization!H$5,'Data set (51-26 split)'!$B$3:$K$3,0),FALSE)</f>
        <v>44</v>
      </c>
      <c r="I40" s="2">
        <f>VLOOKUP($B40,'Data set (51-26 split)'!$B$4:$K$54,MATCH(Discretization!I$5,'Data set (51-26 split)'!$B$3:$K$3,0),FALSE)</f>
        <v>300</v>
      </c>
      <c r="J40" s="2" t="str">
        <f>VLOOKUP($B40,'Data set (51-26 split)'!$B$4:$K$54,MATCH(Discretization!J$5,'Data set (51-26 split)'!$B$3:$K$3,0),FALSE)</f>
        <v>Yes</v>
      </c>
      <c r="K40" s="2" t="str">
        <f>VLOOKUP($B40,'Data set (51-26 split)'!$B$4:$K$54,MATCH(Discretization!K$5,'Data set (51-26 split)'!$B$3:$K$3,0),FALSE)</f>
        <v>Yes</v>
      </c>
      <c r="L40" s="6"/>
      <c r="M40" s="22">
        <v>6</v>
      </c>
      <c r="N40" s="19">
        <f t="shared" si="0"/>
        <v>1</v>
      </c>
      <c r="O40" s="19">
        <f t="shared" si="1"/>
        <v>1</v>
      </c>
      <c r="P40" s="19">
        <f t="shared" si="2"/>
        <v>1</v>
      </c>
      <c r="Q40" s="19">
        <f t="shared" si="3"/>
        <v>1</v>
      </c>
      <c r="R40" s="19">
        <f t="shared" si="4"/>
        <v>1</v>
      </c>
      <c r="S40" s="19">
        <f t="shared" si="5"/>
        <v>1</v>
      </c>
      <c r="T40" s="19">
        <f t="shared" si="6"/>
        <v>1</v>
      </c>
      <c r="U40" s="19"/>
      <c r="V40" s="19">
        <f t="shared" si="7"/>
        <v>1</v>
      </c>
    </row>
    <row r="41" spans="2:22" ht="12" x14ac:dyDescent="0.15">
      <c r="B41" s="1">
        <v>9</v>
      </c>
      <c r="C41" s="2">
        <f>VLOOKUP($B41,'Data set (51-26 split)'!$B$4:$K$54,MATCH(Discretization!C$5,'Data set (51-26 split)'!$B$3:$K$3,0),FALSE)</f>
        <v>4985</v>
      </c>
      <c r="D41" s="2">
        <f>VLOOKUP($B41,'Data set (51-26 split)'!$B$4:$K$54,MATCH(Discretization!D$5,'Data set (51-26 split)'!$B$3:$K$3,0),FALSE)</f>
        <v>47.4</v>
      </c>
      <c r="E41" s="2">
        <f>VLOOKUP($B41,'Data set (51-26 split)'!$B$4:$K$54,MATCH(Discretization!E$5,'Data set (51-26 split)'!$B$3:$K$3,0),FALSE)</f>
        <v>162.19999999999999</v>
      </c>
      <c r="F41" s="2">
        <f>VLOOKUP($B41,'Data set (51-26 split)'!$B$4:$K$54,MATCH(Discretization!F$5,'Data set (51-26 split)'!$B$3:$K$3,0),FALSE)</f>
        <v>74</v>
      </c>
      <c r="G41" s="2">
        <f>VLOOKUP($B41,'Data set (51-26 split)'!$B$4:$K$54,MATCH(Discretization!G$5,'Data set (51-26 split)'!$B$3:$K$3,0),FALSE)</f>
        <v>638.6</v>
      </c>
      <c r="H41" s="2">
        <f>VLOOKUP($B41,'Data set (51-26 split)'!$B$4:$K$54,MATCH(Discretization!H$5,'Data set (51-26 split)'!$B$3:$K$3,0),FALSE)</f>
        <v>84</v>
      </c>
      <c r="I41" s="2">
        <f>VLOOKUP($B41,'Data set (51-26 split)'!$B$4:$K$54,MATCH(Discretization!I$5,'Data set (51-26 split)'!$B$3:$K$3,0),FALSE)</f>
        <v>200</v>
      </c>
      <c r="J41" s="2" t="str">
        <f>VLOOKUP($B41,'Data set (51-26 split)'!$B$4:$K$54,MATCH(Discretization!J$5,'Data set (51-26 split)'!$B$3:$K$3,0),FALSE)</f>
        <v>No</v>
      </c>
      <c r="K41" s="2" t="str">
        <f>VLOOKUP($B41,'Data set (51-26 split)'!$B$4:$K$54,MATCH(Discretization!K$5,'Data set (51-26 split)'!$B$3:$K$3,0),FALSE)</f>
        <v>Yes</v>
      </c>
      <c r="L41" s="6"/>
      <c r="M41" s="22">
        <v>9</v>
      </c>
      <c r="N41" s="19">
        <f t="shared" si="0"/>
        <v>1</v>
      </c>
      <c r="O41" s="19">
        <f t="shared" si="1"/>
        <v>0</v>
      </c>
      <c r="P41" s="19">
        <f t="shared" si="2"/>
        <v>0</v>
      </c>
      <c r="Q41" s="19">
        <f t="shared" si="3"/>
        <v>1</v>
      </c>
      <c r="R41" s="19">
        <f t="shared" si="4"/>
        <v>1</v>
      </c>
      <c r="S41" s="19">
        <f t="shared" si="5"/>
        <v>1</v>
      </c>
      <c r="T41" s="19">
        <f t="shared" si="6"/>
        <v>1</v>
      </c>
      <c r="U41" s="19"/>
      <c r="V41" s="19">
        <f t="shared" si="7"/>
        <v>1</v>
      </c>
    </row>
    <row r="42" spans="2:22" ht="12" x14ac:dyDescent="0.15">
      <c r="B42" s="1">
        <v>36</v>
      </c>
      <c r="C42" s="2">
        <f>VLOOKUP($B42,'Data set (51-26 split)'!$B$4:$K$54,MATCH(Discretization!C$5,'Data set (51-26 split)'!$B$3:$K$3,0),FALSE)</f>
        <v>1450</v>
      </c>
      <c r="D42" s="2">
        <f>VLOOKUP($B42,'Data set (51-26 split)'!$B$4:$K$54,MATCH(Discretization!D$5,'Data set (51-26 split)'!$B$3:$K$3,0),FALSE)</f>
        <v>14.5</v>
      </c>
      <c r="E42" s="2">
        <f>VLOOKUP($B42,'Data set (51-26 split)'!$B$4:$K$54,MATCH(Discretization!E$5,'Data set (51-26 split)'!$B$3:$K$3,0),FALSE)</f>
        <v>70</v>
      </c>
      <c r="F42" s="2">
        <f>VLOOKUP($B42,'Data set (51-26 split)'!$B$4:$K$54,MATCH(Discretization!F$5,'Data set (51-26 split)'!$B$3:$K$3,0),FALSE)</f>
        <v>68</v>
      </c>
      <c r="G42" s="2">
        <f>VLOOKUP($B42,'Data set (51-26 split)'!$B$4:$K$54,MATCH(Discretization!G$5,'Data set (51-26 split)'!$B$3:$K$3,0),FALSE)</f>
        <v>769</v>
      </c>
      <c r="H42" s="2">
        <f>VLOOKUP($B42,'Data set (51-26 split)'!$B$4:$K$54,MATCH(Discretization!H$5,'Data set (51-26 split)'!$B$3:$K$3,0),FALSE)</f>
        <v>100</v>
      </c>
      <c r="I42" s="2">
        <f>VLOOKUP($B42,'Data set (51-26 split)'!$B$4:$K$54,MATCH(Discretization!I$5,'Data set (51-26 split)'!$B$3:$K$3,0),FALSE)</f>
        <v>250</v>
      </c>
      <c r="J42" s="2" t="str">
        <f>VLOOKUP($B42,'Data set (51-26 split)'!$B$4:$K$54,MATCH(Discretization!J$5,'Data set (51-26 split)'!$B$3:$K$3,0),FALSE)</f>
        <v>No</v>
      </c>
      <c r="K42" s="2" t="str">
        <f>VLOOKUP($B42,'Data set (51-26 split)'!$B$4:$K$54,MATCH(Discretization!K$5,'Data set (51-26 split)'!$B$3:$K$3,0),FALSE)</f>
        <v>Yes</v>
      </c>
      <c r="L42" s="6"/>
      <c r="M42" s="22">
        <v>36</v>
      </c>
      <c r="N42" s="19">
        <f t="shared" si="0"/>
        <v>1</v>
      </c>
      <c r="O42" s="19">
        <f t="shared" si="1"/>
        <v>1</v>
      </c>
      <c r="P42" s="19">
        <f t="shared" si="2"/>
        <v>1</v>
      </c>
      <c r="Q42" s="19">
        <f t="shared" si="3"/>
        <v>1</v>
      </c>
      <c r="R42" s="19">
        <f t="shared" si="4"/>
        <v>1</v>
      </c>
      <c r="S42" s="19">
        <f t="shared" si="5"/>
        <v>1</v>
      </c>
      <c r="T42" s="19">
        <f t="shared" si="6"/>
        <v>1</v>
      </c>
      <c r="U42" s="19"/>
      <c r="V42" s="19">
        <f t="shared" si="7"/>
        <v>1</v>
      </c>
    </row>
    <row r="43" spans="2:22" ht="12" x14ac:dyDescent="0.15">
      <c r="B43" s="1">
        <v>16</v>
      </c>
      <c r="C43" s="2">
        <f>VLOOKUP($B43,'Data set (51-26 split)'!$B$4:$K$54,MATCH(Discretization!C$5,'Data set (51-26 split)'!$B$3:$K$3,0),FALSE)</f>
        <v>3834</v>
      </c>
      <c r="D43" s="2">
        <f>VLOOKUP($B43,'Data set (51-26 split)'!$B$4:$K$54,MATCH(Discretization!D$5,'Data set (51-26 split)'!$B$3:$K$3,0),FALSE)</f>
        <v>45.3</v>
      </c>
      <c r="E43" s="2">
        <f>VLOOKUP($B43,'Data set (51-26 split)'!$B$4:$K$54,MATCH(Discretization!E$5,'Data set (51-26 split)'!$B$3:$K$3,0),FALSE)</f>
        <v>101.1</v>
      </c>
      <c r="F43" s="2">
        <f>VLOOKUP($B43,'Data set (51-26 split)'!$B$4:$K$54,MATCH(Discretization!F$5,'Data set (51-26 split)'!$B$3:$K$3,0),FALSE)</f>
        <v>99</v>
      </c>
      <c r="G43" s="2">
        <f>VLOOKUP($B43,'Data set (51-26 split)'!$B$4:$K$54,MATCH(Discretization!G$5,'Data set (51-26 split)'!$B$3:$K$3,0),FALSE)</f>
        <v>788.1</v>
      </c>
      <c r="H43" s="2">
        <f>VLOOKUP($B43,'Data set (51-26 split)'!$B$4:$K$54,MATCH(Discretization!H$5,'Data set (51-26 split)'!$B$3:$K$3,0),FALSE)</f>
        <v>41</v>
      </c>
      <c r="I43" s="2">
        <f>VLOOKUP($B43,'Data set (51-26 split)'!$B$4:$K$54,MATCH(Discretization!I$5,'Data set (51-26 split)'!$B$3:$K$3,0),FALSE)</f>
        <v>280</v>
      </c>
      <c r="J43" s="2" t="str">
        <f>VLOOKUP($B43,'Data set (51-26 split)'!$B$4:$K$54,MATCH(Discretization!J$5,'Data set (51-26 split)'!$B$3:$K$3,0),FALSE)</f>
        <v>Yes</v>
      </c>
      <c r="K43" s="2" t="str">
        <f>VLOOKUP($B43,'Data set (51-26 split)'!$B$4:$K$54,MATCH(Discretization!K$5,'Data set (51-26 split)'!$B$3:$K$3,0),FALSE)</f>
        <v>Yes</v>
      </c>
      <c r="L43" s="6"/>
      <c r="M43" s="22">
        <v>16</v>
      </c>
      <c r="N43" s="19">
        <f t="shared" si="0"/>
        <v>1</v>
      </c>
      <c r="O43" s="19">
        <f t="shared" si="1"/>
        <v>0</v>
      </c>
      <c r="P43" s="19">
        <f t="shared" si="2"/>
        <v>1</v>
      </c>
      <c r="Q43" s="19">
        <f t="shared" si="3"/>
        <v>0</v>
      </c>
      <c r="R43" s="19">
        <f t="shared" si="4"/>
        <v>1</v>
      </c>
      <c r="S43" s="19">
        <f t="shared" si="5"/>
        <v>1</v>
      </c>
      <c r="T43" s="19">
        <f t="shared" si="6"/>
        <v>1</v>
      </c>
      <c r="U43" s="19"/>
      <c r="V43" s="19">
        <f t="shared" si="7"/>
        <v>1</v>
      </c>
    </row>
    <row r="44" spans="2:22" ht="12" x14ac:dyDescent="0.15">
      <c r="B44" s="1">
        <v>20</v>
      </c>
      <c r="C44" s="2">
        <f>VLOOKUP($B44,'Data set (51-26 split)'!$B$4:$K$54,MATCH(Discretization!C$5,'Data set (51-26 split)'!$B$3:$K$3,0),FALSE)</f>
        <v>450</v>
      </c>
      <c r="D44" s="2">
        <f>VLOOKUP($B44,'Data set (51-26 split)'!$B$4:$K$54,MATCH(Discretization!D$5,'Data set (51-26 split)'!$B$3:$K$3,0),FALSE)</f>
        <v>2.8</v>
      </c>
      <c r="E44" s="2">
        <f>VLOOKUP($B44,'Data set (51-26 split)'!$B$4:$K$54,MATCH(Discretization!E$5,'Data set (51-26 split)'!$B$3:$K$3,0),FALSE)</f>
        <v>27.2</v>
      </c>
      <c r="F44" s="2">
        <f>VLOOKUP($B44,'Data set (51-26 split)'!$B$4:$K$54,MATCH(Discretization!F$5,'Data set (51-26 split)'!$B$3:$K$3,0),FALSE)</f>
        <v>98</v>
      </c>
      <c r="G44" s="2">
        <f>VLOOKUP($B44,'Data set (51-26 split)'!$B$4:$K$54,MATCH(Discretization!G$5,'Data set (51-26 split)'!$B$3:$K$3,0),FALSE)</f>
        <v>58.2</v>
      </c>
      <c r="H44" s="2">
        <f>VLOOKUP($B44,'Data set (51-26 split)'!$B$4:$K$54,MATCH(Discretization!H$5,'Data set (51-26 split)'!$B$3:$K$3,0),FALSE)</f>
        <v>20</v>
      </c>
      <c r="I44" s="2">
        <f>VLOOKUP($B44,'Data set (51-26 split)'!$B$4:$K$54,MATCH(Discretization!I$5,'Data set (51-26 split)'!$B$3:$K$3,0),FALSE)</f>
        <v>40</v>
      </c>
      <c r="J44" s="2" t="str">
        <f>VLOOKUP($B44,'Data set (51-26 split)'!$B$4:$K$54,MATCH(Discretization!J$5,'Data set (51-26 split)'!$B$3:$K$3,0),FALSE)</f>
        <v>No</v>
      </c>
      <c r="K44" s="2" t="str">
        <f>VLOOKUP($B44,'Data set (51-26 split)'!$B$4:$K$54,MATCH(Discretization!K$5,'Data set (51-26 split)'!$B$3:$K$3,0),FALSE)</f>
        <v>Yes</v>
      </c>
      <c r="L44" s="6"/>
      <c r="M44" s="22">
        <v>20</v>
      </c>
      <c r="N44" s="19">
        <f t="shared" si="0"/>
        <v>1</v>
      </c>
      <c r="O44" s="19">
        <f t="shared" si="1"/>
        <v>1</v>
      </c>
      <c r="P44" s="19">
        <f t="shared" si="2"/>
        <v>1</v>
      </c>
      <c r="Q44" s="19">
        <f t="shared" si="3"/>
        <v>1</v>
      </c>
      <c r="R44" s="19">
        <f t="shared" si="4"/>
        <v>1</v>
      </c>
      <c r="S44" s="19">
        <f t="shared" si="5"/>
        <v>1</v>
      </c>
      <c r="T44" s="19">
        <f t="shared" si="6"/>
        <v>1</v>
      </c>
      <c r="U44" s="19"/>
      <c r="V44" s="19">
        <f t="shared" si="7"/>
        <v>1</v>
      </c>
    </row>
    <row r="45" spans="2:22" ht="12" x14ac:dyDescent="0.15">
      <c r="B45" s="1">
        <v>31</v>
      </c>
      <c r="C45" s="2">
        <f>VLOOKUP($B45,'Data set (51-26 split)'!$B$4:$K$54,MATCH(Discretization!C$5,'Data set (51-26 split)'!$B$3:$K$3,0),FALSE)</f>
        <v>1460</v>
      </c>
      <c r="D45" s="2" t="str">
        <f>VLOOKUP($B45,'Data set (51-26 split)'!$B$4:$K$54,MATCH(Discretization!D$5,'Data set (51-26 split)'!$B$3:$K$3,0),FALSE)</f>
        <v>NA</v>
      </c>
      <c r="E45" s="2" t="str">
        <f>VLOOKUP($B45,'Data set (51-26 split)'!$B$4:$K$54,MATCH(Discretization!E$5,'Data set (51-26 split)'!$B$3:$K$3,0),FALSE)</f>
        <v>NA</v>
      </c>
      <c r="F45" s="2">
        <f>VLOOKUP($B45,'Data set (51-26 split)'!$B$4:$K$54,MATCH(Discretization!F$5,'Data set (51-26 split)'!$B$3:$K$3,0),FALSE)</f>
        <v>90</v>
      </c>
      <c r="G45" s="2">
        <f>VLOOKUP($B45,'Data set (51-26 split)'!$B$4:$K$54,MATCH(Discretization!G$5,'Data set (51-26 split)'!$B$3:$K$3,0),FALSE)</f>
        <v>450.8</v>
      </c>
      <c r="H45" s="2">
        <f>VLOOKUP($B45,'Data set (51-26 split)'!$B$4:$K$54,MATCH(Discretization!H$5,'Data set (51-26 split)'!$B$3:$K$3,0),FALSE)</f>
        <v>250</v>
      </c>
      <c r="I45" s="2">
        <f>VLOOKUP($B45,'Data set (51-26 split)'!$B$4:$K$54,MATCH(Discretization!I$5,'Data set (51-26 split)'!$B$3:$K$3,0),FALSE)</f>
        <v>300</v>
      </c>
      <c r="J45" s="2" t="str">
        <f>VLOOKUP($B45,'Data set (51-26 split)'!$B$4:$K$54,MATCH(Discretization!J$5,'Data set (51-26 split)'!$B$3:$K$3,0),FALSE)</f>
        <v>Yes</v>
      </c>
      <c r="K45" s="2" t="str">
        <f>VLOOKUP($B45,'Data set (51-26 split)'!$B$4:$K$54,MATCH(Discretization!K$5,'Data set (51-26 split)'!$B$3:$K$3,0),FALSE)</f>
        <v>Yes</v>
      </c>
      <c r="L45" s="6"/>
      <c r="M45" s="22">
        <v>31</v>
      </c>
      <c r="N45" s="19">
        <f t="shared" si="0"/>
        <v>1</v>
      </c>
      <c r="O45" s="19" t="str">
        <f t="shared" si="1"/>
        <v>NA</v>
      </c>
      <c r="P45" s="19" t="str">
        <f t="shared" si="2"/>
        <v>NA</v>
      </c>
      <c r="Q45" s="19">
        <f t="shared" si="3"/>
        <v>1</v>
      </c>
      <c r="R45" s="19">
        <f t="shared" si="4"/>
        <v>1</v>
      </c>
      <c r="S45" s="19">
        <f t="shared" si="5"/>
        <v>1</v>
      </c>
      <c r="T45" s="19">
        <f t="shared" si="6"/>
        <v>1</v>
      </c>
      <c r="U45" s="19"/>
      <c r="V45" s="19">
        <f t="shared" si="7"/>
        <v>1</v>
      </c>
    </row>
    <row r="46" spans="2:22" ht="12" x14ac:dyDescent="0.15">
      <c r="B46" s="1">
        <v>39</v>
      </c>
      <c r="C46" s="2">
        <f>VLOOKUP($B46,'Data set (51-26 split)'!$B$4:$K$54,MATCH(Discretization!C$5,'Data set (51-26 split)'!$B$3:$K$3,0),FALSE)</f>
        <v>1980</v>
      </c>
      <c r="D46" s="2">
        <f>VLOOKUP($B46,'Data set (51-26 split)'!$B$4:$K$54,MATCH(Discretization!D$5,'Data set (51-26 split)'!$B$3:$K$3,0),FALSE)</f>
        <v>19.8</v>
      </c>
      <c r="E46" s="2">
        <f>VLOOKUP($B46,'Data set (51-26 split)'!$B$4:$K$54,MATCH(Discretization!E$5,'Data set (51-26 split)'!$B$3:$K$3,0),FALSE)</f>
        <v>85</v>
      </c>
      <c r="F46" s="2">
        <f>VLOOKUP($B46,'Data set (51-26 split)'!$B$4:$K$54,MATCH(Discretization!F$5,'Data set (51-26 split)'!$B$3:$K$3,0),FALSE)</f>
        <v>74</v>
      </c>
      <c r="G46" s="2">
        <f>VLOOKUP($B46,'Data set (51-26 split)'!$B$4:$K$54,MATCH(Discretization!G$5,'Data set (51-26 split)'!$B$3:$K$3,0),FALSE)</f>
        <v>554.1</v>
      </c>
      <c r="H46" s="2">
        <f>VLOOKUP($B46,'Data set (51-26 split)'!$B$4:$K$54,MATCH(Discretization!H$5,'Data set (51-26 split)'!$B$3:$K$3,0),FALSE)</f>
        <v>110</v>
      </c>
      <c r="I46" s="2">
        <f>VLOOKUP($B46,'Data set (51-26 split)'!$B$4:$K$54,MATCH(Discretization!I$5,'Data set (51-26 split)'!$B$3:$K$3,0),FALSE)</f>
        <v>100</v>
      </c>
      <c r="J46" s="2" t="str">
        <f>VLOOKUP($B46,'Data set (51-26 split)'!$B$4:$K$54,MATCH(Discretization!J$5,'Data set (51-26 split)'!$B$3:$K$3,0),FALSE)</f>
        <v>Yes</v>
      </c>
      <c r="K46" s="2" t="str">
        <f>VLOOKUP($B46,'Data set (51-26 split)'!$B$4:$K$54,MATCH(Discretization!K$5,'Data set (51-26 split)'!$B$3:$K$3,0),FALSE)</f>
        <v>Yes</v>
      </c>
      <c r="L46" s="6"/>
      <c r="M46" s="22">
        <v>39</v>
      </c>
      <c r="N46" s="19">
        <f t="shared" si="0"/>
        <v>1</v>
      </c>
      <c r="O46" s="19">
        <f t="shared" si="1"/>
        <v>1</v>
      </c>
      <c r="P46" s="19">
        <f t="shared" si="2"/>
        <v>1</v>
      </c>
      <c r="Q46" s="19">
        <f t="shared" si="3"/>
        <v>1</v>
      </c>
      <c r="R46" s="19">
        <f t="shared" si="4"/>
        <v>1</v>
      </c>
      <c r="S46" s="19">
        <f t="shared" si="5"/>
        <v>1</v>
      </c>
      <c r="T46" s="19">
        <f t="shared" si="6"/>
        <v>1</v>
      </c>
      <c r="U46" s="19"/>
      <c r="V46" s="19">
        <f t="shared" si="7"/>
        <v>1</v>
      </c>
    </row>
    <row r="47" spans="2:22" ht="12" x14ac:dyDescent="0.15">
      <c r="B47" s="1">
        <v>40</v>
      </c>
      <c r="C47" s="2">
        <f>VLOOKUP($B47,'Data set (51-26 split)'!$B$4:$K$54,MATCH(Discretization!C$5,'Data set (51-26 split)'!$B$3:$K$3,0),FALSE)</f>
        <v>1960</v>
      </c>
      <c r="D47" s="2">
        <f>VLOOKUP($B47,'Data set (51-26 split)'!$B$4:$K$54,MATCH(Discretization!D$5,'Data set (51-26 split)'!$B$3:$K$3,0),FALSE)</f>
        <v>19.600000000000001</v>
      </c>
      <c r="E47" s="2">
        <f>VLOOKUP($B47,'Data set (51-26 split)'!$B$4:$K$54,MATCH(Discretization!E$5,'Data set (51-26 split)'!$B$3:$K$3,0),FALSE)</f>
        <v>90</v>
      </c>
      <c r="F47" s="2">
        <f>VLOOKUP($B47,'Data set (51-26 split)'!$B$4:$K$54,MATCH(Discretization!F$5,'Data set (51-26 split)'!$B$3:$K$3,0),FALSE)</f>
        <v>90</v>
      </c>
      <c r="G47" s="2">
        <f>VLOOKUP($B47,'Data set (51-26 split)'!$B$4:$K$54,MATCH(Discretization!G$5,'Data set (51-26 split)'!$B$3:$K$3,0),FALSE)</f>
        <v>513.70000000000005</v>
      </c>
      <c r="H47" s="2">
        <f>VLOOKUP($B47,'Data set (51-26 split)'!$B$4:$K$54,MATCH(Discretization!H$5,'Data set (51-26 split)'!$B$3:$K$3,0),FALSE)</f>
        <v>25</v>
      </c>
      <c r="I47" s="2">
        <f>VLOOKUP($B47,'Data set (51-26 split)'!$B$4:$K$54,MATCH(Discretization!I$5,'Data set (51-26 split)'!$B$3:$K$3,0),FALSE)</f>
        <v>100</v>
      </c>
      <c r="J47" s="2" t="str">
        <f>VLOOKUP($B47,'Data set (51-26 split)'!$B$4:$K$54,MATCH(Discretization!J$5,'Data set (51-26 split)'!$B$3:$K$3,0),FALSE)</f>
        <v>Yes</v>
      </c>
      <c r="K47" s="2" t="str">
        <f>VLOOKUP($B47,'Data set (51-26 split)'!$B$4:$K$54,MATCH(Discretization!K$5,'Data set (51-26 split)'!$B$3:$K$3,0),FALSE)</f>
        <v>Yes</v>
      </c>
      <c r="L47" s="6"/>
      <c r="M47" s="22">
        <v>40</v>
      </c>
      <c r="N47" s="19">
        <f t="shared" si="0"/>
        <v>1</v>
      </c>
      <c r="O47" s="19">
        <f t="shared" si="1"/>
        <v>1</v>
      </c>
      <c r="P47" s="19">
        <f t="shared" si="2"/>
        <v>1</v>
      </c>
      <c r="Q47" s="19">
        <f t="shared" si="3"/>
        <v>1</v>
      </c>
      <c r="R47" s="19">
        <f t="shared" si="4"/>
        <v>1</v>
      </c>
      <c r="S47" s="19">
        <f t="shared" si="5"/>
        <v>1</v>
      </c>
      <c r="T47" s="19">
        <f t="shared" si="6"/>
        <v>1</v>
      </c>
      <c r="U47" s="19"/>
      <c r="V47" s="19">
        <f t="shared" si="7"/>
        <v>1</v>
      </c>
    </row>
    <row r="48" spans="2:22" ht="12" x14ac:dyDescent="0.15">
      <c r="B48" s="1">
        <v>41</v>
      </c>
      <c r="C48" s="2">
        <f>VLOOKUP($B48,'Data set (51-26 split)'!$B$4:$K$54,MATCH(Discretization!C$5,'Data set (51-26 split)'!$B$3:$K$3,0),FALSE)</f>
        <v>1700</v>
      </c>
      <c r="D48" s="2">
        <f>VLOOKUP($B48,'Data set (51-26 split)'!$B$4:$K$54,MATCH(Discretization!D$5,'Data set (51-26 split)'!$B$3:$K$3,0),FALSE)</f>
        <v>16</v>
      </c>
      <c r="E48" s="2">
        <f>VLOOKUP($B48,'Data set (51-26 split)'!$B$4:$K$54,MATCH(Discretization!E$5,'Data set (51-26 split)'!$B$3:$K$3,0),FALSE)</f>
        <v>57.5</v>
      </c>
      <c r="F48" s="2">
        <f>VLOOKUP($B48,'Data set (51-26 split)'!$B$4:$K$54,MATCH(Discretization!F$5,'Data set (51-26 split)'!$B$3:$K$3,0),FALSE)</f>
        <v>93</v>
      </c>
      <c r="G48" s="2">
        <f>VLOOKUP($B48,'Data set (51-26 split)'!$B$4:$K$54,MATCH(Discretization!G$5,'Data set (51-26 split)'!$B$3:$K$3,0),FALSE)</f>
        <v>661</v>
      </c>
      <c r="H48" s="2">
        <f>VLOOKUP($B48,'Data set (51-26 split)'!$B$4:$K$54,MATCH(Discretization!H$5,'Data set (51-26 split)'!$B$3:$K$3,0),FALSE)</f>
        <v>200</v>
      </c>
      <c r="I48" s="2">
        <f>VLOOKUP($B48,'Data set (51-26 split)'!$B$4:$K$54,MATCH(Discretization!I$5,'Data set (51-26 split)'!$B$3:$K$3,0),FALSE)</f>
        <v>800</v>
      </c>
      <c r="J48" s="2" t="str">
        <f>VLOOKUP($B48,'Data set (51-26 split)'!$B$4:$K$54,MATCH(Discretization!J$5,'Data set (51-26 split)'!$B$3:$K$3,0),FALSE)</f>
        <v>Yes</v>
      </c>
      <c r="K48" s="2" t="str">
        <f>VLOOKUP($B48,'Data set (51-26 split)'!$B$4:$K$54,MATCH(Discretization!K$5,'Data set (51-26 split)'!$B$3:$K$3,0),FALSE)</f>
        <v>Yes</v>
      </c>
      <c r="L48" s="6"/>
      <c r="M48" s="22">
        <v>41</v>
      </c>
      <c r="N48" s="19">
        <f t="shared" si="0"/>
        <v>1</v>
      </c>
      <c r="O48" s="19">
        <f t="shared" si="1"/>
        <v>1</v>
      </c>
      <c r="P48" s="19">
        <f t="shared" si="2"/>
        <v>1</v>
      </c>
      <c r="Q48" s="19">
        <f t="shared" si="3"/>
        <v>1</v>
      </c>
      <c r="R48" s="19">
        <f t="shared" si="4"/>
        <v>1</v>
      </c>
      <c r="S48" s="19">
        <f t="shared" si="5"/>
        <v>1</v>
      </c>
      <c r="T48" s="19">
        <f t="shared" si="6"/>
        <v>1</v>
      </c>
      <c r="U48" s="19"/>
      <c r="V48" s="19">
        <f t="shared" si="7"/>
        <v>1</v>
      </c>
    </row>
    <row r="49" spans="2:22" ht="12" x14ac:dyDescent="0.15">
      <c r="B49" s="1">
        <v>45</v>
      </c>
      <c r="C49" s="2">
        <f>VLOOKUP($B49,'Data set (51-26 split)'!$B$4:$K$54,MATCH(Discretization!C$5,'Data set (51-26 split)'!$B$3:$K$3,0),FALSE)</f>
        <v>2755</v>
      </c>
      <c r="D49" s="2">
        <f>VLOOKUP($B49,'Data set (51-26 split)'!$B$4:$K$54,MATCH(Discretization!D$5,'Data set (51-26 split)'!$B$3:$K$3,0),FALSE)</f>
        <v>2.75</v>
      </c>
      <c r="E49" s="2">
        <f>VLOOKUP($B49,'Data set (51-26 split)'!$B$4:$K$54,MATCH(Discretization!E$5,'Data set (51-26 split)'!$B$3:$K$3,0),FALSE)</f>
        <v>130</v>
      </c>
      <c r="F49" s="2">
        <f>VLOOKUP($B49,'Data set (51-26 split)'!$B$4:$K$54,MATCH(Discretization!F$5,'Data set (51-26 split)'!$B$3:$K$3,0),FALSE)</f>
        <v>84</v>
      </c>
      <c r="G49" s="2">
        <f>VLOOKUP($B49,'Data set (51-26 split)'!$B$4:$K$54,MATCH(Discretization!G$5,'Data set (51-26 split)'!$B$3:$K$3,0),FALSE)</f>
        <v>515.20000000000005</v>
      </c>
      <c r="H49" s="2">
        <f>VLOOKUP($B49,'Data set (51-26 split)'!$B$4:$K$54,MATCH(Discretization!H$5,'Data set (51-26 split)'!$B$3:$K$3,0),FALSE)</f>
        <v>300</v>
      </c>
      <c r="I49" s="2">
        <f>VLOOKUP($B49,'Data set (51-26 split)'!$B$4:$K$54,MATCH(Discretization!I$5,'Data set (51-26 split)'!$B$3:$K$3,0),FALSE)</f>
        <v>500</v>
      </c>
      <c r="J49" s="2" t="str">
        <f>VLOOKUP($B49,'Data set (51-26 split)'!$B$4:$K$54,MATCH(Discretization!J$5,'Data set (51-26 split)'!$B$3:$K$3,0),FALSE)</f>
        <v>No</v>
      </c>
      <c r="K49" s="2" t="str">
        <f>VLOOKUP($B49,'Data set (51-26 split)'!$B$4:$K$54,MATCH(Discretization!K$5,'Data set (51-26 split)'!$B$3:$K$3,0),FALSE)</f>
        <v>Yes</v>
      </c>
      <c r="L49" s="6"/>
      <c r="M49" s="22">
        <v>45</v>
      </c>
      <c r="N49" s="19">
        <f t="shared" si="0"/>
        <v>1</v>
      </c>
      <c r="O49" s="19">
        <f t="shared" si="1"/>
        <v>1</v>
      </c>
      <c r="P49" s="19">
        <f t="shared" si="2"/>
        <v>1</v>
      </c>
      <c r="Q49" s="19">
        <f t="shared" si="3"/>
        <v>1</v>
      </c>
      <c r="R49" s="19">
        <f t="shared" si="4"/>
        <v>1</v>
      </c>
      <c r="S49" s="19">
        <f t="shared" si="5"/>
        <v>1</v>
      </c>
      <c r="T49" s="19">
        <f t="shared" si="6"/>
        <v>1</v>
      </c>
      <c r="U49" s="19"/>
      <c r="V49" s="19">
        <f t="shared" si="7"/>
        <v>1</v>
      </c>
    </row>
    <row r="50" spans="2:22" ht="12" x14ac:dyDescent="0.15">
      <c r="B50" s="1">
        <v>75</v>
      </c>
      <c r="C50" s="2">
        <f>VLOOKUP($B50,'Data set (51-26 split)'!$B$4:$K$54,MATCH(Discretization!C$5,'Data set (51-26 split)'!$B$3:$K$3,0),FALSE)</f>
        <v>2600</v>
      </c>
      <c r="D50" s="2">
        <f>VLOOKUP($B50,'Data set (51-26 split)'!$B$4:$K$54,MATCH(Discretization!D$5,'Data set (51-26 split)'!$B$3:$K$3,0),FALSE)</f>
        <v>34.5</v>
      </c>
      <c r="E50" s="2">
        <f>VLOOKUP($B50,'Data set (51-26 split)'!$B$4:$K$54,MATCH(Discretization!E$5,'Data set (51-26 split)'!$B$3:$K$3,0),FALSE)</f>
        <v>142.1</v>
      </c>
      <c r="F50" s="2">
        <f>VLOOKUP($B50,'Data set (51-26 split)'!$B$4:$K$54,MATCH(Discretization!F$5,'Data set (51-26 split)'!$B$3:$K$3,0),FALSE)</f>
        <v>90</v>
      </c>
      <c r="G50" s="2">
        <f>VLOOKUP($B50,'Data set (51-26 split)'!$B$4:$K$54,MATCH(Discretization!G$5,'Data set (51-26 split)'!$B$3:$K$3,0),FALSE)</f>
        <v>571.29999999999995</v>
      </c>
      <c r="H50" s="2">
        <f>VLOOKUP($B50,'Data set (51-26 split)'!$B$4:$K$54,MATCH(Discretization!H$5,'Data set (51-26 split)'!$B$3:$K$3,0),FALSE)</f>
        <v>280</v>
      </c>
      <c r="I50" s="2">
        <f>VLOOKUP($B50,'Data set (51-26 split)'!$B$4:$K$54,MATCH(Discretization!I$5,'Data set (51-26 split)'!$B$3:$K$3,0),FALSE)</f>
        <v>300</v>
      </c>
      <c r="J50" s="2" t="str">
        <f>VLOOKUP($B50,'Data set (51-26 split)'!$B$4:$K$54,MATCH(Discretization!J$5,'Data set (51-26 split)'!$B$3:$K$3,0),FALSE)</f>
        <v>No</v>
      </c>
      <c r="K50" s="2" t="str">
        <f>VLOOKUP($B50,'Data set (51-26 split)'!$B$4:$K$54,MATCH(Discretization!K$5,'Data set (51-26 split)'!$B$3:$K$3,0),FALSE)</f>
        <v>Inconclusive</v>
      </c>
      <c r="L50" s="6"/>
      <c r="M50" s="22">
        <v>75</v>
      </c>
      <c r="N50" s="19">
        <f t="shared" si="0"/>
        <v>1</v>
      </c>
      <c r="O50" s="19">
        <f t="shared" si="1"/>
        <v>1</v>
      </c>
      <c r="P50" s="19">
        <f t="shared" si="2"/>
        <v>0</v>
      </c>
      <c r="Q50" s="19">
        <f t="shared" si="3"/>
        <v>1</v>
      </c>
      <c r="R50" s="19">
        <f t="shared" si="4"/>
        <v>1</v>
      </c>
      <c r="S50" s="19">
        <f t="shared" si="5"/>
        <v>1</v>
      </c>
      <c r="T50" s="19">
        <f t="shared" si="6"/>
        <v>1</v>
      </c>
      <c r="U50" s="19"/>
      <c r="V50" s="19">
        <f t="shared" si="7"/>
        <v>0</v>
      </c>
    </row>
    <row r="51" spans="2:22" ht="12" x14ac:dyDescent="0.15">
      <c r="B51" s="1">
        <v>71</v>
      </c>
      <c r="C51" s="2">
        <f>VLOOKUP($B51,'Data set (51-26 split)'!$B$4:$K$54,MATCH(Discretization!C$5,'Data set (51-26 split)'!$B$3:$K$3,0),FALSE)</f>
        <v>3600</v>
      </c>
      <c r="D51" s="2">
        <f>VLOOKUP($B51,'Data set (51-26 split)'!$B$4:$K$54,MATCH(Discretization!D$5,'Data set (51-26 split)'!$B$3:$K$3,0),FALSE)</f>
        <v>62</v>
      </c>
      <c r="E51" s="2">
        <f>VLOOKUP($B51,'Data set (51-26 split)'!$B$4:$K$54,MATCH(Discretization!E$5,'Data set (51-26 split)'!$B$3:$K$3,0),FALSE)</f>
        <v>117.2</v>
      </c>
      <c r="F51" s="2">
        <f>VLOOKUP($B51,'Data set (51-26 split)'!$B$4:$K$54,MATCH(Discretization!F$5,'Data set (51-26 split)'!$B$3:$K$3,0),FALSE)</f>
        <v>92.2</v>
      </c>
      <c r="G51" s="2">
        <f>VLOOKUP($B51,'Data set (51-26 split)'!$B$4:$K$54,MATCH(Discretization!G$5,'Data set (51-26 split)'!$B$3:$K$3,0),FALSE)</f>
        <v>830.4</v>
      </c>
      <c r="H51" s="2">
        <f>VLOOKUP($B51,'Data set (51-26 split)'!$B$4:$K$54,MATCH(Discretization!H$5,'Data set (51-26 split)'!$B$3:$K$3,0),FALSE)</f>
        <v>240</v>
      </c>
      <c r="I51" s="2">
        <f>VLOOKUP($B51,'Data set (51-26 split)'!$B$4:$K$54,MATCH(Discretization!I$5,'Data set (51-26 split)'!$B$3:$K$3,0),FALSE)</f>
        <v>300</v>
      </c>
      <c r="J51" s="2" t="str">
        <f>VLOOKUP($B51,'Data set (51-26 split)'!$B$4:$K$54,MATCH(Discretization!J$5,'Data set (51-26 split)'!$B$3:$K$3,0),FALSE)</f>
        <v>Yes</v>
      </c>
      <c r="K51" s="2" t="str">
        <f>VLOOKUP($B51,'Data set (51-26 split)'!$B$4:$K$54,MATCH(Discretization!K$5,'Data set (51-26 split)'!$B$3:$K$3,0),FALSE)</f>
        <v>No</v>
      </c>
      <c r="L51" s="6"/>
      <c r="M51" s="22">
        <v>71</v>
      </c>
      <c r="N51" s="19">
        <f t="shared" si="0"/>
        <v>1</v>
      </c>
      <c r="O51" s="19">
        <f t="shared" si="1"/>
        <v>0</v>
      </c>
      <c r="P51" s="19">
        <f t="shared" si="2"/>
        <v>1</v>
      </c>
      <c r="Q51" s="19">
        <f t="shared" si="3"/>
        <v>1</v>
      </c>
      <c r="R51" s="19">
        <f t="shared" si="4"/>
        <v>0</v>
      </c>
      <c r="S51" s="19">
        <f t="shared" si="5"/>
        <v>1</v>
      </c>
      <c r="T51" s="19">
        <f t="shared" si="6"/>
        <v>1</v>
      </c>
      <c r="U51" s="19"/>
      <c r="V51" s="19">
        <f t="shared" si="7"/>
        <v>0</v>
      </c>
    </row>
    <row r="52" spans="2:22" ht="12" x14ac:dyDescent="0.15">
      <c r="B52" s="1">
        <v>72</v>
      </c>
      <c r="C52" s="2">
        <f>VLOOKUP($B52,'Data set (51-26 split)'!$B$4:$K$54,MATCH(Discretization!C$5,'Data set (51-26 split)'!$B$3:$K$3,0),FALSE)</f>
        <v>1163</v>
      </c>
      <c r="D52" s="2">
        <f>VLOOKUP($B52,'Data set (51-26 split)'!$B$4:$K$54,MATCH(Discretization!D$5,'Data set (51-26 split)'!$B$3:$K$3,0),FALSE)</f>
        <v>11.7</v>
      </c>
      <c r="E52" s="2">
        <f>VLOOKUP($B52,'Data set (51-26 split)'!$B$4:$K$54,MATCH(Discretization!E$5,'Data set (51-26 split)'!$B$3:$K$3,0),FALSE)</f>
        <v>123</v>
      </c>
      <c r="F52" s="2">
        <f>VLOOKUP($B52,'Data set (51-26 split)'!$B$4:$K$54,MATCH(Discretization!F$5,'Data set (51-26 split)'!$B$3:$K$3,0),FALSE)</f>
        <v>99.7</v>
      </c>
      <c r="G52" s="2">
        <f>VLOOKUP($B52,'Data set (51-26 split)'!$B$4:$K$54,MATCH(Discretization!G$5,'Data set (51-26 split)'!$B$3:$K$3,0),FALSE)</f>
        <v>199.7</v>
      </c>
      <c r="H52" s="2">
        <f>VLOOKUP($B52,'Data set (51-26 split)'!$B$4:$K$54,MATCH(Discretization!H$5,'Data set (51-26 split)'!$B$3:$K$3,0),FALSE)</f>
        <v>427</v>
      </c>
      <c r="I52" s="2">
        <f>VLOOKUP($B52,'Data set (51-26 split)'!$B$4:$K$54,MATCH(Discretization!I$5,'Data set (51-26 split)'!$B$3:$K$3,0),FALSE)</f>
        <v>150</v>
      </c>
      <c r="J52" s="2" t="str">
        <f>VLOOKUP($B52,'Data set (51-26 split)'!$B$4:$K$54,MATCH(Discretization!J$5,'Data set (51-26 split)'!$B$3:$K$3,0),FALSE)</f>
        <v>Yes</v>
      </c>
      <c r="K52" s="2" t="str">
        <f>VLOOKUP($B52,'Data set (51-26 split)'!$B$4:$K$54,MATCH(Discretization!K$5,'Data set (51-26 split)'!$B$3:$K$3,0),FALSE)</f>
        <v>No</v>
      </c>
      <c r="L52" s="6"/>
      <c r="M52" s="22">
        <v>72</v>
      </c>
      <c r="N52" s="19">
        <f t="shared" si="0"/>
        <v>1</v>
      </c>
      <c r="O52" s="19">
        <f t="shared" si="1"/>
        <v>1</v>
      </c>
      <c r="P52" s="19">
        <f t="shared" si="2"/>
        <v>1</v>
      </c>
      <c r="Q52" s="19">
        <f t="shared" si="3"/>
        <v>0</v>
      </c>
      <c r="R52" s="19">
        <f t="shared" si="4"/>
        <v>1</v>
      </c>
      <c r="S52" s="19">
        <f t="shared" si="5"/>
        <v>1</v>
      </c>
      <c r="T52" s="19">
        <f t="shared" si="6"/>
        <v>1</v>
      </c>
      <c r="U52" s="19"/>
      <c r="V52" s="19">
        <f t="shared" si="7"/>
        <v>0</v>
      </c>
    </row>
    <row r="53" spans="2:22" ht="12" x14ac:dyDescent="0.15">
      <c r="B53" s="1">
        <v>74</v>
      </c>
      <c r="C53" s="2">
        <f>VLOOKUP($B53,'Data set (51-26 split)'!$B$4:$K$54,MATCH(Discretization!C$5,'Data set (51-26 split)'!$B$3:$K$3,0),FALSE)</f>
        <v>2400</v>
      </c>
      <c r="D53" s="2">
        <f>VLOOKUP($B53,'Data set (51-26 split)'!$B$4:$K$54,MATCH(Discretization!D$5,'Data set (51-26 split)'!$B$3:$K$3,0),FALSE)</f>
        <v>36</v>
      </c>
      <c r="E53" s="2">
        <f>VLOOKUP($B53,'Data set (51-26 split)'!$B$4:$K$54,MATCH(Discretization!E$5,'Data set (51-26 split)'!$B$3:$K$3,0),FALSE)</f>
        <v>100</v>
      </c>
      <c r="F53" s="2">
        <f>VLOOKUP($B53,'Data set (51-26 split)'!$B$4:$K$54,MATCH(Discretization!F$5,'Data set (51-26 split)'!$B$3:$K$3,0),FALSE)</f>
        <v>97</v>
      </c>
      <c r="G53" s="2">
        <f>VLOOKUP($B53,'Data set (51-26 split)'!$B$4:$K$54,MATCH(Discretization!G$5,'Data set (51-26 split)'!$B$3:$K$3,0),FALSE)</f>
        <v>723.7</v>
      </c>
      <c r="H53" s="2">
        <f>VLOOKUP($B53,'Data set (51-26 split)'!$B$4:$K$54,MATCH(Discretization!H$5,'Data set (51-26 split)'!$B$3:$K$3,0),FALSE)</f>
        <v>80</v>
      </c>
      <c r="I53" s="2">
        <f>VLOOKUP($B53,'Data set (51-26 split)'!$B$4:$K$54,MATCH(Discretization!I$5,'Data set (51-26 split)'!$B$3:$K$3,0),FALSE)</f>
        <v>500</v>
      </c>
      <c r="J53" s="2" t="str">
        <f>VLOOKUP($B53,'Data set (51-26 split)'!$B$4:$K$54,MATCH(Discretization!J$5,'Data set (51-26 split)'!$B$3:$K$3,0),FALSE)</f>
        <v>Yes</v>
      </c>
      <c r="K53" s="2" t="str">
        <f>VLOOKUP($B53,'Data set (51-26 split)'!$B$4:$K$54,MATCH(Discretization!K$5,'Data set (51-26 split)'!$B$3:$K$3,0),FALSE)</f>
        <v>Inconclusive</v>
      </c>
      <c r="L53" s="6"/>
      <c r="M53" s="22">
        <v>74</v>
      </c>
      <c r="N53" s="19">
        <f t="shared" si="0"/>
        <v>1</v>
      </c>
      <c r="O53" s="19">
        <f t="shared" si="1"/>
        <v>0</v>
      </c>
      <c r="P53" s="19">
        <f t="shared" si="2"/>
        <v>1</v>
      </c>
      <c r="Q53" s="19">
        <f t="shared" si="3"/>
        <v>1</v>
      </c>
      <c r="R53" s="19">
        <f t="shared" si="4"/>
        <v>1</v>
      </c>
      <c r="S53" s="19">
        <f t="shared" si="5"/>
        <v>1</v>
      </c>
      <c r="T53" s="19">
        <f t="shared" si="6"/>
        <v>1</v>
      </c>
      <c r="U53" s="19"/>
      <c r="V53" s="19">
        <f t="shared" si="7"/>
        <v>0</v>
      </c>
    </row>
    <row r="54" spans="2:22" ht="12" x14ac:dyDescent="0.15">
      <c r="B54" s="1">
        <v>76</v>
      </c>
      <c r="C54" s="2">
        <f>VLOOKUP($B54,'Data set (51-26 split)'!$B$4:$K$54,MATCH(Discretization!C$5,'Data set (51-26 split)'!$B$3:$K$3,0),FALSE)</f>
        <v>375</v>
      </c>
      <c r="D54" s="2">
        <f>VLOOKUP($B54,'Data set (51-26 split)'!$B$4:$K$54,MATCH(Discretization!D$5,'Data set (51-26 split)'!$B$3:$K$3,0),FALSE)</f>
        <v>3.7</v>
      </c>
      <c r="E54" s="2">
        <f>VLOOKUP($B54,'Data set (51-26 split)'!$B$4:$K$54,MATCH(Discretization!E$5,'Data set (51-26 split)'!$B$3:$K$3,0),FALSE)</f>
        <v>32.4</v>
      </c>
      <c r="F54" s="2">
        <f>VLOOKUP($B54,'Data set (51-26 split)'!$B$4:$K$54,MATCH(Discretization!F$5,'Data set (51-26 split)'!$B$3:$K$3,0),FALSE)</f>
        <v>50</v>
      </c>
      <c r="G54" s="2">
        <f>VLOOKUP($B54,'Data set (51-26 split)'!$B$4:$K$54,MATCH(Discretization!G$5,'Data set (51-26 split)'!$B$3:$K$3,0),FALSE)</f>
        <v>81.099999999999994</v>
      </c>
      <c r="H54" s="2" t="str">
        <f>VLOOKUP($B54,'Data set (51-26 split)'!$B$4:$K$54,MATCH(Discretization!H$5,'Data set (51-26 split)'!$B$3:$K$3,0),FALSE)</f>
        <v>NA</v>
      </c>
      <c r="I54" s="2">
        <f>VLOOKUP($B54,'Data set (51-26 split)'!$B$4:$K$54,MATCH(Discretization!I$5,'Data set (51-26 split)'!$B$3:$K$3,0),FALSE)</f>
        <v>150</v>
      </c>
      <c r="J54" s="2" t="str">
        <f>VLOOKUP($B54,'Data set (51-26 split)'!$B$4:$K$54,MATCH(Discretization!J$5,'Data set (51-26 split)'!$B$3:$K$3,0),FALSE)</f>
        <v>NA</v>
      </c>
      <c r="K54" s="2" t="str">
        <f>VLOOKUP($B54,'Data set (51-26 split)'!$B$4:$K$54,MATCH(Discretization!K$5,'Data set (51-26 split)'!$B$3:$K$3,0),FALSE)</f>
        <v>Inconclusive</v>
      </c>
      <c r="L54" s="6"/>
      <c r="M54" s="22">
        <v>76</v>
      </c>
      <c r="N54" s="19">
        <f t="shared" si="0"/>
        <v>0</v>
      </c>
      <c r="O54" s="19">
        <f t="shared" si="1"/>
        <v>1</v>
      </c>
      <c r="P54" s="19">
        <f t="shared" si="2"/>
        <v>1</v>
      </c>
      <c r="Q54" s="19">
        <f t="shared" si="3"/>
        <v>1</v>
      </c>
      <c r="R54" s="19">
        <f t="shared" si="4"/>
        <v>1</v>
      </c>
      <c r="S54" s="19" t="str">
        <f t="shared" si="5"/>
        <v>NA</v>
      </c>
      <c r="T54" s="19">
        <f t="shared" si="6"/>
        <v>1</v>
      </c>
      <c r="U54" s="19"/>
      <c r="V54" s="19">
        <f t="shared" si="7"/>
        <v>0</v>
      </c>
    </row>
    <row r="55" spans="2:22" ht="12" x14ac:dyDescent="0.15">
      <c r="B55" s="1">
        <v>67</v>
      </c>
      <c r="C55" s="2">
        <f>VLOOKUP($B55,'Data set (51-26 split)'!$B$4:$K$54,MATCH(Discretization!C$5,'Data set (51-26 split)'!$B$3:$K$3,0),FALSE)</f>
        <v>465</v>
      </c>
      <c r="D55" s="2">
        <f>VLOOKUP($B55,'Data set (51-26 split)'!$B$4:$K$54,MATCH(Discretization!D$5,'Data set (51-26 split)'!$B$3:$K$3,0),FALSE)</f>
        <v>6.2</v>
      </c>
      <c r="E55" s="2">
        <f>VLOOKUP($B55,'Data set (51-26 split)'!$B$4:$K$54,MATCH(Discretization!E$5,'Data set (51-26 split)'!$B$3:$K$3,0),FALSE)</f>
        <v>30</v>
      </c>
      <c r="F55" s="2">
        <f>VLOOKUP($B55,'Data set (51-26 split)'!$B$4:$K$54,MATCH(Discretization!F$5,'Data set (51-26 split)'!$B$3:$K$3,0),FALSE)</f>
        <v>99</v>
      </c>
      <c r="G55" s="2">
        <f>VLOOKUP($B55,'Data set (51-26 split)'!$B$4:$K$54,MATCH(Discretization!G$5,'Data set (51-26 split)'!$B$3:$K$3,0),FALSE)</f>
        <v>184.3</v>
      </c>
      <c r="H55" s="2">
        <f>VLOOKUP($B55,'Data set (51-26 split)'!$B$4:$K$54,MATCH(Discretization!H$5,'Data set (51-26 split)'!$B$3:$K$3,0),FALSE)</f>
        <v>150</v>
      </c>
      <c r="I55" s="2">
        <f>VLOOKUP($B55,'Data set (51-26 split)'!$B$4:$K$54,MATCH(Discretization!I$5,'Data set (51-26 split)'!$B$3:$K$3,0),FALSE)</f>
        <v>220</v>
      </c>
      <c r="J55" s="2" t="str">
        <f>VLOOKUP($B55,'Data set (51-26 split)'!$B$4:$K$54,MATCH(Discretization!J$5,'Data set (51-26 split)'!$B$3:$K$3,0),FALSE)</f>
        <v>Yes</v>
      </c>
      <c r="K55" s="2" t="str">
        <f>VLOOKUP($B55,'Data set (51-26 split)'!$B$4:$K$54,MATCH(Discretization!K$5,'Data set (51-26 split)'!$B$3:$K$3,0),FALSE)</f>
        <v>No</v>
      </c>
      <c r="L55" s="6"/>
      <c r="M55" s="22">
        <v>67</v>
      </c>
      <c r="N55" s="19">
        <f t="shared" si="0"/>
        <v>1</v>
      </c>
      <c r="O55" s="19">
        <f t="shared" si="1"/>
        <v>1</v>
      </c>
      <c r="P55" s="19">
        <f t="shared" si="2"/>
        <v>1</v>
      </c>
      <c r="Q55" s="19">
        <f t="shared" si="3"/>
        <v>0</v>
      </c>
      <c r="R55" s="19">
        <f t="shared" si="4"/>
        <v>1</v>
      </c>
      <c r="S55" s="19">
        <f t="shared" si="5"/>
        <v>1</v>
      </c>
      <c r="T55" s="19">
        <f t="shared" si="6"/>
        <v>1</v>
      </c>
      <c r="U55" s="19"/>
      <c r="V55" s="19">
        <f t="shared" si="7"/>
        <v>0</v>
      </c>
    </row>
    <row r="56" spans="2:22" ht="12" x14ac:dyDescent="0.15">
      <c r="B56" s="4">
        <v>68</v>
      </c>
      <c r="C56" s="2">
        <f>VLOOKUP($B56,'Data set (51-26 split)'!$B$4:$K$54,MATCH(Discretization!C$5,'Data set (51-26 split)'!$B$3:$K$3,0),FALSE)</f>
        <v>180</v>
      </c>
      <c r="D56" s="2">
        <f>VLOOKUP($B56,'Data set (51-26 split)'!$B$4:$K$54,MATCH(Discretization!D$5,'Data set (51-26 split)'!$B$3:$K$3,0),FALSE)</f>
        <v>2.2999999999999998</v>
      </c>
      <c r="E56" s="2">
        <f>VLOOKUP($B56,'Data set (51-26 split)'!$B$4:$K$54,MATCH(Discretization!E$5,'Data set (51-26 split)'!$B$3:$K$3,0),FALSE)</f>
        <v>118.3</v>
      </c>
      <c r="F56" s="2">
        <f>VLOOKUP($B56,'Data set (51-26 split)'!$B$4:$K$54,MATCH(Discretization!F$5,'Data set (51-26 split)'!$B$3:$K$3,0),FALSE)</f>
        <v>95</v>
      </c>
      <c r="G56" s="2">
        <f>VLOOKUP($B56,'Data set (51-26 split)'!$B$4:$K$54,MATCH(Discretization!G$5,'Data set (51-26 split)'!$B$3:$K$3,0),FALSE)</f>
        <v>32.6</v>
      </c>
      <c r="H56" s="2">
        <f>VLOOKUP($B56,'Data set (51-26 split)'!$B$4:$K$54,MATCH(Discretization!H$5,'Data set (51-26 split)'!$B$3:$K$3,0),FALSE)</f>
        <v>70</v>
      </c>
      <c r="I56" s="2">
        <f>VLOOKUP($B56,'Data set (51-26 split)'!$B$4:$K$54,MATCH(Discretization!I$5,'Data set (51-26 split)'!$B$3:$K$3,0),FALSE)</f>
        <v>100</v>
      </c>
      <c r="J56" s="2" t="str">
        <f>VLOOKUP($B56,'Data set (51-26 split)'!$B$4:$K$54,MATCH(Discretization!J$5,'Data set (51-26 split)'!$B$3:$K$3,0),FALSE)</f>
        <v>Yes</v>
      </c>
      <c r="K56" s="2" t="str">
        <f>VLOOKUP($B56,'Data set (51-26 split)'!$B$4:$K$54,MATCH(Discretization!K$5,'Data set (51-26 split)'!$B$3:$K$3,0),FALSE)</f>
        <v>No</v>
      </c>
      <c r="L56" s="6"/>
      <c r="M56" s="22">
        <v>68</v>
      </c>
      <c r="N56" s="19">
        <f t="shared" si="0"/>
        <v>0</v>
      </c>
      <c r="O56" s="19">
        <f t="shared" si="1"/>
        <v>1</v>
      </c>
      <c r="P56" s="19">
        <f t="shared" si="2"/>
        <v>1</v>
      </c>
      <c r="Q56" s="19">
        <f t="shared" si="3"/>
        <v>1</v>
      </c>
      <c r="R56" s="19">
        <f t="shared" si="4"/>
        <v>1</v>
      </c>
      <c r="S56" s="19">
        <f t="shared" si="5"/>
        <v>1</v>
      </c>
      <c r="T56" s="19">
        <f t="shared" si="6"/>
        <v>1</v>
      </c>
      <c r="U56" s="19"/>
      <c r="V56" s="19">
        <f t="shared" si="7"/>
        <v>0</v>
      </c>
    </row>
    <row r="58" spans="2:22" x14ac:dyDescent="0.15">
      <c r="B58" s="17" t="s">
        <v>12</v>
      </c>
      <c r="C58" s="17"/>
    </row>
    <row r="59" spans="2:22" ht="24" x14ac:dyDescent="0.15">
      <c r="B59" s="20" t="str" cm="1">
        <f t="array" ref="B59:K59">'Data set (51-26 split)'!B57:K57</f>
        <v>No</v>
      </c>
      <c r="C59" s="20" t="str">
        <v>Depth (m)</v>
      </c>
      <c r="D59" s="24" t="str">
        <v>P (MPa)</v>
      </c>
      <c r="E59" s="24" t="str">
        <v>T (°C)</v>
      </c>
      <c r="F59" s="24" t="str">
        <v>CO2 (%)</v>
      </c>
      <c r="G59" s="24" t="str">
        <v>CO2 Density (kg/m3)</v>
      </c>
      <c r="H59" s="24" t="str">
        <v>Reservoir Thickness (m)</v>
      </c>
      <c r="I59" s="24" t="str">
        <v>Seal Thickness (m)</v>
      </c>
      <c r="J59" s="24" t="str">
        <v>Fault</v>
      </c>
      <c r="K59" s="24" t="str">
        <v>Secure</v>
      </c>
      <c r="M59" s="25" t="str" cm="1">
        <f t="array" ref="M59:V59">_xlfn.ANCHORARRAY(B59)</f>
        <v>No</v>
      </c>
      <c r="N59" s="25" t="str">
        <v>Depth (m)</v>
      </c>
      <c r="O59" s="25" t="str">
        <v>P (MPa)</v>
      </c>
      <c r="P59" s="25" t="str">
        <v>T (°C)</v>
      </c>
      <c r="Q59" s="25" t="str">
        <v>CO2 (%)</v>
      </c>
      <c r="R59" s="25" t="str">
        <v>CO2 Density (kg/m3)</v>
      </c>
      <c r="S59" s="25" t="str">
        <v>Reservoir Thickness (m)</v>
      </c>
      <c r="T59" s="25" t="str">
        <v>Seal Thickness (m)</v>
      </c>
      <c r="U59" s="25" t="str">
        <v>Fault</v>
      </c>
      <c r="V59" s="25" t="str">
        <v>Secure</v>
      </c>
    </row>
    <row r="60" spans="2:22" ht="12" x14ac:dyDescent="0.15">
      <c r="B60" s="20" cm="1">
        <f t="array" ref="B60:B84">'Data set (51-26 split)'!B58:B82</f>
        <v>49</v>
      </c>
      <c r="C60" s="21">
        <f>VLOOKUP($B60,'Data set (51-26 split)'!$B$58:$K$82,MATCH(Discretization!C$59,'Data set (51-26 split)'!$B$57:$K$57,0),FALSE)</f>
        <v>1428</v>
      </c>
      <c r="D60" s="21">
        <f>VLOOKUP($B60,'Data set (51-26 split)'!$B$58:$K$82,MATCH(Discretization!D$59,'Data set (51-26 split)'!$B$57:$K$57,0),FALSE)</f>
        <v>14.23</v>
      </c>
      <c r="E60" s="21">
        <f>VLOOKUP($B60,'Data set (51-26 split)'!$B$58:$K$82,MATCH(Discretization!E$59,'Data set (51-26 split)'!$B$57:$K$57,0),FALSE)</f>
        <v>60.7</v>
      </c>
      <c r="F60" s="21">
        <f>VLOOKUP($B60,'Data set (51-26 split)'!$B$58:$K$82,MATCH(Discretization!F$59,'Data set (51-26 split)'!$B$57:$K$57,0),FALSE)</f>
        <v>63</v>
      </c>
      <c r="G60" s="21">
        <f>VLOOKUP($B60,'Data set (51-26 split)'!$B$58:$K$82,MATCH(Discretization!G$59,'Data set (51-26 split)'!$B$57:$K$57,0),FALSE)</f>
        <v>569</v>
      </c>
      <c r="H60" s="21" t="str">
        <f>VLOOKUP($B60,'Data set (51-26 split)'!$B$58:$K$82,MATCH(Discretization!H$59,'Data set (51-26 split)'!$B$57:$K$57,0),FALSE)</f>
        <v>NA</v>
      </c>
      <c r="I60" s="21" t="str">
        <f>VLOOKUP($B60,'Data set (51-26 split)'!$B$58:$K$82,MATCH(Discretization!I$59,'Data set (51-26 split)'!$B$57:$K$57,0),FALSE)</f>
        <v>NA</v>
      </c>
      <c r="J60" s="21" t="str">
        <f>VLOOKUP($B60,'Data set (51-26 split)'!$B$58:$K$82,MATCH(Discretization!J$59,'Data set (51-26 split)'!$B$57:$K$57,0),FALSE)</f>
        <v>NA</v>
      </c>
      <c r="K60" s="21" t="str">
        <f>VLOOKUP($B60,'Data set (51-26 split)'!$B$58:$K$82,MATCH(Discretization!K$59,'Data set (51-26 split)'!$B$57:$K$57,0),FALSE)</f>
        <v>Yes</v>
      </c>
      <c r="M60" s="23" cm="1">
        <f t="array" ref="M60:M84">_xlfn.ANCHORARRAY(B60)</f>
        <v>49</v>
      </c>
      <c r="N60" s="19">
        <f>IF(C60="NA","NA",IF(OR(C60&lt;$N$2,C60&gt;$N$3),0,1))</f>
        <v>1</v>
      </c>
      <c r="O60" s="19">
        <f>IF(D60="NA","NA",IF(OR(D60&lt;$O$2,D60&gt;$O$3),0,1))</f>
        <v>1</v>
      </c>
      <c r="P60" s="19">
        <f>IF(E60="NA","NA",IF(OR(E60&lt;$P$2,E60&gt;$P$3),0,1))</f>
        <v>1</v>
      </c>
      <c r="Q60" s="19">
        <f>IF(F60="NA","NA",IF(OR(F60&lt;$Q$2,F60&gt;$Q$3),0,1))</f>
        <v>1</v>
      </c>
      <c r="R60" s="19">
        <f>IF(G60="NA","NA",IF(OR(G60&lt;$R$2,G60&gt;$R$3),0,1))</f>
        <v>1</v>
      </c>
      <c r="S60" s="19" t="str">
        <f>IF(H60="NA","NA",IF(H60&gt;$S$3,0,1))</f>
        <v>NA</v>
      </c>
      <c r="T60" s="19" t="str">
        <f>IF(I60="NA","NA",IF(OR(I60&lt;$T$2,I60&gt;$T$3),0,1))</f>
        <v>NA</v>
      </c>
      <c r="U60" s="19"/>
      <c r="V60" s="19">
        <f>IF(K60="Yes",1,0)</f>
        <v>1</v>
      </c>
    </row>
    <row r="61" spans="2:22" ht="12" x14ac:dyDescent="0.15">
      <c r="B61" s="20">
        <v>13</v>
      </c>
      <c r="C61" s="21">
        <f>VLOOKUP($B61,'Data set (51-26 split)'!$B$58:$K$82,MATCH(Discretization!C$59,'Data set (51-26 split)'!$B$57:$K$57,0),FALSE)</f>
        <v>693</v>
      </c>
      <c r="D61" s="21">
        <f>VLOOKUP($B61,'Data set (51-26 split)'!$B$58:$K$82,MATCH(Discretization!D$59,'Data set (51-26 split)'!$B$57:$K$57,0),FALSE)</f>
        <v>7.3</v>
      </c>
      <c r="E61" s="21">
        <f>VLOOKUP($B61,'Data set (51-26 split)'!$B$58:$K$82,MATCH(Discretization!E$59,'Data set (51-26 split)'!$B$57:$K$57,0),FALSE)</f>
        <v>35</v>
      </c>
      <c r="F61" s="21">
        <f>VLOOKUP($B61,'Data set (51-26 split)'!$B$58:$K$82,MATCH(Discretization!F$59,'Data set (51-26 split)'!$B$57:$K$57,0),FALSE)</f>
        <v>95</v>
      </c>
      <c r="G61" s="21">
        <f>VLOOKUP($B61,'Data set (51-26 split)'!$B$58:$K$82,MATCH(Discretization!G$59,'Data set (51-26 split)'!$B$57:$K$57,0),FALSE)</f>
        <v>249.6</v>
      </c>
      <c r="H61" s="21">
        <f>VLOOKUP($B61,'Data set (51-26 split)'!$B$58:$K$82,MATCH(Discretization!H$59,'Data set (51-26 split)'!$B$57:$K$57,0),FALSE)</f>
        <v>52</v>
      </c>
      <c r="I61" s="21">
        <f>VLOOKUP($B61,'Data set (51-26 split)'!$B$58:$K$82,MATCH(Discretization!I$59,'Data set (51-26 split)'!$B$57:$K$57,0),FALSE)</f>
        <v>200</v>
      </c>
      <c r="J61" s="21" t="str">
        <f>VLOOKUP($B61,'Data set (51-26 split)'!$B$58:$K$82,MATCH(Discretization!J$59,'Data set (51-26 split)'!$B$57:$K$57,0),FALSE)</f>
        <v>NA</v>
      </c>
      <c r="K61" s="21" t="str">
        <f>VLOOKUP($B61,'Data set (51-26 split)'!$B$58:$K$82,MATCH(Discretization!K$59,'Data set (51-26 split)'!$B$57:$K$57,0),FALSE)</f>
        <v>Yes</v>
      </c>
      <c r="M61" s="23">
        <v>13</v>
      </c>
      <c r="N61" s="19">
        <f t="shared" ref="N61:N84" si="8">IF(C61="NA","NA",IF(OR(C61&lt;$N$2,C61&gt;$N$3),0,1))</f>
        <v>1</v>
      </c>
      <c r="O61" s="19">
        <f t="shared" ref="O61:O84" si="9">IF(D61="NA","NA",IF(OR(D61&lt;$O$2,D61&gt;$O$3),0,1))</f>
        <v>1</v>
      </c>
      <c r="P61" s="19">
        <f t="shared" ref="P61:P84" si="10">IF(E61="NA","NA",IF(OR(E61&lt;$P$2,E61&gt;$P$3),0,1))</f>
        <v>1</v>
      </c>
      <c r="Q61" s="19">
        <f t="shared" ref="Q61:Q84" si="11">IF(F61="NA","NA",IF(OR(F61&lt;$Q$2,F61&gt;$Q$3),0,1))</f>
        <v>1</v>
      </c>
      <c r="R61" s="19">
        <f t="shared" ref="R61:R84" si="12">IF(G61="NA","NA",IF(OR(G61&lt;$R$2,G61&gt;$R$3),0,1))</f>
        <v>1</v>
      </c>
      <c r="S61" s="19">
        <f t="shared" ref="S61:S84" si="13">IF(H61="NA","NA",IF(H61&gt;$S$3,0,1))</f>
        <v>1</v>
      </c>
      <c r="T61" s="19">
        <f t="shared" ref="T61:T84" si="14">IF(I61="NA","NA",IF(OR(I61&lt;$T$2,I61&gt;$T$3),0,1))</f>
        <v>1</v>
      </c>
      <c r="U61" s="19"/>
      <c r="V61" s="19">
        <f t="shared" ref="V61:V84" si="15">IF(K61="Yes",1,0)</f>
        <v>1</v>
      </c>
    </row>
    <row r="62" spans="2:22" ht="12" x14ac:dyDescent="0.15">
      <c r="B62" s="20">
        <v>56</v>
      </c>
      <c r="C62" s="21">
        <f>VLOOKUP($B62,'Data set (51-26 split)'!$B$58:$K$82,MATCH(Discretization!C$59,'Data set (51-26 split)'!$B$57:$K$57,0),FALSE)</f>
        <v>2051.3000000000002</v>
      </c>
      <c r="D62" s="21">
        <f>VLOOKUP($B62,'Data set (51-26 split)'!$B$58:$K$82,MATCH(Discretization!D$59,'Data set (51-26 split)'!$B$57:$K$57,0),FALSE)</f>
        <v>20.5</v>
      </c>
      <c r="E62" s="21" t="str">
        <f>VLOOKUP($B62,'Data set (51-26 split)'!$B$58:$K$82,MATCH(Discretization!E$59,'Data set (51-26 split)'!$B$57:$K$57,0),FALSE)</f>
        <v>NA</v>
      </c>
      <c r="F62" s="21">
        <f>VLOOKUP($B62,'Data set (51-26 split)'!$B$58:$K$82,MATCH(Discretization!F$59,'Data set (51-26 split)'!$B$57:$K$57,0),FALSE)</f>
        <v>96.25</v>
      </c>
      <c r="G62" s="21">
        <f>VLOOKUP($B62,'Data set (51-26 split)'!$B$58:$K$82,MATCH(Discretization!G$59,'Data set (51-26 split)'!$B$57:$K$57,0),FALSE)</f>
        <v>723</v>
      </c>
      <c r="H62" s="21" t="str">
        <f>VLOOKUP($B62,'Data set (51-26 split)'!$B$58:$K$82,MATCH(Discretization!H$59,'Data set (51-26 split)'!$B$57:$K$57,0),FALSE)</f>
        <v>NA</v>
      </c>
      <c r="I62" s="21" t="str">
        <f>VLOOKUP($B62,'Data set (51-26 split)'!$B$58:$K$82,MATCH(Discretization!I$59,'Data set (51-26 split)'!$B$57:$K$57,0),FALSE)</f>
        <v>NA</v>
      </c>
      <c r="J62" s="21" t="str">
        <f>VLOOKUP($B62,'Data set (51-26 split)'!$B$58:$K$82,MATCH(Discretization!J$59,'Data set (51-26 split)'!$B$57:$K$57,0),FALSE)</f>
        <v>NA</v>
      </c>
      <c r="K62" s="21" t="str">
        <f>VLOOKUP($B62,'Data set (51-26 split)'!$B$58:$K$82,MATCH(Discretization!K$59,'Data set (51-26 split)'!$B$57:$K$57,0),FALSE)</f>
        <v>Yes</v>
      </c>
      <c r="M62" s="23">
        <v>56</v>
      </c>
      <c r="N62" s="19">
        <f t="shared" si="8"/>
        <v>1</v>
      </c>
      <c r="O62" s="19">
        <f t="shared" si="9"/>
        <v>1</v>
      </c>
      <c r="P62" s="19" t="str">
        <f t="shared" si="10"/>
        <v>NA</v>
      </c>
      <c r="Q62" s="19">
        <f t="shared" si="11"/>
        <v>1</v>
      </c>
      <c r="R62" s="19">
        <f t="shared" si="12"/>
        <v>1</v>
      </c>
      <c r="S62" s="19" t="str">
        <f t="shared" si="13"/>
        <v>NA</v>
      </c>
      <c r="T62" s="19" t="str">
        <f t="shared" si="14"/>
        <v>NA</v>
      </c>
      <c r="U62" s="19"/>
      <c r="V62" s="19">
        <f t="shared" si="15"/>
        <v>1</v>
      </c>
    </row>
    <row r="63" spans="2:22" ht="12" x14ac:dyDescent="0.15">
      <c r="B63" s="20">
        <v>19</v>
      </c>
      <c r="C63" s="21">
        <f>VLOOKUP($B63,'Data set (51-26 split)'!$B$58:$K$82,MATCH(Discretization!C$59,'Data set (51-26 split)'!$B$57:$K$57,0),FALSE)</f>
        <v>710</v>
      </c>
      <c r="D63" s="21">
        <f>VLOOKUP($B63,'Data set (51-26 split)'!$B$58:$K$82,MATCH(Discretization!D$59,'Data set (51-26 split)'!$B$57:$K$57,0),FALSE)</f>
        <v>0.9</v>
      </c>
      <c r="E63" s="21">
        <f>VLOOKUP($B63,'Data set (51-26 split)'!$B$58:$K$82,MATCH(Discretization!E$59,'Data set (51-26 split)'!$B$57:$K$57,0),FALSE)</f>
        <v>25.6</v>
      </c>
      <c r="F63" s="21">
        <f>VLOOKUP($B63,'Data set (51-26 split)'!$B$58:$K$82,MATCH(Discretization!F$59,'Data set (51-26 split)'!$B$57:$K$57,0),FALSE)</f>
        <v>99</v>
      </c>
      <c r="G63" s="21">
        <f>VLOOKUP($B63,'Data set (51-26 split)'!$B$58:$K$82,MATCH(Discretization!G$59,'Data set (51-26 split)'!$B$57:$K$57,0),FALSE)</f>
        <v>16.7</v>
      </c>
      <c r="H63" s="21">
        <f>VLOOKUP($B63,'Data set (51-26 split)'!$B$58:$K$82,MATCH(Discretization!H$59,'Data set (51-26 split)'!$B$57:$K$57,0),FALSE)</f>
        <v>15</v>
      </c>
      <c r="I63" s="21">
        <f>VLOOKUP($B63,'Data set (51-26 split)'!$B$58:$K$82,MATCH(Discretization!I$59,'Data set (51-26 split)'!$B$57:$K$57,0),FALSE)</f>
        <v>45</v>
      </c>
      <c r="J63" s="21" t="str">
        <f>VLOOKUP($B63,'Data set (51-26 split)'!$B$58:$K$82,MATCH(Discretization!J$59,'Data set (51-26 split)'!$B$57:$K$57,0),FALSE)</f>
        <v>No</v>
      </c>
      <c r="K63" s="21" t="str">
        <f>VLOOKUP($B63,'Data set (51-26 split)'!$B$58:$K$82,MATCH(Discretization!K$59,'Data set (51-26 split)'!$B$57:$K$57,0),FALSE)</f>
        <v>Yes</v>
      </c>
      <c r="M63" s="23">
        <v>19</v>
      </c>
      <c r="N63" s="19">
        <f t="shared" si="8"/>
        <v>1</v>
      </c>
      <c r="O63" s="19">
        <f t="shared" si="9"/>
        <v>1</v>
      </c>
      <c r="P63" s="19">
        <f t="shared" si="10"/>
        <v>1</v>
      </c>
      <c r="Q63" s="19">
        <f t="shared" si="11"/>
        <v>0</v>
      </c>
      <c r="R63" s="19">
        <f t="shared" si="12"/>
        <v>1</v>
      </c>
      <c r="S63" s="19">
        <f t="shared" si="13"/>
        <v>1</v>
      </c>
      <c r="T63" s="19">
        <f t="shared" si="14"/>
        <v>1</v>
      </c>
      <c r="U63" s="19"/>
      <c r="V63" s="19">
        <f t="shared" si="15"/>
        <v>1</v>
      </c>
    </row>
    <row r="64" spans="2:22" ht="12" x14ac:dyDescent="0.15">
      <c r="B64" s="20">
        <v>15</v>
      </c>
      <c r="C64" s="21">
        <f>VLOOKUP($B64,'Data set (51-26 split)'!$B$58:$K$82,MATCH(Discretization!C$59,'Data set (51-26 split)'!$B$57:$K$57,0),FALSE)</f>
        <v>1676</v>
      </c>
      <c r="D64" s="21">
        <f>VLOOKUP($B64,'Data set (51-26 split)'!$B$58:$K$82,MATCH(Discretization!D$59,'Data set (51-26 split)'!$B$57:$K$57,0),FALSE)</f>
        <v>16</v>
      </c>
      <c r="E64" s="21">
        <f>VLOOKUP($B64,'Data set (51-26 split)'!$B$58:$K$82,MATCH(Discretization!E$59,'Data set (51-26 split)'!$B$57:$K$57,0),FALSE)</f>
        <v>48.9</v>
      </c>
      <c r="F64" s="21">
        <f>VLOOKUP($B64,'Data set (51-26 split)'!$B$58:$K$82,MATCH(Discretization!F$59,'Data set (51-26 split)'!$B$57:$K$57,0),FALSE)</f>
        <v>92</v>
      </c>
      <c r="G64" s="21">
        <f>VLOOKUP($B64,'Data set (51-26 split)'!$B$58:$K$82,MATCH(Discretization!G$59,'Data set (51-26 split)'!$B$57:$K$57,0),FALSE)</f>
        <v>732</v>
      </c>
      <c r="H64" s="21">
        <f>VLOOKUP($B64,'Data set (51-26 split)'!$B$58:$K$82,MATCH(Discretization!H$59,'Data set (51-26 split)'!$B$57:$K$57,0),FALSE)</f>
        <v>30</v>
      </c>
      <c r="I64" s="21">
        <f>VLOOKUP($B64,'Data set (51-26 split)'!$B$58:$K$82,MATCH(Discretization!I$59,'Data set (51-26 split)'!$B$57:$K$57,0),FALSE)</f>
        <v>600</v>
      </c>
      <c r="J64" s="21" t="str">
        <f>VLOOKUP($B64,'Data set (51-26 split)'!$B$58:$K$82,MATCH(Discretization!J$59,'Data set (51-26 split)'!$B$57:$K$57,0),FALSE)</f>
        <v>Yes</v>
      </c>
      <c r="K64" s="21" t="str">
        <f>VLOOKUP($B64,'Data set (51-26 split)'!$B$58:$K$82,MATCH(Discretization!K$59,'Data set (51-26 split)'!$B$57:$K$57,0),FALSE)</f>
        <v>Yes</v>
      </c>
      <c r="M64" s="23">
        <v>15</v>
      </c>
      <c r="N64" s="19">
        <f t="shared" si="8"/>
        <v>1</v>
      </c>
      <c r="O64" s="19">
        <f t="shared" si="9"/>
        <v>1</v>
      </c>
      <c r="P64" s="19">
        <f t="shared" si="10"/>
        <v>1</v>
      </c>
      <c r="Q64" s="19">
        <f t="shared" si="11"/>
        <v>1</v>
      </c>
      <c r="R64" s="19">
        <f t="shared" si="12"/>
        <v>1</v>
      </c>
      <c r="S64" s="19">
        <f t="shared" si="13"/>
        <v>1</v>
      </c>
      <c r="T64" s="19">
        <f t="shared" si="14"/>
        <v>1</v>
      </c>
      <c r="U64" s="19"/>
      <c r="V64" s="19">
        <f t="shared" si="15"/>
        <v>1</v>
      </c>
    </row>
    <row r="65" spans="2:22" ht="12" x14ac:dyDescent="0.15">
      <c r="B65" s="20">
        <v>21</v>
      </c>
      <c r="C65" s="21">
        <f>VLOOKUP($B65,'Data set (51-26 split)'!$B$58:$K$82,MATCH(Discretization!C$59,'Data set (51-26 split)'!$B$57:$K$57,0),FALSE)</f>
        <v>2800</v>
      </c>
      <c r="D65" s="21">
        <f>VLOOKUP($B65,'Data set (51-26 split)'!$B$58:$K$82,MATCH(Discretization!D$59,'Data set (51-26 split)'!$B$57:$K$57,0),FALSE)</f>
        <v>27.4</v>
      </c>
      <c r="E65" s="21">
        <f>VLOOKUP($B65,'Data set (51-26 split)'!$B$58:$K$82,MATCH(Discretization!E$59,'Data set (51-26 split)'!$B$57:$K$57,0),FALSE)</f>
        <v>100</v>
      </c>
      <c r="F65" s="21">
        <f>VLOOKUP($B65,'Data set (51-26 split)'!$B$58:$K$82,MATCH(Discretization!F$59,'Data set (51-26 split)'!$B$57:$K$57,0),FALSE)</f>
        <v>57</v>
      </c>
      <c r="G65" s="21">
        <f>VLOOKUP($B65,'Data set (51-26 split)'!$B$58:$K$82,MATCH(Discretization!G$59,'Data set (51-26 split)'!$B$57:$K$57,0),FALSE)</f>
        <v>627.29999999999995</v>
      </c>
      <c r="H65" s="21" t="str">
        <f>VLOOKUP($B65,'Data set (51-26 split)'!$B$58:$K$82,MATCH(Discretization!H$59,'Data set (51-26 split)'!$B$57:$K$57,0),FALSE)</f>
        <v>NA</v>
      </c>
      <c r="I65" s="21" t="str">
        <f>VLOOKUP($B65,'Data set (51-26 split)'!$B$58:$K$82,MATCH(Discretization!I$59,'Data set (51-26 split)'!$B$57:$K$57,0),FALSE)</f>
        <v>NA</v>
      </c>
      <c r="J65" s="21" t="str">
        <f>VLOOKUP($B65,'Data set (51-26 split)'!$B$58:$K$82,MATCH(Discretization!J$59,'Data set (51-26 split)'!$B$57:$K$57,0),FALSE)</f>
        <v>NA</v>
      </c>
      <c r="K65" s="21" t="str">
        <f>VLOOKUP($B65,'Data set (51-26 split)'!$B$58:$K$82,MATCH(Discretization!K$59,'Data set (51-26 split)'!$B$57:$K$57,0),FALSE)</f>
        <v>Yes</v>
      </c>
      <c r="M65" s="23">
        <v>21</v>
      </c>
      <c r="N65" s="19">
        <f t="shared" si="8"/>
        <v>1</v>
      </c>
      <c r="O65" s="19">
        <f t="shared" si="9"/>
        <v>1</v>
      </c>
      <c r="P65" s="19">
        <f t="shared" si="10"/>
        <v>1</v>
      </c>
      <c r="Q65" s="19">
        <f t="shared" si="11"/>
        <v>1</v>
      </c>
      <c r="R65" s="19">
        <f t="shared" si="12"/>
        <v>1</v>
      </c>
      <c r="S65" s="19" t="str">
        <f t="shared" si="13"/>
        <v>NA</v>
      </c>
      <c r="T65" s="19" t="str">
        <f t="shared" si="14"/>
        <v>NA</v>
      </c>
      <c r="U65" s="19"/>
      <c r="V65" s="19">
        <f t="shared" si="15"/>
        <v>1</v>
      </c>
    </row>
    <row r="66" spans="2:22" ht="12" x14ac:dyDescent="0.15">
      <c r="B66" s="20">
        <v>52</v>
      </c>
      <c r="C66" s="21">
        <f>VLOOKUP($B66,'Data set (51-26 split)'!$B$58:$K$82,MATCH(Discretization!C$59,'Data set (51-26 split)'!$B$57:$K$57,0),FALSE)</f>
        <v>2791</v>
      </c>
      <c r="D66" s="21">
        <f>VLOOKUP($B66,'Data set (51-26 split)'!$B$58:$K$82,MATCH(Discretization!D$59,'Data set (51-26 split)'!$B$57:$K$57,0),FALSE)</f>
        <v>25.6</v>
      </c>
      <c r="E66" s="21">
        <f>VLOOKUP($B66,'Data set (51-26 split)'!$B$58:$K$82,MATCH(Discretization!E$59,'Data set (51-26 split)'!$B$57:$K$57,0),FALSE)</f>
        <v>86</v>
      </c>
      <c r="F66" s="21">
        <f>VLOOKUP($B66,'Data set (51-26 split)'!$B$58:$K$82,MATCH(Discretization!F$59,'Data set (51-26 split)'!$B$57:$K$57,0),FALSE)</f>
        <v>98.6</v>
      </c>
      <c r="G66" s="21">
        <f>VLOOKUP($B66,'Data set (51-26 split)'!$B$58:$K$82,MATCH(Discretization!G$59,'Data set (51-26 split)'!$B$57:$K$57,0),FALSE)</f>
        <v>665.5</v>
      </c>
      <c r="H66" s="21">
        <f>VLOOKUP($B66,'Data set (51-26 split)'!$B$58:$K$82,MATCH(Discretization!H$59,'Data set (51-26 split)'!$B$57:$K$57,0),FALSE)</f>
        <v>80</v>
      </c>
      <c r="I66" s="21">
        <f>VLOOKUP($B66,'Data set (51-26 split)'!$B$58:$K$82,MATCH(Discretization!I$59,'Data set (51-26 split)'!$B$57:$K$57,0),FALSE)</f>
        <v>200</v>
      </c>
      <c r="J66" s="21" t="str">
        <f>VLOOKUP($B66,'Data set (51-26 split)'!$B$58:$K$82,MATCH(Discretization!J$59,'Data set (51-26 split)'!$B$57:$K$57,0),FALSE)</f>
        <v>No</v>
      </c>
      <c r="K66" s="21" t="str">
        <f>VLOOKUP($B66,'Data set (51-26 split)'!$B$58:$K$82,MATCH(Discretization!K$59,'Data set (51-26 split)'!$B$57:$K$57,0),FALSE)</f>
        <v>Yes</v>
      </c>
      <c r="M66" s="23">
        <v>52</v>
      </c>
      <c r="N66" s="19">
        <f t="shared" si="8"/>
        <v>1</v>
      </c>
      <c r="O66" s="19">
        <f t="shared" si="9"/>
        <v>1</v>
      </c>
      <c r="P66" s="19">
        <f t="shared" si="10"/>
        <v>1</v>
      </c>
      <c r="Q66" s="19">
        <f t="shared" si="11"/>
        <v>1</v>
      </c>
      <c r="R66" s="19">
        <f t="shared" si="12"/>
        <v>1</v>
      </c>
      <c r="S66" s="19">
        <f t="shared" si="13"/>
        <v>1</v>
      </c>
      <c r="T66" s="19">
        <f t="shared" si="14"/>
        <v>1</v>
      </c>
      <c r="U66" s="19"/>
      <c r="V66" s="19">
        <f t="shared" si="15"/>
        <v>1</v>
      </c>
    </row>
    <row r="67" spans="2:22" ht="12" x14ac:dyDescent="0.15">
      <c r="B67" s="20">
        <v>42</v>
      </c>
      <c r="C67" s="21">
        <f>VLOOKUP($B67,'Data set (51-26 split)'!$B$58:$K$82,MATCH(Discretization!C$59,'Data set (51-26 split)'!$B$57:$K$57,0),FALSE)</f>
        <v>3350</v>
      </c>
      <c r="D67" s="21">
        <f>VLOOKUP($B67,'Data set (51-26 split)'!$B$58:$K$82,MATCH(Discretization!D$59,'Data set (51-26 split)'!$B$57:$K$57,0),FALSE)</f>
        <v>33.5</v>
      </c>
      <c r="E67" s="21">
        <f>VLOOKUP($B67,'Data set (51-26 split)'!$B$58:$K$82,MATCH(Discretization!E$59,'Data set (51-26 split)'!$B$57:$K$57,0),FALSE)</f>
        <v>100</v>
      </c>
      <c r="F67" s="21">
        <f>VLOOKUP($B67,'Data set (51-26 split)'!$B$58:$K$82,MATCH(Discretization!F$59,'Data set (51-26 split)'!$B$57:$K$57,0),FALSE)</f>
        <v>97.2</v>
      </c>
      <c r="G67" s="21">
        <f>VLOOKUP($B67,'Data set (51-26 split)'!$B$58:$K$82,MATCH(Discretization!G$59,'Data set (51-26 split)'!$B$57:$K$57,0),FALSE)</f>
        <v>700.3</v>
      </c>
      <c r="H67" s="21" t="str">
        <f>VLOOKUP($B67,'Data set (51-26 split)'!$B$58:$K$82,MATCH(Discretization!H$59,'Data set (51-26 split)'!$B$57:$K$57,0),FALSE)</f>
        <v>NA</v>
      </c>
      <c r="I67" s="21">
        <f>VLOOKUP($B67,'Data set (51-26 split)'!$B$58:$K$82,MATCH(Discretization!I$59,'Data set (51-26 split)'!$B$57:$K$57,0),FALSE)</f>
        <v>250</v>
      </c>
      <c r="J67" s="21" t="str">
        <f>VLOOKUP($B67,'Data set (51-26 split)'!$B$58:$K$82,MATCH(Discretization!J$59,'Data set (51-26 split)'!$B$57:$K$57,0),FALSE)</f>
        <v>Yes</v>
      </c>
      <c r="K67" s="21" t="str">
        <f>VLOOKUP($B67,'Data set (51-26 split)'!$B$58:$K$82,MATCH(Discretization!K$59,'Data set (51-26 split)'!$B$57:$K$57,0),FALSE)</f>
        <v>Yes</v>
      </c>
      <c r="M67" s="23">
        <v>42</v>
      </c>
      <c r="N67" s="19">
        <f t="shared" si="8"/>
        <v>1</v>
      </c>
      <c r="O67" s="19">
        <f t="shared" si="9"/>
        <v>1</v>
      </c>
      <c r="P67" s="19">
        <f t="shared" si="10"/>
        <v>1</v>
      </c>
      <c r="Q67" s="19">
        <f t="shared" si="11"/>
        <v>1</v>
      </c>
      <c r="R67" s="19">
        <f>IF(G67="NA","NA",IF(OR(G67&lt;$R$2,G67&gt;$R$3),0,1))</f>
        <v>1</v>
      </c>
      <c r="S67" s="19" t="str">
        <f t="shared" si="13"/>
        <v>NA</v>
      </c>
      <c r="T67" s="19">
        <f t="shared" si="14"/>
        <v>1</v>
      </c>
      <c r="U67" s="19"/>
      <c r="V67" s="19">
        <f t="shared" si="15"/>
        <v>1</v>
      </c>
    </row>
    <row r="68" spans="2:22" ht="12" x14ac:dyDescent="0.15">
      <c r="B68" s="20">
        <v>24</v>
      </c>
      <c r="C68" s="21">
        <f>VLOOKUP($B68,'Data set (51-26 split)'!$B$58:$K$82,MATCH(Discretization!C$59,'Data set (51-26 split)'!$B$57:$K$57,0),FALSE)</f>
        <v>2300</v>
      </c>
      <c r="D68" s="21">
        <f>VLOOKUP($B68,'Data set (51-26 split)'!$B$58:$K$82,MATCH(Discretization!D$59,'Data set (51-26 split)'!$B$57:$K$57,0),FALSE)</f>
        <v>20.9</v>
      </c>
      <c r="E68" s="21">
        <f>VLOOKUP($B68,'Data set (51-26 split)'!$B$58:$K$82,MATCH(Discretization!E$59,'Data set (51-26 split)'!$B$57:$K$57,0),FALSE)</f>
        <v>80</v>
      </c>
      <c r="F68" s="21">
        <f>VLOOKUP($B68,'Data set (51-26 split)'!$B$58:$K$82,MATCH(Discretization!F$59,'Data set (51-26 split)'!$B$57:$K$57,0),FALSE)</f>
        <v>50</v>
      </c>
      <c r="G68" s="21">
        <f>VLOOKUP($B68,'Data set (51-26 split)'!$B$58:$K$82,MATCH(Discretization!G$59,'Data set (51-26 split)'!$B$57:$K$57,0),FALSE)</f>
        <v>615.70000000000005</v>
      </c>
      <c r="H68" s="21">
        <f>VLOOKUP($B68,'Data set (51-26 split)'!$B$58:$K$82,MATCH(Discretization!H$59,'Data set (51-26 split)'!$B$57:$K$57,0),FALSE)</f>
        <v>100</v>
      </c>
      <c r="I68" s="21">
        <f>VLOOKUP($B68,'Data set (51-26 split)'!$B$58:$K$82,MATCH(Discretization!I$59,'Data set (51-26 split)'!$B$57:$K$57,0),FALSE)</f>
        <v>400</v>
      </c>
      <c r="J68" s="21" t="str">
        <f>VLOOKUP($B68,'Data set (51-26 split)'!$B$58:$K$82,MATCH(Discretization!J$59,'Data set (51-26 split)'!$B$57:$K$57,0),FALSE)</f>
        <v>Yes</v>
      </c>
      <c r="K68" s="21" t="str">
        <f>VLOOKUP($B68,'Data set (51-26 split)'!$B$58:$K$82,MATCH(Discretization!K$59,'Data set (51-26 split)'!$B$57:$K$57,0),FALSE)</f>
        <v>Yes</v>
      </c>
      <c r="M68" s="23">
        <v>24</v>
      </c>
      <c r="N68" s="19">
        <f t="shared" si="8"/>
        <v>1</v>
      </c>
      <c r="O68" s="19">
        <f t="shared" si="9"/>
        <v>1</v>
      </c>
      <c r="P68" s="19">
        <f t="shared" si="10"/>
        <v>1</v>
      </c>
      <c r="Q68" s="19">
        <f t="shared" si="11"/>
        <v>1</v>
      </c>
      <c r="R68" s="19">
        <f t="shared" si="12"/>
        <v>1</v>
      </c>
      <c r="S68" s="19">
        <f t="shared" si="13"/>
        <v>1</v>
      </c>
      <c r="T68" s="19">
        <f t="shared" si="14"/>
        <v>1</v>
      </c>
      <c r="U68" s="19"/>
      <c r="V68" s="19">
        <f t="shared" si="15"/>
        <v>1</v>
      </c>
    </row>
    <row r="69" spans="2:22" ht="12" x14ac:dyDescent="0.15">
      <c r="B69" s="20">
        <v>25</v>
      </c>
      <c r="C69" s="21">
        <f>VLOOKUP($B69,'Data set (51-26 split)'!$B$58:$K$82,MATCH(Discretization!C$59,'Data set (51-26 split)'!$B$57:$K$57,0),FALSE)</f>
        <v>465</v>
      </c>
      <c r="D69" s="21">
        <f>VLOOKUP($B69,'Data set (51-26 split)'!$B$58:$K$82,MATCH(Discretization!D$59,'Data set (51-26 split)'!$B$57:$K$57,0),FALSE)</f>
        <v>4.5</v>
      </c>
      <c r="E69" s="21">
        <f>VLOOKUP($B69,'Data set (51-26 split)'!$B$58:$K$82,MATCH(Discretization!E$59,'Data set (51-26 split)'!$B$57:$K$57,0),FALSE)</f>
        <v>20</v>
      </c>
      <c r="F69" s="21">
        <f>VLOOKUP($B69,'Data set (51-26 split)'!$B$58:$K$82,MATCH(Discretization!F$59,'Data set (51-26 split)'!$B$57:$K$57,0),FALSE)</f>
        <v>97</v>
      </c>
      <c r="G69" s="21">
        <f>VLOOKUP($B69,'Data set (51-26 split)'!$B$58:$K$82,MATCH(Discretization!G$59,'Data set (51-26 split)'!$B$57:$K$57,0),FALSE)</f>
        <v>116.9</v>
      </c>
      <c r="H69" s="21">
        <f>VLOOKUP($B69,'Data set (51-26 split)'!$B$58:$K$82,MATCH(Discretization!H$59,'Data set (51-26 split)'!$B$57:$K$57,0),FALSE)</f>
        <v>300</v>
      </c>
      <c r="I69" s="21">
        <f>VLOOKUP($B69,'Data set (51-26 split)'!$B$58:$K$82,MATCH(Discretization!I$59,'Data set (51-26 split)'!$B$57:$K$57,0),FALSE)</f>
        <v>250</v>
      </c>
      <c r="J69" s="21" t="str">
        <f>VLOOKUP($B69,'Data set (51-26 split)'!$B$58:$K$82,MATCH(Discretization!J$59,'Data set (51-26 split)'!$B$57:$K$57,0),FALSE)</f>
        <v>No</v>
      </c>
      <c r="K69" s="21" t="str">
        <f>VLOOKUP($B69,'Data set (51-26 split)'!$B$58:$K$82,MATCH(Discretization!K$59,'Data set (51-26 split)'!$B$57:$K$57,0),FALSE)</f>
        <v>Yes</v>
      </c>
      <c r="M69" s="23">
        <v>25</v>
      </c>
      <c r="N69" s="19">
        <f t="shared" si="8"/>
        <v>1</v>
      </c>
      <c r="O69" s="19">
        <f t="shared" si="9"/>
        <v>1</v>
      </c>
      <c r="P69" s="19">
        <f t="shared" si="10"/>
        <v>1</v>
      </c>
      <c r="Q69" s="19">
        <f t="shared" si="11"/>
        <v>1</v>
      </c>
      <c r="R69" s="19">
        <f t="shared" si="12"/>
        <v>1</v>
      </c>
      <c r="S69" s="19">
        <f t="shared" si="13"/>
        <v>1</v>
      </c>
      <c r="T69" s="19">
        <f t="shared" si="14"/>
        <v>1</v>
      </c>
      <c r="U69" s="19"/>
      <c r="V69" s="19">
        <f t="shared" si="15"/>
        <v>1</v>
      </c>
    </row>
    <row r="70" spans="2:22" ht="12" x14ac:dyDescent="0.15">
      <c r="B70" s="20">
        <v>3</v>
      </c>
      <c r="C70" s="21">
        <f>VLOOKUP($B70,'Data set (51-26 split)'!$B$58:$K$82,MATCH(Discretization!C$59,'Data set (51-26 split)'!$B$57:$K$57,0),FALSE)</f>
        <v>2743</v>
      </c>
      <c r="D70" s="21">
        <f>VLOOKUP($B70,'Data set (51-26 split)'!$B$58:$K$82,MATCH(Discretization!D$59,'Data set (51-26 split)'!$B$57:$K$57,0),FALSE)</f>
        <v>27.3</v>
      </c>
      <c r="E70" s="21">
        <f>VLOOKUP($B70,'Data set (51-26 split)'!$B$58:$K$82,MATCH(Discretization!E$59,'Data set (51-26 split)'!$B$57:$K$57,0),FALSE)</f>
        <v>100.6</v>
      </c>
      <c r="F70" s="21">
        <f>VLOOKUP($B70,'Data set (51-26 split)'!$B$58:$K$82,MATCH(Discretization!F$59,'Data set (51-26 split)'!$B$57:$K$57,0),FALSE)</f>
        <v>95</v>
      </c>
      <c r="G70" s="21">
        <f>VLOOKUP($B70,'Data set (51-26 split)'!$B$58:$K$82,MATCH(Discretization!G$59,'Data set (51-26 split)'!$B$57:$K$57,0),FALSE)</f>
        <v>623.20000000000005</v>
      </c>
      <c r="H70" s="21">
        <f>VLOOKUP($B70,'Data set (51-26 split)'!$B$58:$K$82,MATCH(Discretization!H$59,'Data set (51-26 split)'!$B$57:$K$57,0),FALSE)</f>
        <v>18</v>
      </c>
      <c r="I70" s="21">
        <f>VLOOKUP($B70,'Data set (51-26 split)'!$B$58:$K$82,MATCH(Discretization!I$59,'Data set (51-26 split)'!$B$57:$K$57,0),FALSE)</f>
        <v>400</v>
      </c>
      <c r="J70" s="21" t="str">
        <f>VLOOKUP($B70,'Data set (51-26 split)'!$B$58:$K$82,MATCH(Discretization!J$59,'Data set (51-26 split)'!$B$57:$K$57,0),FALSE)</f>
        <v>No</v>
      </c>
      <c r="K70" s="21" t="str">
        <f>VLOOKUP($B70,'Data set (51-26 split)'!$B$58:$K$82,MATCH(Discretization!K$59,'Data set (51-26 split)'!$B$57:$K$57,0),FALSE)</f>
        <v>Yes</v>
      </c>
      <c r="M70" s="23">
        <v>3</v>
      </c>
      <c r="N70" s="19">
        <f t="shared" si="8"/>
        <v>1</v>
      </c>
      <c r="O70" s="19">
        <f t="shared" si="9"/>
        <v>1</v>
      </c>
      <c r="P70" s="19">
        <f t="shared" si="10"/>
        <v>1</v>
      </c>
      <c r="Q70" s="19">
        <f t="shared" si="11"/>
        <v>1</v>
      </c>
      <c r="R70" s="19">
        <f t="shared" si="12"/>
        <v>1</v>
      </c>
      <c r="S70" s="19">
        <f t="shared" si="13"/>
        <v>1</v>
      </c>
      <c r="T70" s="19">
        <f t="shared" si="14"/>
        <v>1</v>
      </c>
      <c r="U70" s="19"/>
      <c r="V70" s="19">
        <f t="shared" si="15"/>
        <v>1</v>
      </c>
    </row>
    <row r="71" spans="2:22" ht="12" x14ac:dyDescent="0.15">
      <c r="B71" s="20">
        <v>17</v>
      </c>
      <c r="C71" s="21">
        <f>VLOOKUP($B71,'Data set (51-26 split)'!$B$58:$K$82,MATCH(Discretization!C$59,'Data set (51-26 split)'!$B$57:$K$57,0),FALSE)</f>
        <v>2034</v>
      </c>
      <c r="D71" s="21">
        <f>VLOOKUP($B71,'Data set (51-26 split)'!$B$58:$K$82,MATCH(Discretization!D$59,'Data set (51-26 split)'!$B$57:$K$57,0),FALSE)</f>
        <v>20.7</v>
      </c>
      <c r="E71" s="21">
        <f>VLOOKUP($B71,'Data set (51-26 split)'!$B$58:$K$82,MATCH(Discretization!E$59,'Data set (51-26 split)'!$B$57:$K$57,0),FALSE)</f>
        <v>52.2</v>
      </c>
      <c r="F71" s="21">
        <f>VLOOKUP($B71,'Data set (51-26 split)'!$B$58:$K$82,MATCH(Discretization!F$59,'Data set (51-26 split)'!$B$57:$K$57,0),FALSE)</f>
        <v>66</v>
      </c>
      <c r="G71" s="21">
        <f>VLOOKUP($B71,'Data set (51-26 split)'!$B$58:$K$82,MATCH(Discretization!G$59,'Data set (51-26 split)'!$B$57:$K$57,0),FALSE)</f>
        <v>781</v>
      </c>
      <c r="H71" s="21">
        <f>VLOOKUP($B71,'Data set (51-26 split)'!$B$58:$K$82,MATCH(Discretization!H$59,'Data set (51-26 split)'!$B$57:$K$57,0),FALSE)</f>
        <v>3</v>
      </c>
      <c r="I71" s="21">
        <f>VLOOKUP($B71,'Data set (51-26 split)'!$B$58:$K$82,MATCH(Discretization!I$59,'Data set (51-26 split)'!$B$57:$K$57,0),FALSE)</f>
        <v>160</v>
      </c>
      <c r="J71" s="21" t="str">
        <f>VLOOKUP($B71,'Data set (51-26 split)'!$B$58:$K$82,MATCH(Discretization!J$59,'Data set (51-26 split)'!$B$57:$K$57,0),FALSE)</f>
        <v>No</v>
      </c>
      <c r="K71" s="21" t="str">
        <f>VLOOKUP($B71,'Data set (51-26 split)'!$B$58:$K$82,MATCH(Discretization!K$59,'Data set (51-26 split)'!$B$57:$K$57,0),FALSE)</f>
        <v>Yes</v>
      </c>
      <c r="M71" s="23">
        <v>17</v>
      </c>
      <c r="N71" s="19">
        <f t="shared" si="8"/>
        <v>1</v>
      </c>
      <c r="O71" s="19">
        <f t="shared" si="9"/>
        <v>1</v>
      </c>
      <c r="P71" s="19">
        <f t="shared" si="10"/>
        <v>1</v>
      </c>
      <c r="Q71" s="19">
        <f t="shared" si="11"/>
        <v>1</v>
      </c>
      <c r="R71" s="19">
        <f t="shared" si="12"/>
        <v>1</v>
      </c>
      <c r="S71" s="19">
        <f t="shared" si="13"/>
        <v>1</v>
      </c>
      <c r="T71" s="19">
        <f t="shared" si="14"/>
        <v>1</v>
      </c>
      <c r="U71" s="19"/>
      <c r="V71" s="19">
        <f t="shared" si="15"/>
        <v>1</v>
      </c>
    </row>
    <row r="72" spans="2:22" ht="12" x14ac:dyDescent="0.15">
      <c r="B72" s="20">
        <v>18</v>
      </c>
      <c r="C72" s="21">
        <f>VLOOKUP($B72,'Data set (51-26 split)'!$B$58:$K$82,MATCH(Discretization!C$59,'Data set (51-26 split)'!$B$57:$K$57,0),FALSE)</f>
        <v>1067</v>
      </c>
      <c r="D72" s="21">
        <f>VLOOKUP($B72,'Data set (51-26 split)'!$B$58:$K$82,MATCH(Discretization!D$59,'Data set (51-26 split)'!$B$57:$K$57,0),FALSE)</f>
        <v>11.2</v>
      </c>
      <c r="E72" s="21">
        <f>VLOOKUP($B72,'Data set (51-26 split)'!$B$58:$K$82,MATCH(Discretization!E$59,'Data set (51-26 split)'!$B$57:$K$57,0),FALSE)</f>
        <v>39.4</v>
      </c>
      <c r="F72" s="21">
        <f>VLOOKUP($B72,'Data set (51-26 split)'!$B$58:$K$82,MATCH(Discretization!F$59,'Data set (51-26 split)'!$B$57:$K$57,0),FALSE)</f>
        <v>32</v>
      </c>
      <c r="G72" s="21">
        <f>VLOOKUP($B72,'Data set (51-26 split)'!$B$58:$K$82,MATCH(Discretization!G$59,'Data set (51-26 split)'!$B$57:$K$57,0),FALSE)</f>
        <v>700.6</v>
      </c>
      <c r="H72" s="21">
        <f>VLOOKUP($B72,'Data set (51-26 split)'!$B$58:$K$82,MATCH(Discretization!H$59,'Data set (51-26 split)'!$B$57:$K$57,0),FALSE)</f>
        <v>14</v>
      </c>
      <c r="I72" s="21">
        <f>VLOOKUP($B72,'Data set (51-26 split)'!$B$58:$K$82,MATCH(Discretization!I$59,'Data set (51-26 split)'!$B$57:$K$57,0),FALSE)</f>
        <v>85</v>
      </c>
      <c r="J72" s="21" t="str">
        <f>VLOOKUP($B72,'Data set (51-26 split)'!$B$58:$K$82,MATCH(Discretization!J$59,'Data set (51-26 split)'!$B$57:$K$57,0),FALSE)</f>
        <v>No</v>
      </c>
      <c r="K72" s="21" t="str">
        <f>VLOOKUP($B72,'Data set (51-26 split)'!$B$58:$K$82,MATCH(Discretization!K$59,'Data set (51-26 split)'!$B$57:$K$57,0),FALSE)</f>
        <v>Yes</v>
      </c>
      <c r="M72" s="23">
        <v>18</v>
      </c>
      <c r="N72" s="19">
        <f t="shared" si="8"/>
        <v>1</v>
      </c>
      <c r="O72" s="19">
        <f t="shared" si="9"/>
        <v>1</v>
      </c>
      <c r="P72" s="19">
        <f t="shared" si="10"/>
        <v>1</v>
      </c>
      <c r="Q72" s="19">
        <f t="shared" si="11"/>
        <v>1</v>
      </c>
      <c r="R72" s="19">
        <f t="shared" si="12"/>
        <v>1</v>
      </c>
      <c r="S72" s="19">
        <f t="shared" si="13"/>
        <v>1</v>
      </c>
      <c r="T72" s="19">
        <f t="shared" si="14"/>
        <v>1</v>
      </c>
      <c r="U72" s="19"/>
      <c r="V72" s="19">
        <f t="shared" si="15"/>
        <v>1</v>
      </c>
    </row>
    <row r="73" spans="2:22" ht="12" x14ac:dyDescent="0.15">
      <c r="B73" s="20">
        <v>28</v>
      </c>
      <c r="C73" s="21">
        <f>VLOOKUP($B73,'Data set (51-26 split)'!$B$58:$K$82,MATCH(Discretization!C$59,'Data set (51-26 split)'!$B$57:$K$57,0),FALSE)</f>
        <v>4262</v>
      </c>
      <c r="D73" s="21">
        <f>VLOOKUP($B73,'Data set (51-26 split)'!$B$58:$K$82,MATCH(Discretization!D$59,'Data set (51-26 split)'!$B$57:$K$57,0),FALSE)</f>
        <v>61.8</v>
      </c>
      <c r="E73" s="21">
        <f>VLOOKUP($B73,'Data set (51-26 split)'!$B$58:$K$82,MATCH(Discretization!E$59,'Data set (51-26 split)'!$B$57:$K$57,0),FALSE)</f>
        <v>81</v>
      </c>
      <c r="F73" s="21">
        <f>VLOOKUP($B73,'Data set (51-26 split)'!$B$58:$K$82,MATCH(Discretization!F$59,'Data set (51-26 split)'!$B$57:$K$57,0),FALSE)</f>
        <v>97</v>
      </c>
      <c r="G73" s="21">
        <f>VLOOKUP($B73,'Data set (51-26 split)'!$B$58:$K$82,MATCH(Discretization!G$59,'Data set (51-26 split)'!$B$57:$K$57,0),FALSE)</f>
        <v>919.3</v>
      </c>
      <c r="H73" s="21">
        <f>VLOOKUP($B73,'Data set (51-26 split)'!$B$58:$K$82,MATCH(Discretization!H$59,'Data set (51-26 split)'!$B$57:$K$57,0),FALSE)</f>
        <v>192</v>
      </c>
      <c r="I73" s="21" t="str">
        <f>VLOOKUP($B73,'Data set (51-26 split)'!$B$58:$K$82,MATCH(Discretization!I$59,'Data set (51-26 split)'!$B$57:$K$57,0),FALSE)</f>
        <v>NA</v>
      </c>
      <c r="J73" s="21" t="str">
        <f>VLOOKUP($B73,'Data set (51-26 split)'!$B$58:$K$82,MATCH(Discretization!J$59,'Data set (51-26 split)'!$B$57:$K$57,0),FALSE)</f>
        <v>No</v>
      </c>
      <c r="K73" s="21" t="str">
        <f>VLOOKUP($B73,'Data set (51-26 split)'!$B$58:$K$82,MATCH(Discretization!K$59,'Data set (51-26 split)'!$B$57:$K$57,0),FALSE)</f>
        <v>Yes</v>
      </c>
      <c r="M73" s="23">
        <v>28</v>
      </c>
      <c r="N73" s="19">
        <f t="shared" si="8"/>
        <v>1</v>
      </c>
      <c r="O73" s="19">
        <f t="shared" si="9"/>
        <v>0</v>
      </c>
      <c r="P73" s="19">
        <f t="shared" si="10"/>
        <v>1</v>
      </c>
      <c r="Q73" s="19">
        <f t="shared" si="11"/>
        <v>1</v>
      </c>
      <c r="R73" s="19">
        <f t="shared" si="12"/>
        <v>0</v>
      </c>
      <c r="S73" s="19">
        <f t="shared" si="13"/>
        <v>1</v>
      </c>
      <c r="T73" s="19" t="str">
        <f t="shared" si="14"/>
        <v>NA</v>
      </c>
      <c r="U73" s="19"/>
      <c r="V73" s="19">
        <f t="shared" si="15"/>
        <v>1</v>
      </c>
    </row>
    <row r="74" spans="2:22" ht="12" x14ac:dyDescent="0.15">
      <c r="B74" s="20">
        <v>29</v>
      </c>
      <c r="C74" s="21">
        <f>VLOOKUP($B74,'Data set (51-26 split)'!$B$58:$K$82,MATCH(Discretization!C$59,'Data set (51-26 split)'!$B$57:$K$57,0),FALSE)</f>
        <v>2700</v>
      </c>
      <c r="D74" s="21">
        <f>VLOOKUP($B74,'Data set (51-26 split)'!$B$58:$K$82,MATCH(Discretization!D$59,'Data set (51-26 split)'!$B$57:$K$57,0),FALSE)</f>
        <v>27</v>
      </c>
      <c r="E74" s="21">
        <f>VLOOKUP($B74,'Data set (51-26 split)'!$B$58:$K$82,MATCH(Discretization!E$59,'Data set (51-26 split)'!$B$57:$K$57,0),FALSE)</f>
        <v>115</v>
      </c>
      <c r="F74" s="21">
        <f>VLOOKUP($B74,'Data set (51-26 split)'!$B$58:$K$82,MATCH(Discretization!F$59,'Data set (51-26 split)'!$B$57:$K$57,0),FALSE)</f>
        <v>91</v>
      </c>
      <c r="G74" s="21">
        <f>VLOOKUP($B74,'Data set (51-26 split)'!$B$58:$K$82,MATCH(Discretization!G$59,'Data set (51-26 split)'!$B$57:$K$57,0),FALSE)</f>
        <v>559.70000000000005</v>
      </c>
      <c r="H74" s="21">
        <f>VLOOKUP($B74,'Data set (51-26 split)'!$B$58:$K$82,MATCH(Discretization!H$59,'Data set (51-26 split)'!$B$57:$K$57,0),FALSE)</f>
        <v>65</v>
      </c>
      <c r="I74" s="21" t="str">
        <f>VLOOKUP($B74,'Data set (51-26 split)'!$B$58:$K$82,MATCH(Discretization!I$59,'Data set (51-26 split)'!$B$57:$K$57,0),FALSE)</f>
        <v>NA</v>
      </c>
      <c r="J74" s="21" t="str">
        <f>VLOOKUP($B74,'Data set (51-26 split)'!$B$58:$K$82,MATCH(Discretization!J$59,'Data set (51-26 split)'!$B$57:$K$57,0),FALSE)</f>
        <v>Yes</v>
      </c>
      <c r="K74" s="21" t="str">
        <f>VLOOKUP($B74,'Data set (51-26 split)'!$B$58:$K$82,MATCH(Discretization!K$59,'Data set (51-26 split)'!$B$57:$K$57,0),FALSE)</f>
        <v>Yes</v>
      </c>
      <c r="M74" s="23">
        <v>29</v>
      </c>
      <c r="N74" s="19">
        <f t="shared" si="8"/>
        <v>1</v>
      </c>
      <c r="O74" s="19">
        <f t="shared" si="9"/>
        <v>1</v>
      </c>
      <c r="P74" s="19">
        <f t="shared" si="10"/>
        <v>1</v>
      </c>
      <c r="Q74" s="19">
        <f t="shared" si="11"/>
        <v>1</v>
      </c>
      <c r="R74" s="19">
        <f t="shared" si="12"/>
        <v>1</v>
      </c>
      <c r="S74" s="19">
        <f t="shared" si="13"/>
        <v>1</v>
      </c>
      <c r="T74" s="19" t="str">
        <f t="shared" si="14"/>
        <v>NA</v>
      </c>
      <c r="U74" s="19"/>
      <c r="V74" s="19">
        <f t="shared" si="15"/>
        <v>1</v>
      </c>
    </row>
    <row r="75" spans="2:22" ht="12" x14ac:dyDescent="0.15">
      <c r="B75" s="20">
        <v>22</v>
      </c>
      <c r="C75" s="21">
        <f>VLOOKUP($B75,'Data set (51-26 split)'!$B$58:$K$82,MATCH(Discretization!C$59,'Data set (51-26 split)'!$B$57:$K$57,0),FALSE)</f>
        <v>1234</v>
      </c>
      <c r="D75" s="21">
        <f>VLOOKUP($B75,'Data set (51-26 split)'!$B$58:$K$82,MATCH(Discretization!D$59,'Data set (51-26 split)'!$B$57:$K$57,0),FALSE)</f>
        <v>6.4</v>
      </c>
      <c r="E75" s="21">
        <f>VLOOKUP($B75,'Data set (51-26 split)'!$B$58:$K$82,MATCH(Discretization!E$59,'Data set (51-26 split)'!$B$57:$K$57,0),FALSE)</f>
        <v>56</v>
      </c>
      <c r="F75" s="21">
        <f>VLOOKUP($B75,'Data set (51-26 split)'!$B$58:$K$82,MATCH(Discretization!F$59,'Data set (51-26 split)'!$B$57:$K$57,0),FALSE)</f>
        <v>74.239999999999995</v>
      </c>
      <c r="G75" s="21">
        <f>VLOOKUP($B75,'Data set (51-26 split)'!$B$58:$K$82,MATCH(Discretization!G$59,'Data set (51-26 split)'!$B$57:$K$57,0),FALSE)</f>
        <v>141</v>
      </c>
      <c r="H75" s="21" t="str">
        <f>VLOOKUP($B75,'Data set (51-26 split)'!$B$58:$K$82,MATCH(Discretization!H$59,'Data set (51-26 split)'!$B$57:$K$57,0),FALSE)</f>
        <v>NA</v>
      </c>
      <c r="I75" s="21" t="str">
        <f>VLOOKUP($B75,'Data set (51-26 split)'!$B$58:$K$82,MATCH(Discretization!I$59,'Data set (51-26 split)'!$B$57:$K$57,0),FALSE)</f>
        <v>NA</v>
      </c>
      <c r="J75" s="21" t="str">
        <f>VLOOKUP($B75,'Data set (51-26 split)'!$B$58:$K$82,MATCH(Discretization!J$59,'Data set (51-26 split)'!$B$57:$K$57,0),FALSE)</f>
        <v>NA</v>
      </c>
      <c r="K75" s="21" t="str">
        <f>VLOOKUP($B75,'Data set (51-26 split)'!$B$58:$K$82,MATCH(Discretization!K$59,'Data set (51-26 split)'!$B$57:$K$57,0),FALSE)</f>
        <v>Yes</v>
      </c>
      <c r="M75" s="23">
        <v>22</v>
      </c>
      <c r="N75" s="19">
        <f t="shared" si="8"/>
        <v>1</v>
      </c>
      <c r="O75" s="19">
        <f t="shared" si="9"/>
        <v>1</v>
      </c>
      <c r="P75" s="19">
        <f t="shared" si="10"/>
        <v>1</v>
      </c>
      <c r="Q75" s="19">
        <f t="shared" si="11"/>
        <v>1</v>
      </c>
      <c r="R75" s="19">
        <f t="shared" si="12"/>
        <v>1</v>
      </c>
      <c r="S75" s="19" t="str">
        <f t="shared" si="13"/>
        <v>NA</v>
      </c>
      <c r="T75" s="19" t="str">
        <f t="shared" si="14"/>
        <v>NA</v>
      </c>
      <c r="U75" s="19"/>
      <c r="V75" s="19">
        <f t="shared" si="15"/>
        <v>1</v>
      </c>
    </row>
    <row r="76" spans="2:22" ht="12" x14ac:dyDescent="0.15">
      <c r="B76" s="20">
        <v>11</v>
      </c>
      <c r="C76" s="21">
        <f>VLOOKUP($B76,'Data set (51-26 split)'!$B$58:$K$82,MATCH(Discretization!C$59,'Data set (51-26 split)'!$B$57:$K$57,0),FALSE)</f>
        <v>7224</v>
      </c>
      <c r="D76" s="21">
        <f>VLOOKUP($B76,'Data set (51-26 split)'!$B$58:$K$82,MATCH(Discretization!D$59,'Data set (51-26 split)'!$B$57:$K$57,0),FALSE)</f>
        <v>76</v>
      </c>
      <c r="E76" s="21">
        <f>VLOOKUP($B76,'Data set (51-26 split)'!$B$58:$K$82,MATCH(Discretization!E$59,'Data set (51-26 split)'!$B$57:$K$57,0),FALSE)</f>
        <v>168.3</v>
      </c>
      <c r="F76" s="21">
        <f>VLOOKUP($B76,'Data set (51-26 split)'!$B$58:$K$82,MATCH(Discretization!F$59,'Data set (51-26 split)'!$B$57:$K$57,0),FALSE)</f>
        <v>20</v>
      </c>
      <c r="G76" s="21">
        <f>VLOOKUP($B76,'Data set (51-26 split)'!$B$58:$K$82,MATCH(Discretization!G$59,'Data set (51-26 split)'!$B$57:$K$57,0),FALSE)</f>
        <v>780.5</v>
      </c>
      <c r="H76" s="21">
        <f>VLOOKUP($B76,'Data set (51-26 split)'!$B$58:$K$82,MATCH(Discretization!H$59,'Data set (51-26 split)'!$B$57:$K$57,0),FALSE)</f>
        <v>53</v>
      </c>
      <c r="I76" s="21">
        <f>VLOOKUP($B76,'Data set (51-26 split)'!$B$58:$K$82,MATCH(Discretization!I$59,'Data set (51-26 split)'!$B$57:$K$57,0),FALSE)</f>
        <v>780</v>
      </c>
      <c r="J76" s="21" t="str">
        <f>VLOOKUP($B76,'Data set (51-26 split)'!$B$58:$K$82,MATCH(Discretization!J$59,'Data set (51-26 split)'!$B$57:$K$57,0),FALSE)</f>
        <v>No</v>
      </c>
      <c r="K76" s="21" t="str">
        <f>VLOOKUP($B76,'Data set (51-26 split)'!$B$58:$K$82,MATCH(Discretization!K$59,'Data set (51-26 split)'!$B$57:$K$57,0),FALSE)</f>
        <v>Yes</v>
      </c>
      <c r="M76" s="23">
        <v>11</v>
      </c>
      <c r="N76" s="19">
        <f t="shared" si="8"/>
        <v>0</v>
      </c>
      <c r="O76" s="19">
        <f t="shared" si="9"/>
        <v>0</v>
      </c>
      <c r="P76" s="19">
        <f t="shared" si="10"/>
        <v>0</v>
      </c>
      <c r="Q76" s="19">
        <f t="shared" si="11"/>
        <v>1</v>
      </c>
      <c r="R76" s="19">
        <f t="shared" si="12"/>
        <v>1</v>
      </c>
      <c r="S76" s="19">
        <f t="shared" si="13"/>
        <v>1</v>
      </c>
      <c r="T76" s="19">
        <f t="shared" si="14"/>
        <v>1</v>
      </c>
      <c r="U76" s="19"/>
      <c r="V76" s="19">
        <f t="shared" si="15"/>
        <v>1</v>
      </c>
    </row>
    <row r="77" spans="2:22" ht="12" x14ac:dyDescent="0.15">
      <c r="B77" s="20">
        <v>43</v>
      </c>
      <c r="C77" s="21">
        <f>VLOOKUP($B77,'Data set (51-26 split)'!$B$58:$K$82,MATCH(Discretization!C$59,'Data set (51-26 split)'!$B$57:$K$57,0),FALSE)</f>
        <v>774</v>
      </c>
      <c r="D77" s="21">
        <f>VLOOKUP($B77,'Data set (51-26 split)'!$B$58:$K$82,MATCH(Discretization!D$59,'Data set (51-26 split)'!$B$57:$K$57,0),FALSE)</f>
        <v>7.7</v>
      </c>
      <c r="E77" s="21">
        <f>VLOOKUP($B77,'Data set (51-26 split)'!$B$58:$K$82,MATCH(Discretization!E$59,'Data set (51-26 split)'!$B$57:$K$57,0),FALSE)</f>
        <v>45</v>
      </c>
      <c r="F77" s="21">
        <f>VLOOKUP($B77,'Data set (51-26 split)'!$B$58:$K$82,MATCH(Discretization!F$59,'Data set (51-26 split)'!$B$57:$K$57,0),FALSE)</f>
        <v>90</v>
      </c>
      <c r="G77" s="21">
        <f>VLOOKUP($B77,'Data set (51-26 split)'!$B$58:$K$82,MATCH(Discretization!G$59,'Data set (51-26 split)'!$B$57:$K$57,0),FALSE)</f>
        <v>223.9</v>
      </c>
      <c r="H77" s="21">
        <f>VLOOKUP($B77,'Data set (51-26 split)'!$B$58:$K$82,MATCH(Discretization!H$59,'Data set (51-26 split)'!$B$57:$K$57,0),FALSE)</f>
        <v>50</v>
      </c>
      <c r="I77" s="21">
        <f>VLOOKUP($B77,'Data set (51-26 split)'!$B$58:$K$82,MATCH(Discretization!I$59,'Data set (51-26 split)'!$B$57:$K$57,0),FALSE)</f>
        <v>100</v>
      </c>
      <c r="J77" s="21" t="str">
        <f>VLOOKUP($B77,'Data set (51-26 split)'!$B$58:$K$82,MATCH(Discretization!J$59,'Data set (51-26 split)'!$B$57:$K$57,0),FALSE)</f>
        <v>Yes</v>
      </c>
      <c r="K77" s="21" t="str">
        <f>VLOOKUP($B77,'Data set (51-26 split)'!$B$58:$K$82,MATCH(Discretization!K$59,'Data set (51-26 split)'!$B$57:$K$57,0),FALSE)</f>
        <v>Yes</v>
      </c>
      <c r="M77" s="23">
        <v>43</v>
      </c>
      <c r="N77" s="19">
        <f t="shared" si="8"/>
        <v>1</v>
      </c>
      <c r="O77" s="19">
        <f t="shared" si="9"/>
        <v>1</v>
      </c>
      <c r="P77" s="19">
        <f t="shared" si="10"/>
        <v>1</v>
      </c>
      <c r="Q77" s="19">
        <f t="shared" si="11"/>
        <v>1</v>
      </c>
      <c r="R77" s="19">
        <f t="shared" si="12"/>
        <v>1</v>
      </c>
      <c r="S77" s="19">
        <f t="shared" si="13"/>
        <v>1</v>
      </c>
      <c r="T77" s="19">
        <f t="shared" si="14"/>
        <v>1</v>
      </c>
      <c r="U77" s="19"/>
      <c r="V77" s="19">
        <f t="shared" si="15"/>
        <v>1</v>
      </c>
    </row>
    <row r="78" spans="2:22" ht="12" x14ac:dyDescent="0.15">
      <c r="B78" s="20">
        <v>46</v>
      </c>
      <c r="C78" s="21">
        <f>VLOOKUP($B78,'Data set (51-26 split)'!$B$58:$K$82,MATCH(Discretization!C$59,'Data set (51-26 split)'!$B$57:$K$57,0),FALSE)</f>
        <v>3300</v>
      </c>
      <c r="D78" s="21">
        <f>VLOOKUP($B78,'Data set (51-26 split)'!$B$58:$K$82,MATCH(Discretization!D$59,'Data set (51-26 split)'!$B$57:$K$57,0),FALSE)</f>
        <v>33</v>
      </c>
      <c r="E78" s="21">
        <f>VLOOKUP($B78,'Data set (51-26 split)'!$B$58:$K$82,MATCH(Discretization!E$59,'Data set (51-26 split)'!$B$57:$K$57,0),FALSE)</f>
        <v>160</v>
      </c>
      <c r="F78" s="21">
        <f>VLOOKUP($B78,'Data set (51-26 split)'!$B$58:$K$82,MATCH(Discretization!F$59,'Data set (51-26 split)'!$B$57:$K$57,0),FALSE)</f>
        <v>90</v>
      </c>
      <c r="G78" s="21">
        <f>VLOOKUP($B78,'Data set (51-26 split)'!$B$58:$K$82,MATCH(Discretization!G$59,'Data set (51-26 split)'!$B$57:$K$57,0),FALSE)</f>
        <v>506.2</v>
      </c>
      <c r="H78" s="21" t="str">
        <f>VLOOKUP($B78,'Data set (51-26 split)'!$B$58:$K$82,MATCH(Discretization!H$59,'Data set (51-26 split)'!$B$57:$K$57,0),FALSE)</f>
        <v>NA</v>
      </c>
      <c r="I78" s="21" t="str">
        <f>VLOOKUP($B78,'Data set (51-26 split)'!$B$58:$K$82,MATCH(Discretization!I$59,'Data set (51-26 split)'!$B$57:$K$57,0),FALSE)</f>
        <v>NA</v>
      </c>
      <c r="J78" s="21" t="str">
        <f>VLOOKUP($B78,'Data set (51-26 split)'!$B$58:$K$82,MATCH(Discretization!J$59,'Data set (51-26 split)'!$B$57:$K$57,0),FALSE)</f>
        <v>Yes</v>
      </c>
      <c r="K78" s="21" t="str">
        <f>VLOOKUP($B78,'Data set (51-26 split)'!$B$58:$K$82,MATCH(Discretization!K$59,'Data set (51-26 split)'!$B$57:$K$57,0),FALSE)</f>
        <v>Yes</v>
      </c>
      <c r="M78" s="23">
        <v>46</v>
      </c>
      <c r="N78" s="19">
        <f t="shared" si="8"/>
        <v>1</v>
      </c>
      <c r="O78" s="19">
        <f t="shared" si="9"/>
        <v>1</v>
      </c>
      <c r="P78" s="19">
        <f t="shared" si="10"/>
        <v>0</v>
      </c>
      <c r="Q78" s="19">
        <f t="shared" si="11"/>
        <v>1</v>
      </c>
      <c r="R78" s="19">
        <f t="shared" si="12"/>
        <v>1</v>
      </c>
      <c r="S78" s="19" t="str">
        <f t="shared" si="13"/>
        <v>NA</v>
      </c>
      <c r="T78" s="19" t="str">
        <f t="shared" si="14"/>
        <v>NA</v>
      </c>
      <c r="U78" s="19"/>
      <c r="V78" s="19">
        <f t="shared" si="15"/>
        <v>1</v>
      </c>
    </row>
    <row r="79" spans="2:22" ht="12" x14ac:dyDescent="0.15">
      <c r="B79" s="20">
        <v>32</v>
      </c>
      <c r="C79" s="21">
        <f>VLOOKUP($B79,'Data set (51-26 split)'!$B$58:$K$82,MATCH(Discretization!C$59,'Data set (51-26 split)'!$B$57:$K$57,0),FALSE)</f>
        <v>1600</v>
      </c>
      <c r="D79" s="21">
        <f>VLOOKUP($B79,'Data set (51-26 split)'!$B$58:$K$82,MATCH(Discretization!D$59,'Data set (51-26 split)'!$B$57:$K$57,0),FALSE)</f>
        <v>16</v>
      </c>
      <c r="E79" s="21">
        <f>VLOOKUP($B79,'Data set (51-26 split)'!$B$58:$K$82,MATCH(Discretization!E$59,'Data set (51-26 split)'!$B$57:$K$57,0),FALSE)</f>
        <v>77</v>
      </c>
      <c r="F79" s="21">
        <f>VLOOKUP($B79,'Data set (51-26 split)'!$B$58:$K$82,MATCH(Discretization!F$59,'Data set (51-26 split)'!$B$57:$K$57,0),FALSE)</f>
        <v>99</v>
      </c>
      <c r="G79" s="21">
        <f>VLOOKUP($B79,'Data set (51-26 split)'!$B$58:$K$82,MATCH(Discretization!G$59,'Data set (51-26 split)'!$B$57:$K$57,0),FALSE)</f>
        <v>624.29999999999995</v>
      </c>
      <c r="H79" s="21">
        <f>VLOOKUP($B79,'Data set (51-26 split)'!$B$58:$K$82,MATCH(Discretization!H$59,'Data set (51-26 split)'!$B$57:$K$57,0),FALSE)</f>
        <v>50</v>
      </c>
      <c r="I79" s="21">
        <f>VLOOKUP($B79,'Data set (51-26 split)'!$B$58:$K$82,MATCH(Discretization!I$59,'Data set (51-26 split)'!$B$57:$K$57,0),FALSE)</f>
        <v>200</v>
      </c>
      <c r="J79" s="21" t="str">
        <f>VLOOKUP($B79,'Data set (51-26 split)'!$B$58:$K$82,MATCH(Discretization!J$59,'Data set (51-26 split)'!$B$57:$K$57,0),FALSE)</f>
        <v>Yes</v>
      </c>
      <c r="K79" s="21" t="str">
        <f>VLOOKUP($B79,'Data set (51-26 split)'!$B$58:$K$82,MATCH(Discretization!K$59,'Data set (51-26 split)'!$B$57:$K$57,0),FALSE)</f>
        <v>Yes</v>
      </c>
      <c r="M79" s="23">
        <v>32</v>
      </c>
      <c r="N79" s="19">
        <f t="shared" si="8"/>
        <v>1</v>
      </c>
      <c r="O79" s="19">
        <f t="shared" si="9"/>
        <v>1</v>
      </c>
      <c r="P79" s="19">
        <f t="shared" si="10"/>
        <v>1</v>
      </c>
      <c r="Q79" s="19">
        <f t="shared" si="11"/>
        <v>0</v>
      </c>
      <c r="R79" s="19">
        <f t="shared" si="12"/>
        <v>1</v>
      </c>
      <c r="S79" s="19">
        <f t="shared" si="13"/>
        <v>1</v>
      </c>
      <c r="T79" s="19">
        <f t="shared" si="14"/>
        <v>1</v>
      </c>
      <c r="U79" s="19"/>
      <c r="V79" s="19">
        <f t="shared" si="15"/>
        <v>1</v>
      </c>
    </row>
    <row r="80" spans="2:22" ht="12" x14ac:dyDescent="0.15">
      <c r="B80" s="20">
        <v>47</v>
      </c>
      <c r="C80" s="21">
        <f>VLOOKUP($B80,'Data set (51-26 split)'!$B$58:$K$82,MATCH(Discretization!C$59,'Data set (51-26 split)'!$B$57:$K$57,0),FALSE)</f>
        <v>1280</v>
      </c>
      <c r="D80" s="21">
        <f>VLOOKUP($B80,'Data set (51-26 split)'!$B$58:$K$82,MATCH(Discretization!D$59,'Data set (51-26 split)'!$B$57:$K$57,0),FALSE)</f>
        <v>12.8</v>
      </c>
      <c r="E80" s="21">
        <f>VLOOKUP($B80,'Data set (51-26 split)'!$B$58:$K$82,MATCH(Discretization!E$59,'Data set (51-26 split)'!$B$57:$K$57,0),FALSE)</f>
        <v>70</v>
      </c>
      <c r="F80" s="21">
        <f>VLOOKUP($B80,'Data set (51-26 split)'!$B$58:$K$82,MATCH(Discretization!F$59,'Data set (51-26 split)'!$B$57:$K$57,0),FALSE)</f>
        <v>51</v>
      </c>
      <c r="G80" s="21">
        <f>VLOOKUP($B80,'Data set (51-26 split)'!$B$58:$K$82,MATCH(Discretization!G$59,'Data set (51-26 split)'!$B$57:$K$57,0),FALSE)</f>
        <v>392.9</v>
      </c>
      <c r="H80" s="21" t="str">
        <f>VLOOKUP($B80,'Data set (51-26 split)'!$B$58:$K$82,MATCH(Discretization!H$59,'Data set (51-26 split)'!$B$57:$K$57,0),FALSE)</f>
        <v>NA</v>
      </c>
      <c r="I80" s="21" t="str">
        <f>VLOOKUP($B80,'Data set (51-26 split)'!$B$58:$K$82,MATCH(Discretization!I$59,'Data set (51-26 split)'!$B$57:$K$57,0),FALSE)</f>
        <v>NA</v>
      </c>
      <c r="J80" s="21" t="str">
        <f>VLOOKUP($B80,'Data set (51-26 split)'!$B$58:$K$82,MATCH(Discretization!J$59,'Data set (51-26 split)'!$B$57:$K$57,0),FALSE)</f>
        <v>NA</v>
      </c>
      <c r="K80" s="21" t="str">
        <f>VLOOKUP($B80,'Data set (51-26 split)'!$B$58:$K$82,MATCH(Discretization!K$59,'Data set (51-26 split)'!$B$57:$K$57,0),FALSE)</f>
        <v>Yes</v>
      </c>
      <c r="M80" s="23">
        <v>47</v>
      </c>
      <c r="N80" s="19">
        <f t="shared" si="8"/>
        <v>1</v>
      </c>
      <c r="O80" s="19">
        <f t="shared" si="9"/>
        <v>1</v>
      </c>
      <c r="P80" s="19">
        <f t="shared" si="10"/>
        <v>1</v>
      </c>
      <c r="Q80" s="19">
        <f t="shared" si="11"/>
        <v>1</v>
      </c>
      <c r="R80" s="19">
        <f t="shared" si="12"/>
        <v>1</v>
      </c>
      <c r="S80" s="19" t="str">
        <f t="shared" si="13"/>
        <v>NA</v>
      </c>
      <c r="T80" s="19" t="str">
        <f t="shared" si="14"/>
        <v>NA</v>
      </c>
      <c r="U80" s="19"/>
      <c r="V80" s="19">
        <f t="shared" si="15"/>
        <v>1</v>
      </c>
    </row>
    <row r="81" spans="2:22" ht="12" x14ac:dyDescent="0.15">
      <c r="B81" s="20">
        <v>48</v>
      </c>
      <c r="C81" s="21">
        <f>VLOOKUP($B81,'Data set (51-26 split)'!$B$58:$K$82,MATCH(Discretization!C$59,'Data set (51-26 split)'!$B$57:$K$57,0),FALSE)</f>
        <v>1655</v>
      </c>
      <c r="D81" s="21">
        <f>VLOOKUP($B81,'Data set (51-26 split)'!$B$58:$K$82,MATCH(Discretization!D$59,'Data set (51-26 split)'!$B$57:$K$57,0),FALSE)</f>
        <v>16.5</v>
      </c>
      <c r="E81" s="21">
        <f>VLOOKUP($B81,'Data set (51-26 split)'!$B$58:$K$82,MATCH(Discretization!E$59,'Data set (51-26 split)'!$B$57:$K$57,0),FALSE)</f>
        <v>69.5</v>
      </c>
      <c r="F81" s="21">
        <f>VLOOKUP($B81,'Data set (51-26 split)'!$B$58:$K$82,MATCH(Discretization!F$59,'Data set (51-26 split)'!$B$57:$K$57,0),FALSE)</f>
        <v>88.1</v>
      </c>
      <c r="G81" s="21">
        <f>VLOOKUP($B81,'Data set (51-26 split)'!$B$58:$K$82,MATCH(Discretization!G$59,'Data set (51-26 split)'!$B$57:$K$57,0),FALSE)</f>
        <v>573.70000000000005</v>
      </c>
      <c r="H81" s="21" t="str">
        <f>VLOOKUP($B81,'Data set (51-26 split)'!$B$58:$K$82,MATCH(Discretization!H$59,'Data set (51-26 split)'!$B$57:$K$57,0),FALSE)</f>
        <v>NA</v>
      </c>
      <c r="I81" s="21" t="str">
        <f>VLOOKUP($B81,'Data set (51-26 split)'!$B$58:$K$82,MATCH(Discretization!I$59,'Data set (51-26 split)'!$B$57:$K$57,0),FALSE)</f>
        <v>NA</v>
      </c>
      <c r="J81" s="21" t="str">
        <f>VLOOKUP($B81,'Data set (51-26 split)'!$B$58:$K$82,MATCH(Discretization!J$59,'Data set (51-26 split)'!$B$57:$K$57,0),FALSE)</f>
        <v>NA</v>
      </c>
      <c r="K81" s="21" t="str">
        <f>VLOOKUP($B81,'Data set (51-26 split)'!$B$58:$K$82,MATCH(Discretization!K$59,'Data set (51-26 split)'!$B$57:$K$57,0),FALSE)</f>
        <v>Yes</v>
      </c>
      <c r="M81" s="23">
        <v>48</v>
      </c>
      <c r="N81" s="19">
        <f t="shared" si="8"/>
        <v>1</v>
      </c>
      <c r="O81" s="19">
        <f t="shared" si="9"/>
        <v>1</v>
      </c>
      <c r="P81" s="19">
        <f t="shared" si="10"/>
        <v>1</v>
      </c>
      <c r="Q81" s="19">
        <f t="shared" si="11"/>
        <v>1</v>
      </c>
      <c r="R81" s="19">
        <f t="shared" si="12"/>
        <v>1</v>
      </c>
      <c r="S81" s="19" t="str">
        <f t="shared" si="13"/>
        <v>NA</v>
      </c>
      <c r="T81" s="19" t="str">
        <f t="shared" si="14"/>
        <v>NA</v>
      </c>
      <c r="U81" s="19"/>
      <c r="V81" s="19">
        <f t="shared" si="15"/>
        <v>1</v>
      </c>
    </row>
    <row r="82" spans="2:22" ht="12" x14ac:dyDescent="0.15">
      <c r="B82" s="20">
        <v>69</v>
      </c>
      <c r="C82" s="21">
        <f>VLOOKUP($B82,'Data set (51-26 split)'!$B$58:$K$82,MATCH(Discretization!C$59,'Data set (51-26 split)'!$B$57:$K$57,0),FALSE)</f>
        <v>200</v>
      </c>
      <c r="D82" s="21">
        <f>VLOOKUP($B82,'Data set (51-26 split)'!$B$58:$K$82,MATCH(Discretization!D$59,'Data set (51-26 split)'!$B$57:$K$57,0),FALSE)</f>
        <v>0.8</v>
      </c>
      <c r="E82" s="21">
        <f>VLOOKUP($B82,'Data set (51-26 split)'!$B$58:$K$82,MATCH(Discretization!E$59,'Data set (51-26 split)'!$B$57:$K$57,0),FALSE)</f>
        <v>25</v>
      </c>
      <c r="F82" s="21">
        <f>VLOOKUP($B82,'Data set (51-26 split)'!$B$58:$K$82,MATCH(Discretization!F$59,'Data set (51-26 split)'!$B$57:$K$57,0),FALSE)</f>
        <v>99.5</v>
      </c>
      <c r="G82" s="21">
        <f>VLOOKUP($B82,'Data set (51-26 split)'!$B$58:$K$82,MATCH(Discretization!G$59,'Data set (51-26 split)'!$B$57:$K$57,0),FALSE)</f>
        <v>14.8</v>
      </c>
      <c r="H82" s="21">
        <f>VLOOKUP($B82,'Data set (51-26 split)'!$B$58:$K$82,MATCH(Discretization!H$59,'Data set (51-26 split)'!$B$57:$K$57,0),FALSE)</f>
        <v>260</v>
      </c>
      <c r="I82" s="21">
        <f>VLOOKUP($B82,'Data set (51-26 split)'!$B$58:$K$82,MATCH(Discretization!I$59,'Data set (51-26 split)'!$B$57:$K$57,0),FALSE)</f>
        <v>20</v>
      </c>
      <c r="J82" s="21" t="str">
        <f>VLOOKUP($B82,'Data set (51-26 split)'!$B$58:$K$82,MATCH(Discretization!J$59,'Data set (51-26 split)'!$B$57:$K$57,0),FALSE)</f>
        <v>NA</v>
      </c>
      <c r="K82" s="21" t="str">
        <f>VLOOKUP($B82,'Data set (51-26 split)'!$B$58:$K$82,MATCH(Discretization!K$59,'Data set (51-26 split)'!$B$57:$K$57,0),FALSE)</f>
        <v>No</v>
      </c>
      <c r="M82" s="23">
        <v>69</v>
      </c>
      <c r="N82" s="19">
        <f t="shared" si="8"/>
        <v>0</v>
      </c>
      <c r="O82" s="19">
        <f t="shared" si="9"/>
        <v>0</v>
      </c>
      <c r="P82" s="19">
        <f t="shared" si="10"/>
        <v>1</v>
      </c>
      <c r="Q82" s="19">
        <f t="shared" si="11"/>
        <v>0</v>
      </c>
      <c r="R82" s="19">
        <f t="shared" si="12"/>
        <v>1</v>
      </c>
      <c r="S82" s="19">
        <f t="shared" si="13"/>
        <v>1</v>
      </c>
      <c r="T82" s="19">
        <f t="shared" si="14"/>
        <v>0</v>
      </c>
      <c r="U82" s="19"/>
      <c r="V82" s="19">
        <f t="shared" si="15"/>
        <v>0</v>
      </c>
    </row>
    <row r="83" spans="2:22" ht="12" x14ac:dyDescent="0.15">
      <c r="B83" s="20">
        <v>70</v>
      </c>
      <c r="C83" s="21">
        <f>VLOOKUP($B83,'Data set (51-26 split)'!$B$58:$K$82,MATCH(Discretization!C$59,'Data set (51-26 split)'!$B$57:$K$57,0),FALSE)</f>
        <v>1000</v>
      </c>
      <c r="D83" s="21" t="str">
        <f>VLOOKUP($B83,'Data set (51-26 split)'!$B$58:$K$82,MATCH(Discretization!D$59,'Data set (51-26 split)'!$B$57:$K$57,0),FALSE)</f>
        <v>NA</v>
      </c>
      <c r="E83" s="21">
        <f>VLOOKUP($B83,'Data set (51-26 split)'!$B$58:$K$82,MATCH(Discretization!E$59,'Data set (51-26 split)'!$B$57:$K$57,0),FALSE)</f>
        <v>200</v>
      </c>
      <c r="F83" s="21">
        <f>VLOOKUP($B83,'Data set (51-26 split)'!$B$58:$K$82,MATCH(Discretization!F$59,'Data set (51-26 split)'!$B$57:$K$57,0),FALSE)</f>
        <v>98</v>
      </c>
      <c r="G83" s="21">
        <f>VLOOKUP($B83,'Data set (51-26 split)'!$B$58:$K$82,MATCH(Discretization!G$59,'Data set (51-26 split)'!$B$57:$K$57,0),FALSE)</f>
        <v>121.9</v>
      </c>
      <c r="H83" s="21" t="str">
        <f>VLOOKUP($B83,'Data set (51-26 split)'!$B$58:$K$82,MATCH(Discretization!H$59,'Data set (51-26 split)'!$B$57:$K$57,0),FALSE)</f>
        <v>NA</v>
      </c>
      <c r="I83" s="21" t="str">
        <f>VLOOKUP($B83,'Data set (51-26 split)'!$B$58:$K$82,MATCH(Discretization!I$59,'Data set (51-26 split)'!$B$57:$K$57,0),FALSE)</f>
        <v>NA</v>
      </c>
      <c r="J83" s="21" t="str">
        <f>VLOOKUP($B83,'Data set (51-26 split)'!$B$58:$K$82,MATCH(Discretization!J$59,'Data set (51-26 split)'!$B$57:$K$57,0),FALSE)</f>
        <v>Yes</v>
      </c>
      <c r="K83" s="21" t="str">
        <f>VLOOKUP($B83,'Data set (51-26 split)'!$B$58:$K$82,MATCH(Discretization!K$59,'Data set (51-26 split)'!$B$57:$K$57,0),FALSE)</f>
        <v>No</v>
      </c>
      <c r="M83" s="23">
        <v>70</v>
      </c>
      <c r="N83" s="19">
        <f t="shared" si="8"/>
        <v>1</v>
      </c>
      <c r="O83" s="19" t="str">
        <f t="shared" si="9"/>
        <v>NA</v>
      </c>
      <c r="P83" s="19">
        <f t="shared" si="10"/>
        <v>0</v>
      </c>
      <c r="Q83" s="19">
        <f t="shared" si="11"/>
        <v>1</v>
      </c>
      <c r="R83" s="19">
        <f t="shared" si="12"/>
        <v>1</v>
      </c>
      <c r="S83" s="19" t="str">
        <f t="shared" si="13"/>
        <v>NA</v>
      </c>
      <c r="T83" s="19" t="str">
        <f t="shared" si="14"/>
        <v>NA</v>
      </c>
      <c r="U83" s="19"/>
      <c r="V83" s="19">
        <f t="shared" si="15"/>
        <v>0</v>
      </c>
    </row>
    <row r="84" spans="2:22" ht="12" x14ac:dyDescent="0.15">
      <c r="B84" s="20">
        <v>73</v>
      </c>
      <c r="C84" s="21">
        <f>VLOOKUP($B84,'Data set (51-26 split)'!$B$58:$K$82,MATCH(Discretization!C$59,'Data set (51-26 split)'!$B$57:$K$57,0),FALSE)</f>
        <v>1219</v>
      </c>
      <c r="D84" s="21">
        <f>VLOOKUP($B84,'Data set (51-26 split)'!$B$58:$K$82,MATCH(Discretization!D$59,'Data set (51-26 split)'!$B$57:$K$57,0),FALSE)</f>
        <v>15.2</v>
      </c>
      <c r="E84" s="21">
        <f>VLOOKUP($B84,'Data set (51-26 split)'!$B$58:$K$82,MATCH(Discretization!E$59,'Data set (51-26 split)'!$B$57:$K$57,0),FALSE)</f>
        <v>43.3</v>
      </c>
      <c r="F84" s="21">
        <f>VLOOKUP($B84,'Data set (51-26 split)'!$B$58:$K$82,MATCH(Discretization!F$59,'Data set (51-26 split)'!$B$57:$K$57,0),FALSE)</f>
        <v>99</v>
      </c>
      <c r="G84" s="21">
        <f>VLOOKUP($B84,'Data set (51-26 split)'!$B$58:$K$82,MATCH(Discretization!G$59,'Data set (51-26 split)'!$B$57:$K$57,0),FALSE)</f>
        <v>760.3</v>
      </c>
      <c r="H84" s="21">
        <f>VLOOKUP($B84,'Data set (51-26 split)'!$B$58:$K$82,MATCH(Discretization!H$59,'Data set (51-26 split)'!$B$57:$K$57,0),FALSE)</f>
        <v>12</v>
      </c>
      <c r="I84" s="21">
        <f>VLOOKUP($B84,'Data set (51-26 split)'!$B$58:$K$82,MATCH(Discretization!I$59,'Data set (51-26 split)'!$B$57:$K$57,0),FALSE)</f>
        <v>180</v>
      </c>
      <c r="J84" s="21" t="str">
        <f>VLOOKUP($B84,'Data set (51-26 split)'!$B$58:$K$82,MATCH(Discretization!J$59,'Data set (51-26 split)'!$B$57:$K$57,0),FALSE)</f>
        <v>Yes</v>
      </c>
      <c r="K84" s="21" t="str">
        <f>VLOOKUP($B84,'Data set (51-26 split)'!$B$58:$K$82,MATCH(Discretization!K$59,'Data set (51-26 split)'!$B$57:$K$57,0),FALSE)</f>
        <v>Inconclusive</v>
      </c>
      <c r="M84" s="23">
        <v>73</v>
      </c>
      <c r="N84" s="19">
        <f t="shared" si="8"/>
        <v>1</v>
      </c>
      <c r="O84" s="19">
        <f t="shared" si="9"/>
        <v>1</v>
      </c>
      <c r="P84" s="19">
        <f t="shared" si="10"/>
        <v>1</v>
      </c>
      <c r="Q84" s="19">
        <f t="shared" si="11"/>
        <v>0</v>
      </c>
      <c r="R84" s="19">
        <f t="shared" si="12"/>
        <v>1</v>
      </c>
      <c r="S84" s="19">
        <f t="shared" si="13"/>
        <v>1</v>
      </c>
      <c r="T84" s="19">
        <f t="shared" si="14"/>
        <v>1</v>
      </c>
      <c r="U84" s="19"/>
      <c r="V84" s="19">
        <f t="shared" si="15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9793F-66EE-884E-8805-4A9458BB0926}">
  <sheetPr codeName="Sheet3"/>
  <dimension ref="B2:M28"/>
  <sheetViews>
    <sheetView workbookViewId="0">
      <selection activeCell="G24" sqref="G24"/>
    </sheetView>
  </sheetViews>
  <sheetFormatPr baseColWidth="10" defaultRowHeight="15" x14ac:dyDescent="0.2"/>
  <cols>
    <col min="2" max="2" width="13.33203125" bestFit="1" customWidth="1"/>
    <col min="3" max="3" width="14.83203125" bestFit="1" customWidth="1"/>
    <col min="4" max="4" width="8" bestFit="1" customWidth="1"/>
    <col min="5" max="5" width="10" bestFit="1" customWidth="1"/>
    <col min="7" max="7" width="13.33203125" bestFit="1" customWidth="1"/>
    <col min="8" max="8" width="14.83203125" bestFit="1" customWidth="1"/>
    <col min="9" max="9" width="8" bestFit="1" customWidth="1"/>
    <col min="10" max="10" width="10" bestFit="1" customWidth="1"/>
    <col min="12" max="12" width="12.1640625" bestFit="1" customWidth="1"/>
    <col min="13" max="13" width="13.33203125" bestFit="1" customWidth="1"/>
  </cols>
  <sheetData>
    <row r="2" spans="2:13" x14ac:dyDescent="0.2">
      <c r="B2" s="14" t="s">
        <v>20</v>
      </c>
      <c r="G2" s="14" t="s">
        <v>23</v>
      </c>
      <c r="L2" s="14" t="s">
        <v>8</v>
      </c>
    </row>
    <row r="3" spans="2:13" x14ac:dyDescent="0.2">
      <c r="B3" s="11" t="s">
        <v>26</v>
      </c>
      <c r="C3" s="11" t="s">
        <v>19</v>
      </c>
      <c r="G3" s="11" t="s">
        <v>26</v>
      </c>
      <c r="H3" s="11" t="s">
        <v>19</v>
      </c>
      <c r="L3" s="11" t="s">
        <v>17</v>
      </c>
      <c r="M3" t="s">
        <v>26</v>
      </c>
    </row>
    <row r="4" spans="2:13" x14ac:dyDescent="0.2">
      <c r="B4" s="11" t="s">
        <v>17</v>
      </c>
      <c r="C4">
        <v>0</v>
      </c>
      <c r="D4">
        <v>1</v>
      </c>
      <c r="E4" t="s">
        <v>18</v>
      </c>
      <c r="G4" s="11" t="s">
        <v>17</v>
      </c>
      <c r="H4">
        <v>0</v>
      </c>
      <c r="I4">
        <v>1</v>
      </c>
      <c r="J4" t="s">
        <v>18</v>
      </c>
      <c r="L4" s="12">
        <v>0</v>
      </c>
      <c r="M4" s="13">
        <v>0.13725490196078433</v>
      </c>
    </row>
    <row r="5" spans="2:13" x14ac:dyDescent="0.2">
      <c r="B5" s="12">
        <v>0</v>
      </c>
      <c r="C5" s="13">
        <v>0.2857142857142857</v>
      </c>
      <c r="D5" s="13">
        <v>0</v>
      </c>
      <c r="E5" s="13">
        <v>3.9215686274509803E-2</v>
      </c>
      <c r="G5" s="12">
        <v>0</v>
      </c>
      <c r="H5" s="13">
        <v>0.14285714285714285</v>
      </c>
      <c r="I5" s="13">
        <v>0</v>
      </c>
      <c r="J5" s="13">
        <v>1.9607843137254902E-2</v>
      </c>
      <c r="L5" s="12">
        <v>1</v>
      </c>
      <c r="M5" s="13">
        <v>0.86274509803921573</v>
      </c>
    </row>
    <row r="6" spans="2:13" x14ac:dyDescent="0.2">
      <c r="B6" s="12">
        <v>1</v>
      </c>
      <c r="C6" s="13">
        <v>0.7142857142857143</v>
      </c>
      <c r="D6" s="13">
        <v>1</v>
      </c>
      <c r="E6" s="13">
        <v>0.96078431372549022</v>
      </c>
      <c r="G6" s="12">
        <v>1</v>
      </c>
      <c r="H6" s="13">
        <v>0.8571428571428571</v>
      </c>
      <c r="I6" s="13">
        <v>1</v>
      </c>
      <c r="J6" s="13">
        <v>0.98039215686274506</v>
      </c>
      <c r="L6" s="12" t="s">
        <v>18</v>
      </c>
      <c r="M6" s="13">
        <v>1</v>
      </c>
    </row>
    <row r="7" spans="2:13" x14ac:dyDescent="0.2">
      <c r="B7" s="12" t="s">
        <v>18</v>
      </c>
      <c r="C7" s="13">
        <v>1</v>
      </c>
      <c r="D7" s="13">
        <v>1</v>
      </c>
      <c r="E7" s="13">
        <v>1</v>
      </c>
      <c r="G7" s="12" t="s">
        <v>18</v>
      </c>
      <c r="H7" s="13">
        <v>1</v>
      </c>
      <c r="I7" s="13">
        <v>1</v>
      </c>
      <c r="J7" s="13">
        <v>1</v>
      </c>
    </row>
    <row r="9" spans="2:13" x14ac:dyDescent="0.2">
      <c r="B9" s="14" t="s">
        <v>21</v>
      </c>
      <c r="G9" s="15" t="s">
        <v>24</v>
      </c>
    </row>
    <row r="10" spans="2:13" x14ac:dyDescent="0.2">
      <c r="B10" s="11" t="s">
        <v>26</v>
      </c>
      <c r="C10" s="11" t="s">
        <v>19</v>
      </c>
      <c r="G10" s="11" t="s">
        <v>26</v>
      </c>
      <c r="H10" s="11" t="s">
        <v>19</v>
      </c>
    </row>
    <row r="11" spans="2:13" x14ac:dyDescent="0.2">
      <c r="B11" s="11" t="s">
        <v>17</v>
      </c>
      <c r="C11">
        <v>0</v>
      </c>
      <c r="D11">
        <v>1</v>
      </c>
      <c r="E11" t="s">
        <v>18</v>
      </c>
      <c r="G11" s="11" t="s">
        <v>17</v>
      </c>
      <c r="H11">
        <v>0</v>
      </c>
      <c r="I11">
        <v>1</v>
      </c>
      <c r="J11" t="s">
        <v>18</v>
      </c>
    </row>
    <row r="12" spans="2:13" x14ac:dyDescent="0.2">
      <c r="B12" s="12">
        <v>0</v>
      </c>
      <c r="C12" s="13">
        <v>0.5714285714285714</v>
      </c>
      <c r="D12" s="13">
        <v>0.44186046511627908</v>
      </c>
      <c r="E12" s="13">
        <v>0.46</v>
      </c>
      <c r="G12" s="12">
        <v>0</v>
      </c>
      <c r="H12" s="13">
        <v>0</v>
      </c>
      <c r="I12" s="13">
        <v>5.4054054054054057E-2</v>
      </c>
      <c r="J12" s="13">
        <v>4.6511627906976744E-2</v>
      </c>
    </row>
    <row r="13" spans="2:13" x14ac:dyDescent="0.2">
      <c r="B13" s="12">
        <v>1</v>
      </c>
      <c r="C13" s="13">
        <v>0.42857142857142855</v>
      </c>
      <c r="D13" s="13">
        <v>0.55813953488372092</v>
      </c>
      <c r="E13" s="13">
        <v>0.54</v>
      </c>
      <c r="G13" s="12">
        <v>1</v>
      </c>
      <c r="H13" s="13">
        <v>1</v>
      </c>
      <c r="I13" s="13">
        <v>0.94594594594594594</v>
      </c>
      <c r="J13" s="13">
        <v>0.95348837209302328</v>
      </c>
    </row>
    <row r="14" spans="2:13" x14ac:dyDescent="0.2">
      <c r="B14" s="12" t="s">
        <v>18</v>
      </c>
      <c r="C14" s="13">
        <v>1</v>
      </c>
      <c r="D14" s="13">
        <v>1</v>
      </c>
      <c r="E14" s="13">
        <v>1</v>
      </c>
      <c r="G14" s="12" t="s">
        <v>18</v>
      </c>
      <c r="H14" s="13">
        <v>1</v>
      </c>
      <c r="I14" s="13">
        <v>1</v>
      </c>
      <c r="J14" s="13">
        <v>1</v>
      </c>
    </row>
    <row r="16" spans="2:13" x14ac:dyDescent="0.2">
      <c r="B16" s="14" t="s">
        <v>22</v>
      </c>
      <c r="G16" s="15" t="s">
        <v>25</v>
      </c>
    </row>
    <row r="17" spans="2:10" x14ac:dyDescent="0.2">
      <c r="B17" s="11" t="s">
        <v>26</v>
      </c>
      <c r="C17" s="11" t="s">
        <v>19</v>
      </c>
      <c r="G17" s="11" t="s">
        <v>26</v>
      </c>
      <c r="H17" s="11" t="s">
        <v>19</v>
      </c>
    </row>
    <row r="18" spans="2:10" x14ac:dyDescent="0.2">
      <c r="B18" s="11" t="s">
        <v>17</v>
      </c>
      <c r="C18">
        <v>0</v>
      </c>
      <c r="D18">
        <v>1</v>
      </c>
      <c r="E18" t="s">
        <v>18</v>
      </c>
      <c r="G18" s="11" t="s">
        <v>17</v>
      </c>
      <c r="H18">
        <v>0</v>
      </c>
      <c r="I18">
        <v>1</v>
      </c>
      <c r="J18" t="s">
        <v>18</v>
      </c>
    </row>
    <row r="19" spans="2:10" x14ac:dyDescent="0.2">
      <c r="B19" s="12">
        <v>0</v>
      </c>
      <c r="C19" s="13">
        <v>0.14285714285714285</v>
      </c>
      <c r="D19" s="13">
        <v>9.7560975609756101E-2</v>
      </c>
      <c r="E19" s="13">
        <v>0.10416666666666667</v>
      </c>
      <c r="G19" s="12">
        <v>0</v>
      </c>
      <c r="H19" s="13">
        <v>0</v>
      </c>
      <c r="I19" s="13">
        <v>3.0303030303030304E-2</v>
      </c>
      <c r="J19" s="13">
        <v>2.5000000000000001E-2</v>
      </c>
    </row>
    <row r="20" spans="2:10" x14ac:dyDescent="0.2">
      <c r="B20" s="12">
        <v>1</v>
      </c>
      <c r="C20" s="13">
        <v>0.8571428571428571</v>
      </c>
      <c r="D20" s="13">
        <v>0.90243902439024393</v>
      </c>
      <c r="E20" s="13">
        <v>0.89583333333333337</v>
      </c>
      <c r="G20" s="12">
        <v>1</v>
      </c>
      <c r="H20" s="13">
        <v>1</v>
      </c>
      <c r="I20" s="13">
        <v>0.96969696969696972</v>
      </c>
      <c r="J20" s="13">
        <v>0.97499999999999998</v>
      </c>
    </row>
    <row r="21" spans="2:10" x14ac:dyDescent="0.2">
      <c r="B21" s="12" t="s">
        <v>18</v>
      </c>
      <c r="C21" s="13">
        <v>1</v>
      </c>
      <c r="D21" s="13">
        <v>1</v>
      </c>
      <c r="E21" s="13">
        <v>1</v>
      </c>
      <c r="G21" s="12" t="s">
        <v>18</v>
      </c>
      <c r="H21" s="13">
        <v>1</v>
      </c>
      <c r="I21" s="13">
        <v>1</v>
      </c>
      <c r="J21" s="13">
        <v>1</v>
      </c>
    </row>
    <row r="23" spans="2:10" x14ac:dyDescent="0.2">
      <c r="B23" s="14" t="s">
        <v>47</v>
      </c>
      <c r="G23" s="15" t="s">
        <v>7</v>
      </c>
    </row>
    <row r="24" spans="2:10" x14ac:dyDescent="0.2">
      <c r="B24" s="11" t="s">
        <v>26</v>
      </c>
      <c r="C24" s="11" t="s">
        <v>19</v>
      </c>
      <c r="G24" s="11" t="s">
        <v>26</v>
      </c>
      <c r="H24" s="11" t="s">
        <v>19</v>
      </c>
    </row>
    <row r="25" spans="2:10" x14ac:dyDescent="0.2">
      <c r="B25" s="11" t="s">
        <v>17</v>
      </c>
      <c r="C25">
        <v>0</v>
      </c>
      <c r="D25">
        <v>1</v>
      </c>
      <c r="E25" t="s">
        <v>18</v>
      </c>
      <c r="G25" s="11" t="s">
        <v>17</v>
      </c>
      <c r="H25">
        <v>0</v>
      </c>
      <c r="I25">
        <v>1</v>
      </c>
      <c r="J25" t="s">
        <v>18</v>
      </c>
    </row>
    <row r="26" spans="2:10" x14ac:dyDescent="0.2">
      <c r="B26" s="12">
        <v>0</v>
      </c>
      <c r="C26" s="13">
        <v>0.2857142857142857</v>
      </c>
      <c r="D26" s="13">
        <v>4.5454545454545456E-2</v>
      </c>
      <c r="E26" s="13">
        <v>7.8431372549019607E-2</v>
      </c>
      <c r="G26" s="12">
        <v>0</v>
      </c>
      <c r="H26" s="13">
        <v>0.83333333333333337</v>
      </c>
      <c r="I26" s="13">
        <v>0.56097560975609762</v>
      </c>
      <c r="J26" s="13">
        <v>0.5957446808510638</v>
      </c>
    </row>
    <row r="27" spans="2:10" x14ac:dyDescent="0.2">
      <c r="B27" s="12">
        <v>1</v>
      </c>
      <c r="C27" s="13">
        <v>0.7142857142857143</v>
      </c>
      <c r="D27" s="13">
        <v>0.95454545454545459</v>
      </c>
      <c r="E27" s="13">
        <v>0.92156862745098034</v>
      </c>
      <c r="G27" s="12">
        <v>1</v>
      </c>
      <c r="H27" s="13">
        <v>0.16666666666666666</v>
      </c>
      <c r="I27" s="13">
        <v>0.43902439024390244</v>
      </c>
      <c r="J27" s="13">
        <v>0.40425531914893614</v>
      </c>
    </row>
    <row r="28" spans="2:10" x14ac:dyDescent="0.2">
      <c r="B28" s="12" t="s">
        <v>18</v>
      </c>
      <c r="C28" s="13">
        <v>1</v>
      </c>
      <c r="D28" s="13">
        <v>1</v>
      </c>
      <c r="E28" s="13">
        <v>1</v>
      </c>
      <c r="G28" s="12" t="s">
        <v>18</v>
      </c>
      <c r="H28" s="13">
        <v>1</v>
      </c>
      <c r="I28" s="13">
        <v>1</v>
      </c>
      <c r="J28" s="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562C-FBF0-4ED4-B275-AB7D5EC56F83}">
  <sheetPr codeName="Sheet4"/>
  <dimension ref="B3:AJ54"/>
  <sheetViews>
    <sheetView topLeftCell="D1" zoomScale="86" zoomScaleNormal="156" workbookViewId="0">
      <selection activeCell="AE55" sqref="AE55"/>
    </sheetView>
  </sheetViews>
  <sheetFormatPr baseColWidth="10" defaultColWidth="8.83203125" defaultRowHeight="11" x14ac:dyDescent="0.15"/>
  <cols>
    <col min="1" max="16384" width="8.83203125" style="16"/>
  </cols>
  <sheetData>
    <row r="3" spans="2:36" ht="24" x14ac:dyDescent="0.15">
      <c r="B3" s="25" t="s">
        <v>1</v>
      </c>
      <c r="C3" s="25" t="s">
        <v>2</v>
      </c>
      <c r="D3" s="25" t="s">
        <v>3</v>
      </c>
      <c r="E3" s="25" t="s">
        <v>4</v>
      </c>
      <c r="F3" s="25" t="s">
        <v>48</v>
      </c>
      <c r="G3" s="25" t="s">
        <v>49</v>
      </c>
      <c r="H3" s="25" t="s">
        <v>5</v>
      </c>
      <c r="I3" s="25" t="s">
        <v>6</v>
      </c>
      <c r="J3" s="25" t="s">
        <v>7</v>
      </c>
      <c r="K3" s="25" t="s">
        <v>8</v>
      </c>
      <c r="L3" s="7"/>
      <c r="M3" s="26" t="s">
        <v>27</v>
      </c>
      <c r="N3" s="26" t="s">
        <v>28</v>
      </c>
      <c r="O3" s="26" t="s">
        <v>29</v>
      </c>
      <c r="P3" s="26" t="s">
        <v>30</v>
      </c>
      <c r="Q3" s="26" t="s">
        <v>35</v>
      </c>
      <c r="R3" s="26" t="s">
        <v>36</v>
      </c>
      <c r="S3" s="26" t="s">
        <v>37</v>
      </c>
      <c r="T3" s="26"/>
      <c r="U3" s="26" t="s">
        <v>31</v>
      </c>
      <c r="V3" s="26" t="s">
        <v>32</v>
      </c>
      <c r="W3" s="26" t="s">
        <v>33</v>
      </c>
      <c r="X3" s="26" t="s">
        <v>34</v>
      </c>
      <c r="Y3" s="26" t="s">
        <v>38</v>
      </c>
      <c r="Z3" s="26" t="s">
        <v>39</v>
      </c>
      <c r="AA3" s="26" t="s">
        <v>40</v>
      </c>
      <c r="AB3" s="26"/>
      <c r="AD3" s="20" t="s">
        <v>42</v>
      </c>
      <c r="AE3" s="20" t="s">
        <v>41</v>
      </c>
      <c r="AG3" s="20" t="s">
        <v>43</v>
      </c>
      <c r="AH3" s="20" t="s">
        <v>44</v>
      </c>
      <c r="AI3" s="20" t="s">
        <v>45</v>
      </c>
      <c r="AJ3" s="20" t="s">
        <v>46</v>
      </c>
    </row>
    <row r="4" spans="2:36" x14ac:dyDescent="0.15">
      <c r="B4" s="23">
        <v>54</v>
      </c>
      <c r="C4" s="10">
        <v>1</v>
      </c>
      <c r="D4" s="10">
        <v>0</v>
      </c>
      <c r="E4" s="10">
        <v>1</v>
      </c>
      <c r="F4" s="10">
        <v>1</v>
      </c>
      <c r="G4" s="10">
        <v>1</v>
      </c>
      <c r="H4" s="10" t="s">
        <v>9</v>
      </c>
      <c r="I4" s="10" t="s">
        <v>9</v>
      </c>
      <c r="J4" s="10"/>
      <c r="K4" s="10">
        <v>1</v>
      </c>
      <c r="L4" s="7"/>
      <c r="M4" s="10">
        <f>IF(C4="NA",1,VLOOKUP(C4,'Pivot Tables'!$B$3:$E$7,2,FALSE))</f>
        <v>0.7142857142857143</v>
      </c>
      <c r="N4" s="10">
        <f>IF(D4="NA",1,VLOOKUP(D4,'Pivot Tables'!$B$10:$E$14,2,FALSE))</f>
        <v>0.5714285714285714</v>
      </c>
      <c r="O4" s="10">
        <f>IF(E4="NA",1,VLOOKUP(E4,'Pivot Tables'!$B$17:$E$21,2,FALSE))</f>
        <v>0.8571428571428571</v>
      </c>
      <c r="P4" s="10">
        <f>IF(F4="NA",1,VLOOKUP(F4,'Pivot Tables'!$B$24:$E$28,2,FALSE))</f>
        <v>0.7142857142857143</v>
      </c>
      <c r="Q4" s="10">
        <f>IF(G4="NA",1,VLOOKUP(G4,'Pivot Tables'!$G$3:$J$7,2,FALSE))</f>
        <v>0.8571428571428571</v>
      </c>
      <c r="R4" s="10">
        <f>IF(H4="NA",1,VLOOKUP(H4,'Pivot Tables'!$G$10:$J$14,2,FALSE))</f>
        <v>1</v>
      </c>
      <c r="S4" s="10">
        <f>IF(I4="NA",1,VLOOKUP(I4,'Pivot Tables'!$G$17:$J$21,2,FALSE))</f>
        <v>1</v>
      </c>
      <c r="T4" s="10"/>
      <c r="U4" s="10">
        <f>IF(C4="NA",1,VLOOKUP(C4,'Pivot Tables'!$B$3:$E$7,3,FALSE))</f>
        <v>1</v>
      </c>
      <c r="V4" s="10">
        <f>IF(D4="NA",1,VLOOKUP(D4,'Pivot Tables'!$B$10:$M$13,3,FALSE))</f>
        <v>0.44186046511627908</v>
      </c>
      <c r="W4" s="10">
        <f>IF(E4="NA",1,VLOOKUP(E4,'Pivot Tables'!$B$17:$E$21,3,FALSE))</f>
        <v>0.90243902439024393</v>
      </c>
      <c r="X4" s="10">
        <f>IF(F4="NA",1,VLOOKUP(F4,'Pivot Tables'!$B$24:$E$28,3,FALSE))</f>
        <v>0.95454545454545459</v>
      </c>
      <c r="Y4" s="10">
        <f>IF(G4="NA",1,VLOOKUP(G4,'Pivot Tables'!$G$3:$J$7,3,FALSE))</f>
        <v>1</v>
      </c>
      <c r="Z4" s="10">
        <f>IF(H4="NA",1,VLOOKUP(H4,'Pivot Tables'!$G$10:$J$14,3,FALSE))</f>
        <v>1</v>
      </c>
      <c r="AA4" s="10">
        <f>IF(I4="NA",1,VLOOKUP(I4,'Pivot Tables'!$G$17:$J$21,3,FALSE))</f>
        <v>1</v>
      </c>
      <c r="AB4" s="10"/>
      <c r="AD4" s="18">
        <f>PRODUCT(M4:S4)*GETPIVOTDATA("Secure",'Pivot Tables'!$L$3,"Secure",0)</f>
        <v>2.9399514908004017E-2</v>
      </c>
      <c r="AE4" s="18">
        <f>PRODUCT(U4:AA4)*GETPIVOTDATA("Secure",'Pivot Tables'!$L$3,"Secure",1)</f>
        <v>0.32838410463448009</v>
      </c>
      <c r="AG4" s="10">
        <f>AD4/(AD4+AE4)</f>
        <v>8.2171215511762818E-2</v>
      </c>
      <c r="AH4" s="10">
        <f>1-AG4</f>
        <v>0.91782878448823713</v>
      </c>
      <c r="AI4" s="10">
        <f>IF(AH4&gt;AG4,1,0)</f>
        <v>1</v>
      </c>
      <c r="AJ4" s="23" t="str">
        <f t="shared" ref="AJ4:AJ35" si="0">IF(AI4=K4,"TRUE","FALSE")</f>
        <v>TRUE</v>
      </c>
    </row>
    <row r="5" spans="2:36" x14ac:dyDescent="0.15">
      <c r="B5" s="23">
        <v>55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/>
      <c r="K5" s="10">
        <v>1</v>
      </c>
      <c r="L5" s="7"/>
      <c r="M5" s="10">
        <f>IF(C5="NA",1,VLOOKUP(C5,'Pivot Tables'!$B$3:$E$7,2,FALSE))</f>
        <v>0.7142857142857143</v>
      </c>
      <c r="N5" s="10">
        <f>IF(D5="NA",1,VLOOKUP(D5,'Pivot Tables'!$B$10:$E$14,2,FALSE))</f>
        <v>0.42857142857142855</v>
      </c>
      <c r="O5" s="10">
        <f>IF(E5="NA",1,VLOOKUP(E5,'Pivot Tables'!$B$17:$E$21,2,FALSE))</f>
        <v>0.8571428571428571</v>
      </c>
      <c r="P5" s="10">
        <f>IF(F5="NA",1,VLOOKUP(F5,'Pivot Tables'!$B$24:$E$28,2,FALSE))</f>
        <v>0.7142857142857143</v>
      </c>
      <c r="Q5" s="10">
        <f>IF(G5="NA",1,VLOOKUP(G5,'Pivot Tables'!$G$3:$J$7,2,FALSE))</f>
        <v>0.8571428571428571</v>
      </c>
      <c r="R5" s="10">
        <f>IF(H5="NA",1,VLOOKUP(H5,'Pivot Tables'!$G$10:$J$14,2,FALSE))</f>
        <v>1</v>
      </c>
      <c r="S5" s="10">
        <f>IF(I5="NA",1,VLOOKUP(I5,'Pivot Tables'!$G$17:$J$21,2,FALSE))</f>
        <v>1</v>
      </c>
      <c r="T5" s="10"/>
      <c r="U5" s="10">
        <f>IF(C5="NA",1,VLOOKUP(C5,'Pivot Tables'!$B$3:$E$7,3,FALSE))</f>
        <v>1</v>
      </c>
      <c r="V5" s="10">
        <f>IF(D5="NA",1,VLOOKUP(D5,'Pivot Tables'!$B$10:$M$13,3,FALSE))</f>
        <v>0.55813953488372092</v>
      </c>
      <c r="W5" s="10">
        <f>IF(E5="NA",1,VLOOKUP(E5,'Pivot Tables'!$B$17:$E$21,3,FALSE))</f>
        <v>0.90243902439024393</v>
      </c>
      <c r="X5" s="10">
        <f>IF(F5="NA",1,VLOOKUP(F5,'Pivot Tables'!$B$24:$E$28,3,FALSE))</f>
        <v>0.95454545454545459</v>
      </c>
      <c r="Y5" s="10">
        <f>IF(G5="NA",1,VLOOKUP(G5,'Pivot Tables'!$G$3:$J$7,3,FALSE))</f>
        <v>1</v>
      </c>
      <c r="Z5" s="10">
        <f>IF(H5="NA",1,VLOOKUP(H5,'Pivot Tables'!$G$10:$J$14,3,FALSE))</f>
        <v>0.94594594594594594</v>
      </c>
      <c r="AA5" s="10">
        <f>IF(I5="NA",1,VLOOKUP(I5,'Pivot Tables'!$G$17:$J$21,3,FALSE))</f>
        <v>0.96969696969696972</v>
      </c>
      <c r="AB5" s="10"/>
      <c r="AD5" s="18">
        <f>PRODUCT(M5:S5)*GETPIVOTDATA("Secure",'Pivot Tables'!$L$3,"Secure",0)</f>
        <v>2.2049636181003012E-2</v>
      </c>
      <c r="AE5" s="18">
        <f>PRODUCT(U5:AA5)*GETPIVOTDATA("Secure",'Pivot Tables'!$L$3,"Secure",1)</f>
        <v>0.38048901817211195</v>
      </c>
      <c r="AG5" s="10">
        <f t="shared" ref="AG5:AG54" si="1">AD5/(AD5+AE5)</f>
        <v>5.4776444305546443E-2</v>
      </c>
      <c r="AH5" s="10">
        <f t="shared" ref="AH5:AH54" si="2">1-AG5</f>
        <v>0.9452235556944536</v>
      </c>
      <c r="AI5" s="10">
        <f t="shared" ref="AI5:AI54" si="3">IF(AH5&gt;AG5,1,0)</f>
        <v>1</v>
      </c>
      <c r="AJ5" s="23" t="str">
        <f t="shared" si="0"/>
        <v>TRUE</v>
      </c>
    </row>
    <row r="6" spans="2:36" x14ac:dyDescent="0.15">
      <c r="B6" s="23">
        <v>1</v>
      </c>
      <c r="C6" s="10">
        <v>1</v>
      </c>
      <c r="D6" s="10">
        <v>1</v>
      </c>
      <c r="E6" s="10">
        <v>1</v>
      </c>
      <c r="F6" s="10">
        <v>1</v>
      </c>
      <c r="G6" s="10">
        <v>1</v>
      </c>
      <c r="H6" s="10">
        <v>1</v>
      </c>
      <c r="I6" s="10">
        <v>1</v>
      </c>
      <c r="J6" s="10"/>
      <c r="K6" s="10">
        <v>1</v>
      </c>
      <c r="L6" s="7"/>
      <c r="M6" s="10">
        <f>IF(C6="NA",1,VLOOKUP(C6,'Pivot Tables'!$B$3:$E$7,2,FALSE))</f>
        <v>0.7142857142857143</v>
      </c>
      <c r="N6" s="10">
        <f>IF(D6="NA",1,VLOOKUP(D6,'Pivot Tables'!$B$10:$E$14,2,FALSE))</f>
        <v>0.42857142857142855</v>
      </c>
      <c r="O6" s="10">
        <f>IF(E6="NA",1,VLOOKUP(E6,'Pivot Tables'!$B$17:$E$21,2,FALSE))</f>
        <v>0.8571428571428571</v>
      </c>
      <c r="P6" s="10">
        <f>IF(F6="NA",1,VLOOKUP(F6,'Pivot Tables'!$B$24:$E$28,2,FALSE))</f>
        <v>0.7142857142857143</v>
      </c>
      <c r="Q6" s="10">
        <f>IF(G6="NA",1,VLOOKUP(G6,'Pivot Tables'!$G$3:$J$7,2,FALSE))</f>
        <v>0.8571428571428571</v>
      </c>
      <c r="R6" s="10">
        <f>IF(H6="NA",1,VLOOKUP(H6,'Pivot Tables'!$G$10:$J$14,2,FALSE))</f>
        <v>1</v>
      </c>
      <c r="S6" s="10">
        <f>IF(I6="NA",1,VLOOKUP(I6,'Pivot Tables'!$G$17:$J$21,2,FALSE))</f>
        <v>1</v>
      </c>
      <c r="T6" s="10"/>
      <c r="U6" s="10">
        <f>IF(C6="NA",1,VLOOKUP(C6,'Pivot Tables'!$B$3:$E$7,3,FALSE))</f>
        <v>1</v>
      </c>
      <c r="V6" s="10">
        <f>IF(D6="NA",1,VLOOKUP(D6,'Pivot Tables'!$B$10:$M$13,3,FALSE))</f>
        <v>0.55813953488372092</v>
      </c>
      <c r="W6" s="10">
        <f>IF(E6="NA",1,VLOOKUP(E6,'Pivot Tables'!$B$17:$E$21,3,FALSE))</f>
        <v>0.90243902439024393</v>
      </c>
      <c r="X6" s="10">
        <f>IF(F6="NA",1,VLOOKUP(F6,'Pivot Tables'!$B$24:$E$28,3,FALSE))</f>
        <v>0.95454545454545459</v>
      </c>
      <c r="Y6" s="10">
        <f>IF(G6="NA",1,VLOOKUP(G6,'Pivot Tables'!$G$3:$J$7,3,FALSE))</f>
        <v>1</v>
      </c>
      <c r="Z6" s="10">
        <f>IF(H6="NA",1,VLOOKUP(H6,'Pivot Tables'!$G$10:$J$14,3,FALSE))</f>
        <v>0.94594594594594594</v>
      </c>
      <c r="AA6" s="10">
        <f>IF(I6="NA",1,VLOOKUP(I6,'Pivot Tables'!$G$17:$J$21,3,FALSE))</f>
        <v>0.96969696969696972</v>
      </c>
      <c r="AB6" s="10"/>
      <c r="AD6" s="18">
        <f>PRODUCT(M6:S6)*GETPIVOTDATA("Secure",'Pivot Tables'!$L$3,"Secure",0)</f>
        <v>2.2049636181003012E-2</v>
      </c>
      <c r="AE6" s="18">
        <f>PRODUCT(U6:AA6)*GETPIVOTDATA("Secure",'Pivot Tables'!$L$3,"Secure",1)</f>
        <v>0.38048901817211195</v>
      </c>
      <c r="AG6" s="10">
        <f t="shared" si="1"/>
        <v>5.4776444305546443E-2</v>
      </c>
      <c r="AH6" s="10">
        <f t="shared" si="2"/>
        <v>0.9452235556944536</v>
      </c>
      <c r="AI6" s="10">
        <f t="shared" si="3"/>
        <v>1</v>
      </c>
      <c r="AJ6" s="23" t="str">
        <f t="shared" si="0"/>
        <v>TRUE</v>
      </c>
    </row>
    <row r="7" spans="2:36" x14ac:dyDescent="0.15">
      <c r="B7" s="23">
        <v>14</v>
      </c>
      <c r="C7" s="10">
        <v>1</v>
      </c>
      <c r="D7" s="10">
        <v>1</v>
      </c>
      <c r="E7" s="10">
        <v>1</v>
      </c>
      <c r="F7" s="10">
        <v>1</v>
      </c>
      <c r="G7" s="10">
        <v>1</v>
      </c>
      <c r="H7" s="10">
        <v>1</v>
      </c>
      <c r="I7" s="10">
        <v>1</v>
      </c>
      <c r="J7" s="10"/>
      <c r="K7" s="10">
        <v>1</v>
      </c>
      <c r="L7" s="7"/>
      <c r="M7" s="10">
        <f>IF(C7="NA",1,VLOOKUP(C7,'Pivot Tables'!$B$3:$E$7,2,FALSE))</f>
        <v>0.7142857142857143</v>
      </c>
      <c r="N7" s="10">
        <f>IF(D7="NA",1,VLOOKUP(D7,'Pivot Tables'!$B$10:$E$14,2,FALSE))</f>
        <v>0.42857142857142855</v>
      </c>
      <c r="O7" s="10">
        <f>IF(E7="NA",1,VLOOKUP(E7,'Pivot Tables'!$B$17:$E$21,2,FALSE))</f>
        <v>0.8571428571428571</v>
      </c>
      <c r="P7" s="10">
        <f>IF(F7="NA",1,VLOOKUP(F7,'Pivot Tables'!$B$24:$E$28,2,FALSE))</f>
        <v>0.7142857142857143</v>
      </c>
      <c r="Q7" s="10">
        <f>IF(G7="NA",1,VLOOKUP(G7,'Pivot Tables'!$G$3:$J$7,2,FALSE))</f>
        <v>0.8571428571428571</v>
      </c>
      <c r="R7" s="10">
        <f>IF(H7="NA",1,VLOOKUP(H7,'Pivot Tables'!$G$10:$J$14,2,FALSE))</f>
        <v>1</v>
      </c>
      <c r="S7" s="10">
        <f>IF(I7="NA",1,VLOOKUP(I7,'Pivot Tables'!$G$17:$J$21,2,FALSE))</f>
        <v>1</v>
      </c>
      <c r="T7" s="10"/>
      <c r="U7" s="10">
        <f>IF(C7="NA",1,VLOOKUP(C7,'Pivot Tables'!$B$3:$E$7,3,FALSE))</f>
        <v>1</v>
      </c>
      <c r="V7" s="10">
        <f>IF(D7="NA",1,VLOOKUP(D7,'Pivot Tables'!$B$10:$M$13,3,FALSE))</f>
        <v>0.55813953488372092</v>
      </c>
      <c r="W7" s="10">
        <f>IF(E7="NA",1,VLOOKUP(E7,'Pivot Tables'!$B$17:$E$21,3,FALSE))</f>
        <v>0.90243902439024393</v>
      </c>
      <c r="X7" s="10">
        <f>IF(F7="NA",1,VLOOKUP(F7,'Pivot Tables'!$B$24:$E$28,3,FALSE))</f>
        <v>0.95454545454545459</v>
      </c>
      <c r="Y7" s="10">
        <f>IF(G7="NA",1,VLOOKUP(G7,'Pivot Tables'!$G$3:$J$7,3,FALSE))</f>
        <v>1</v>
      </c>
      <c r="Z7" s="10">
        <f>IF(H7="NA",1,VLOOKUP(H7,'Pivot Tables'!$G$10:$J$14,3,FALSE))</f>
        <v>0.94594594594594594</v>
      </c>
      <c r="AA7" s="10">
        <f>IF(I7="NA",1,VLOOKUP(I7,'Pivot Tables'!$G$17:$J$21,3,FALSE))</f>
        <v>0.96969696969696972</v>
      </c>
      <c r="AB7" s="10"/>
      <c r="AD7" s="18">
        <f>PRODUCT(M7:S7)*GETPIVOTDATA("Secure",'Pivot Tables'!$L$3,"Secure",0)</f>
        <v>2.2049636181003012E-2</v>
      </c>
      <c r="AE7" s="18">
        <f>PRODUCT(U7:AA7)*GETPIVOTDATA("Secure",'Pivot Tables'!$L$3,"Secure",1)</f>
        <v>0.38048901817211195</v>
      </c>
      <c r="AG7" s="10">
        <f t="shared" si="1"/>
        <v>5.4776444305546443E-2</v>
      </c>
      <c r="AH7" s="10">
        <f t="shared" si="2"/>
        <v>0.9452235556944536</v>
      </c>
      <c r="AI7" s="10">
        <f t="shared" si="3"/>
        <v>1</v>
      </c>
      <c r="AJ7" s="23" t="str">
        <f t="shared" si="0"/>
        <v>TRUE</v>
      </c>
    </row>
    <row r="8" spans="2:36" x14ac:dyDescent="0.15">
      <c r="B8" s="23">
        <v>58</v>
      </c>
      <c r="C8" s="10">
        <v>1</v>
      </c>
      <c r="D8" s="10">
        <v>1</v>
      </c>
      <c r="E8" s="10">
        <v>1</v>
      </c>
      <c r="F8" s="10">
        <v>1</v>
      </c>
      <c r="G8" s="10">
        <v>1</v>
      </c>
      <c r="H8" s="10" t="s">
        <v>9</v>
      </c>
      <c r="I8" s="10" t="s">
        <v>9</v>
      </c>
      <c r="J8" s="10"/>
      <c r="K8" s="10">
        <v>1</v>
      </c>
      <c r="L8" s="7"/>
      <c r="M8" s="10">
        <f>IF(C8="NA",1,VLOOKUP(C8,'Pivot Tables'!$B$3:$E$7,2,FALSE))</f>
        <v>0.7142857142857143</v>
      </c>
      <c r="N8" s="10">
        <f>IF(D8="NA",1,VLOOKUP(D8,'Pivot Tables'!$B$10:$E$14,2,FALSE))</f>
        <v>0.42857142857142855</v>
      </c>
      <c r="O8" s="10">
        <f>IF(E8="NA",1,VLOOKUP(E8,'Pivot Tables'!$B$17:$E$21,2,FALSE))</f>
        <v>0.8571428571428571</v>
      </c>
      <c r="P8" s="10">
        <f>IF(F8="NA",1,VLOOKUP(F8,'Pivot Tables'!$B$24:$E$28,2,FALSE))</f>
        <v>0.7142857142857143</v>
      </c>
      <c r="Q8" s="10">
        <f>IF(G8="NA",1,VLOOKUP(G8,'Pivot Tables'!$G$3:$J$7,2,FALSE))</f>
        <v>0.8571428571428571</v>
      </c>
      <c r="R8" s="10">
        <f>IF(H8="NA",1,VLOOKUP(H8,'Pivot Tables'!$G$10:$J$14,2,FALSE))</f>
        <v>1</v>
      </c>
      <c r="S8" s="10">
        <f>IF(I8="NA",1,VLOOKUP(I8,'Pivot Tables'!$G$17:$J$21,2,FALSE))</f>
        <v>1</v>
      </c>
      <c r="T8" s="10"/>
      <c r="U8" s="10">
        <f>IF(C8="NA",1,VLOOKUP(C8,'Pivot Tables'!$B$3:$E$7,3,FALSE))</f>
        <v>1</v>
      </c>
      <c r="V8" s="10">
        <f>IF(D8="NA",1,VLOOKUP(D8,'Pivot Tables'!$B$10:$M$13,3,FALSE))</f>
        <v>0.55813953488372092</v>
      </c>
      <c r="W8" s="10">
        <f>IF(E8="NA",1,VLOOKUP(E8,'Pivot Tables'!$B$17:$E$21,3,FALSE))</f>
        <v>0.90243902439024393</v>
      </c>
      <c r="X8" s="10">
        <f>IF(F8="NA",1,VLOOKUP(F8,'Pivot Tables'!$B$24:$E$28,3,FALSE))</f>
        <v>0.95454545454545459</v>
      </c>
      <c r="Y8" s="10">
        <f>IF(G8="NA",1,VLOOKUP(G8,'Pivot Tables'!$G$3:$J$7,3,FALSE))</f>
        <v>1</v>
      </c>
      <c r="Z8" s="10">
        <f>IF(H8="NA",1,VLOOKUP(H8,'Pivot Tables'!$G$10:$J$14,3,FALSE))</f>
        <v>1</v>
      </c>
      <c r="AA8" s="10">
        <f>IF(I8="NA",1,VLOOKUP(I8,'Pivot Tables'!$G$17:$J$21,3,FALSE))</f>
        <v>1</v>
      </c>
      <c r="AB8" s="10"/>
      <c r="AD8" s="18">
        <f>PRODUCT(M8:S8)*GETPIVOTDATA("Secure",'Pivot Tables'!$L$3,"Secure",0)</f>
        <v>2.2049636181003012E-2</v>
      </c>
      <c r="AE8" s="18">
        <f>PRODUCT(U8:AA8)*GETPIVOTDATA("Secure",'Pivot Tables'!$L$3,"Secure",1)</f>
        <v>0.41480097427513274</v>
      </c>
      <c r="AG8" s="10">
        <f t="shared" si="1"/>
        <v>5.0474088059485542E-2</v>
      </c>
      <c r="AH8" s="10">
        <f t="shared" si="2"/>
        <v>0.9495259119405145</v>
      </c>
      <c r="AI8" s="10">
        <f t="shared" si="3"/>
        <v>1</v>
      </c>
      <c r="AJ8" s="23" t="str">
        <f t="shared" si="0"/>
        <v>TRUE</v>
      </c>
    </row>
    <row r="9" spans="2:36" x14ac:dyDescent="0.15">
      <c r="B9" s="23">
        <v>10</v>
      </c>
      <c r="C9" s="10">
        <v>1</v>
      </c>
      <c r="D9" s="10">
        <v>0</v>
      </c>
      <c r="E9" s="10">
        <v>0</v>
      </c>
      <c r="F9" s="10">
        <v>1</v>
      </c>
      <c r="G9" s="10">
        <v>1</v>
      </c>
      <c r="H9" s="10">
        <v>1</v>
      </c>
      <c r="I9" s="10">
        <v>1</v>
      </c>
      <c r="J9" s="10"/>
      <c r="K9" s="10">
        <v>1</v>
      </c>
      <c r="L9" s="7"/>
      <c r="M9" s="10">
        <f>IF(C9="NA",1,VLOOKUP(C9,'Pivot Tables'!$B$3:$E$7,2,FALSE))</f>
        <v>0.7142857142857143</v>
      </c>
      <c r="N9" s="10">
        <f>IF(D9="NA",1,VLOOKUP(D9,'Pivot Tables'!$B$10:$E$14,2,FALSE))</f>
        <v>0.5714285714285714</v>
      </c>
      <c r="O9" s="10">
        <f>IF(E9="NA",1,VLOOKUP(E9,'Pivot Tables'!$B$17:$E$21,2,FALSE))</f>
        <v>0.14285714285714285</v>
      </c>
      <c r="P9" s="10">
        <f>IF(F9="NA",1,VLOOKUP(F9,'Pivot Tables'!$B$24:$E$28,2,FALSE))</f>
        <v>0.7142857142857143</v>
      </c>
      <c r="Q9" s="10">
        <f>IF(G9="NA",1,VLOOKUP(G9,'Pivot Tables'!$G$3:$J$7,2,FALSE))</f>
        <v>0.8571428571428571</v>
      </c>
      <c r="R9" s="10">
        <f>IF(H9="NA",1,VLOOKUP(H9,'Pivot Tables'!$G$10:$J$14,2,FALSE))</f>
        <v>1</v>
      </c>
      <c r="S9" s="10">
        <f>IF(I9="NA",1,VLOOKUP(I9,'Pivot Tables'!$G$17:$J$21,2,FALSE))</f>
        <v>1</v>
      </c>
      <c r="T9" s="10"/>
      <c r="U9" s="10">
        <f>IF(C9="NA",1,VLOOKUP(C9,'Pivot Tables'!$B$3:$E$7,3,FALSE))</f>
        <v>1</v>
      </c>
      <c r="V9" s="10">
        <f>IF(D9="NA",1,VLOOKUP(D9,'Pivot Tables'!$B$10:$M$13,3,FALSE))</f>
        <v>0.44186046511627908</v>
      </c>
      <c r="W9" s="10">
        <f>IF(E9="NA",1,VLOOKUP(E9,'Pivot Tables'!$B$17:$E$21,3,FALSE))</f>
        <v>9.7560975609756101E-2</v>
      </c>
      <c r="X9" s="10">
        <f>IF(F9="NA",1,VLOOKUP(F9,'Pivot Tables'!$B$24:$E$28,3,FALSE))</f>
        <v>0.95454545454545459</v>
      </c>
      <c r="Y9" s="10">
        <f>IF(G9="NA",1,VLOOKUP(G9,'Pivot Tables'!$G$3:$J$7,3,FALSE))</f>
        <v>1</v>
      </c>
      <c r="Z9" s="10">
        <f>IF(H9="NA",1,VLOOKUP(H9,'Pivot Tables'!$G$10:$J$14,3,FALSE))</f>
        <v>0.94594594594594594</v>
      </c>
      <c r="AA9" s="10">
        <f>IF(I9="NA",1,VLOOKUP(I9,'Pivot Tables'!$G$17:$J$21,3,FALSE))</f>
        <v>0.96969696969696972</v>
      </c>
      <c r="AB9" s="10"/>
      <c r="AD9" s="18">
        <f>PRODUCT(M9:S9)*GETPIVOTDATA("Secure",'Pivot Tables'!$L$3,"Secure",0)</f>
        <v>4.8999191513340026E-3</v>
      </c>
      <c r="AE9" s="18">
        <f>PRODUCT(U9:AA9)*GETPIVOTDATA("Secure",'Pivot Tables'!$L$3,"Secure",1)</f>
        <v>3.2564375429144705E-2</v>
      </c>
      <c r="AG9" s="10">
        <f t="shared" si="1"/>
        <v>0.13078904077076026</v>
      </c>
      <c r="AH9" s="10">
        <f t="shared" si="2"/>
        <v>0.86921095922923974</v>
      </c>
      <c r="AI9" s="10">
        <f t="shared" si="3"/>
        <v>1</v>
      </c>
      <c r="AJ9" s="23" t="str">
        <f t="shared" si="0"/>
        <v>TRUE</v>
      </c>
    </row>
    <row r="10" spans="2:36" x14ac:dyDescent="0.15">
      <c r="B10" s="23">
        <v>51</v>
      </c>
      <c r="C10" s="10">
        <v>1</v>
      </c>
      <c r="D10" s="10">
        <v>1</v>
      </c>
      <c r="E10" s="10">
        <v>1</v>
      </c>
      <c r="F10" s="10">
        <v>1</v>
      </c>
      <c r="G10" s="10">
        <v>1</v>
      </c>
      <c r="H10" s="10" t="s">
        <v>9</v>
      </c>
      <c r="I10" s="10" t="s">
        <v>9</v>
      </c>
      <c r="J10" s="10"/>
      <c r="K10" s="10">
        <v>1</v>
      </c>
      <c r="L10" s="7"/>
      <c r="M10" s="10">
        <f>IF(C10="NA",1,VLOOKUP(C10,'Pivot Tables'!$B$3:$E$7,2,FALSE))</f>
        <v>0.7142857142857143</v>
      </c>
      <c r="N10" s="10">
        <f>IF(D10="NA",1,VLOOKUP(D10,'Pivot Tables'!$B$10:$E$14,2,FALSE))</f>
        <v>0.42857142857142855</v>
      </c>
      <c r="O10" s="10">
        <f>IF(E10="NA",1,VLOOKUP(E10,'Pivot Tables'!$B$17:$E$21,2,FALSE))</f>
        <v>0.8571428571428571</v>
      </c>
      <c r="P10" s="10">
        <f>IF(F10="NA",1,VLOOKUP(F10,'Pivot Tables'!$B$24:$E$28,2,FALSE))</f>
        <v>0.7142857142857143</v>
      </c>
      <c r="Q10" s="10">
        <f>IF(G10="NA",1,VLOOKUP(G10,'Pivot Tables'!$G$3:$J$7,2,FALSE))</f>
        <v>0.8571428571428571</v>
      </c>
      <c r="R10" s="10">
        <f>IF(H10="NA",1,VLOOKUP(H10,'Pivot Tables'!$G$10:$J$14,2,FALSE))</f>
        <v>1</v>
      </c>
      <c r="S10" s="10">
        <f>IF(I10="NA",1,VLOOKUP(I10,'Pivot Tables'!$G$17:$J$21,2,FALSE))</f>
        <v>1</v>
      </c>
      <c r="T10" s="10"/>
      <c r="U10" s="10">
        <f>IF(C10="NA",1,VLOOKUP(C10,'Pivot Tables'!$B$3:$E$7,3,FALSE))</f>
        <v>1</v>
      </c>
      <c r="V10" s="10">
        <f>IF(D10="NA",1,VLOOKUP(D10,'Pivot Tables'!$B$10:$M$13,3,FALSE))</f>
        <v>0.55813953488372092</v>
      </c>
      <c r="W10" s="10">
        <f>IF(E10="NA",1,VLOOKUP(E10,'Pivot Tables'!$B$17:$E$21,3,FALSE))</f>
        <v>0.90243902439024393</v>
      </c>
      <c r="X10" s="10">
        <f>IF(F10="NA",1,VLOOKUP(F10,'Pivot Tables'!$B$24:$E$28,3,FALSE))</f>
        <v>0.95454545454545459</v>
      </c>
      <c r="Y10" s="10">
        <f>IF(G10="NA",1,VLOOKUP(G10,'Pivot Tables'!$G$3:$J$7,3,FALSE))</f>
        <v>1</v>
      </c>
      <c r="Z10" s="10">
        <f>IF(H10="NA",1,VLOOKUP(H10,'Pivot Tables'!$G$10:$J$14,3,FALSE))</f>
        <v>1</v>
      </c>
      <c r="AA10" s="10">
        <f>IF(I10="NA",1,VLOOKUP(I10,'Pivot Tables'!$G$17:$J$21,3,FALSE))</f>
        <v>1</v>
      </c>
      <c r="AB10" s="10"/>
      <c r="AD10" s="18">
        <f>PRODUCT(M10:S10)*GETPIVOTDATA("Secure",'Pivot Tables'!$L$3,"Secure",0)</f>
        <v>2.2049636181003012E-2</v>
      </c>
      <c r="AE10" s="18">
        <f>PRODUCT(U10:AA10)*GETPIVOTDATA("Secure",'Pivot Tables'!$L$3,"Secure",1)</f>
        <v>0.41480097427513274</v>
      </c>
      <c r="AG10" s="10">
        <f t="shared" si="1"/>
        <v>5.0474088059485542E-2</v>
      </c>
      <c r="AH10" s="10">
        <f t="shared" si="2"/>
        <v>0.9495259119405145</v>
      </c>
      <c r="AI10" s="10">
        <f t="shared" si="3"/>
        <v>1</v>
      </c>
      <c r="AJ10" s="23" t="str">
        <f t="shared" si="0"/>
        <v>TRUE</v>
      </c>
    </row>
    <row r="11" spans="2:36" x14ac:dyDescent="0.15">
      <c r="B11" s="23">
        <v>57</v>
      </c>
      <c r="C11" s="10">
        <v>1</v>
      </c>
      <c r="D11" s="10">
        <v>1</v>
      </c>
      <c r="E11" s="10">
        <v>1</v>
      </c>
      <c r="F11" s="10">
        <v>1</v>
      </c>
      <c r="G11" s="10">
        <v>1</v>
      </c>
      <c r="H11" s="10">
        <v>1</v>
      </c>
      <c r="I11" s="10">
        <v>1</v>
      </c>
      <c r="J11" s="10"/>
      <c r="K11" s="10">
        <v>1</v>
      </c>
      <c r="L11" s="7"/>
      <c r="M11" s="10">
        <f>IF(C11="NA",1,VLOOKUP(C11,'Pivot Tables'!$B$3:$E$7,2,FALSE))</f>
        <v>0.7142857142857143</v>
      </c>
      <c r="N11" s="10">
        <f>IF(D11="NA",1,VLOOKUP(D11,'Pivot Tables'!$B$10:$E$14,2,FALSE))</f>
        <v>0.42857142857142855</v>
      </c>
      <c r="O11" s="10">
        <f>IF(E11="NA",1,VLOOKUP(E11,'Pivot Tables'!$B$17:$E$21,2,FALSE))</f>
        <v>0.8571428571428571</v>
      </c>
      <c r="P11" s="10">
        <f>IF(F11="NA",1,VLOOKUP(F11,'Pivot Tables'!$B$24:$E$28,2,FALSE))</f>
        <v>0.7142857142857143</v>
      </c>
      <c r="Q11" s="10">
        <f>IF(G11="NA",1,VLOOKUP(G11,'Pivot Tables'!$G$3:$J$7,2,FALSE))</f>
        <v>0.8571428571428571</v>
      </c>
      <c r="R11" s="10">
        <f>IF(H11="NA",1,VLOOKUP(H11,'Pivot Tables'!$G$10:$J$14,2,FALSE))</f>
        <v>1</v>
      </c>
      <c r="S11" s="10">
        <f>IF(I11="NA",1,VLOOKUP(I11,'Pivot Tables'!$G$17:$J$21,2,FALSE))</f>
        <v>1</v>
      </c>
      <c r="T11" s="10"/>
      <c r="U11" s="10">
        <f>IF(C11="NA",1,VLOOKUP(C11,'Pivot Tables'!$B$3:$E$7,3,FALSE))</f>
        <v>1</v>
      </c>
      <c r="V11" s="10">
        <f>IF(D11="NA",1,VLOOKUP(D11,'Pivot Tables'!$B$10:$M$13,3,FALSE))</f>
        <v>0.55813953488372092</v>
      </c>
      <c r="W11" s="10">
        <f>IF(E11="NA",1,VLOOKUP(E11,'Pivot Tables'!$B$17:$E$21,3,FALSE))</f>
        <v>0.90243902439024393</v>
      </c>
      <c r="X11" s="10">
        <f>IF(F11="NA",1,VLOOKUP(F11,'Pivot Tables'!$B$24:$E$28,3,FALSE))</f>
        <v>0.95454545454545459</v>
      </c>
      <c r="Y11" s="10">
        <f>IF(G11="NA",1,VLOOKUP(G11,'Pivot Tables'!$G$3:$J$7,3,FALSE))</f>
        <v>1</v>
      </c>
      <c r="Z11" s="10">
        <f>IF(H11="NA",1,VLOOKUP(H11,'Pivot Tables'!$G$10:$J$14,3,FALSE))</f>
        <v>0.94594594594594594</v>
      </c>
      <c r="AA11" s="10">
        <f>IF(I11="NA",1,VLOOKUP(I11,'Pivot Tables'!$G$17:$J$21,3,FALSE))</f>
        <v>0.96969696969696972</v>
      </c>
      <c r="AB11" s="10"/>
      <c r="AD11" s="18">
        <f>PRODUCT(M11:S11)*GETPIVOTDATA("Secure",'Pivot Tables'!$L$3,"Secure",0)</f>
        <v>2.2049636181003012E-2</v>
      </c>
      <c r="AE11" s="18">
        <f>PRODUCT(U11:AA11)*GETPIVOTDATA("Secure",'Pivot Tables'!$L$3,"Secure",1)</f>
        <v>0.38048901817211195</v>
      </c>
      <c r="AG11" s="10">
        <f t="shared" si="1"/>
        <v>5.4776444305546443E-2</v>
      </c>
      <c r="AH11" s="10">
        <f t="shared" si="2"/>
        <v>0.9452235556944536</v>
      </c>
      <c r="AI11" s="10">
        <f t="shared" si="3"/>
        <v>1</v>
      </c>
      <c r="AJ11" s="23" t="str">
        <f t="shared" si="0"/>
        <v>TRUE</v>
      </c>
    </row>
    <row r="12" spans="2:36" x14ac:dyDescent="0.15">
      <c r="B12" s="23">
        <v>5</v>
      </c>
      <c r="C12" s="10">
        <v>1</v>
      </c>
      <c r="D12" s="10">
        <v>1</v>
      </c>
      <c r="E12" s="10">
        <v>1</v>
      </c>
      <c r="F12" s="10">
        <v>1</v>
      </c>
      <c r="G12" s="10">
        <v>1</v>
      </c>
      <c r="H12" s="10">
        <v>1</v>
      </c>
      <c r="I12" s="10">
        <v>1</v>
      </c>
      <c r="J12" s="10"/>
      <c r="K12" s="10">
        <v>1</v>
      </c>
      <c r="L12" s="7"/>
      <c r="M12" s="10">
        <f>IF(C12="NA",1,VLOOKUP(C12,'Pivot Tables'!$B$3:$E$7,2,FALSE))</f>
        <v>0.7142857142857143</v>
      </c>
      <c r="N12" s="10">
        <f>IF(D12="NA",1,VLOOKUP(D12,'Pivot Tables'!$B$10:$E$14,2,FALSE))</f>
        <v>0.42857142857142855</v>
      </c>
      <c r="O12" s="10">
        <f>IF(E12="NA",1,VLOOKUP(E12,'Pivot Tables'!$B$17:$E$21,2,FALSE))</f>
        <v>0.8571428571428571</v>
      </c>
      <c r="P12" s="10">
        <f>IF(F12="NA",1,VLOOKUP(F12,'Pivot Tables'!$B$24:$E$28,2,FALSE))</f>
        <v>0.7142857142857143</v>
      </c>
      <c r="Q12" s="10">
        <f>IF(G12="NA",1,VLOOKUP(G12,'Pivot Tables'!$G$3:$J$7,2,FALSE))</f>
        <v>0.8571428571428571</v>
      </c>
      <c r="R12" s="10">
        <f>IF(H12="NA",1,VLOOKUP(H12,'Pivot Tables'!$G$10:$J$14,2,FALSE))</f>
        <v>1</v>
      </c>
      <c r="S12" s="10">
        <f>IF(I12="NA",1,VLOOKUP(I12,'Pivot Tables'!$G$17:$J$21,2,FALSE))</f>
        <v>1</v>
      </c>
      <c r="T12" s="10"/>
      <c r="U12" s="10">
        <f>IF(C12="NA",1,VLOOKUP(C12,'Pivot Tables'!$B$3:$E$7,3,FALSE))</f>
        <v>1</v>
      </c>
      <c r="V12" s="10">
        <f>IF(D12="NA",1,VLOOKUP(D12,'Pivot Tables'!$B$10:$M$13,3,FALSE))</f>
        <v>0.55813953488372092</v>
      </c>
      <c r="W12" s="10">
        <f>IF(E12="NA",1,VLOOKUP(E12,'Pivot Tables'!$B$17:$E$21,3,FALSE))</f>
        <v>0.90243902439024393</v>
      </c>
      <c r="X12" s="10">
        <f>IF(F12="NA",1,VLOOKUP(F12,'Pivot Tables'!$B$24:$E$28,3,FALSE))</f>
        <v>0.95454545454545459</v>
      </c>
      <c r="Y12" s="10">
        <f>IF(G12="NA",1,VLOOKUP(G12,'Pivot Tables'!$G$3:$J$7,3,FALSE))</f>
        <v>1</v>
      </c>
      <c r="Z12" s="10">
        <f>IF(H12="NA",1,VLOOKUP(H12,'Pivot Tables'!$G$10:$J$14,3,FALSE))</f>
        <v>0.94594594594594594</v>
      </c>
      <c r="AA12" s="10">
        <f>IF(I12="NA",1,VLOOKUP(I12,'Pivot Tables'!$G$17:$J$21,3,FALSE))</f>
        <v>0.96969696969696972</v>
      </c>
      <c r="AB12" s="10"/>
      <c r="AD12" s="18">
        <f>PRODUCT(M12:S12)*GETPIVOTDATA("Secure",'Pivot Tables'!$L$3,"Secure",0)</f>
        <v>2.2049636181003012E-2</v>
      </c>
      <c r="AE12" s="18">
        <f>PRODUCT(U12:AA12)*GETPIVOTDATA("Secure",'Pivot Tables'!$L$3,"Secure",1)</f>
        <v>0.38048901817211195</v>
      </c>
      <c r="AG12" s="10">
        <f t="shared" si="1"/>
        <v>5.4776444305546443E-2</v>
      </c>
      <c r="AH12" s="10">
        <f t="shared" si="2"/>
        <v>0.9452235556944536</v>
      </c>
      <c r="AI12" s="10">
        <f t="shared" si="3"/>
        <v>1</v>
      </c>
      <c r="AJ12" s="23" t="str">
        <f t="shared" si="0"/>
        <v>TRUE</v>
      </c>
    </row>
    <row r="13" spans="2:36" x14ac:dyDescent="0.15">
      <c r="B13" s="23">
        <v>59</v>
      </c>
      <c r="C13" s="10">
        <v>1</v>
      </c>
      <c r="D13" s="10">
        <v>1</v>
      </c>
      <c r="E13" s="10">
        <v>1</v>
      </c>
      <c r="F13" s="10">
        <v>1</v>
      </c>
      <c r="G13" s="10">
        <v>1</v>
      </c>
      <c r="H13" s="10">
        <v>1</v>
      </c>
      <c r="I13" s="10">
        <v>1</v>
      </c>
      <c r="J13" s="10"/>
      <c r="K13" s="10">
        <v>1</v>
      </c>
      <c r="L13" s="7"/>
      <c r="M13" s="10">
        <f>IF(C13="NA",1,VLOOKUP(C13,'Pivot Tables'!$B$3:$E$7,2,FALSE))</f>
        <v>0.7142857142857143</v>
      </c>
      <c r="N13" s="10">
        <f>IF(D13="NA",1,VLOOKUP(D13,'Pivot Tables'!$B$10:$E$14,2,FALSE))</f>
        <v>0.42857142857142855</v>
      </c>
      <c r="O13" s="10">
        <f>IF(E13="NA",1,VLOOKUP(E13,'Pivot Tables'!$B$17:$E$21,2,FALSE))</f>
        <v>0.8571428571428571</v>
      </c>
      <c r="P13" s="10">
        <f>IF(F13="NA",1,VLOOKUP(F13,'Pivot Tables'!$B$24:$E$28,2,FALSE))</f>
        <v>0.7142857142857143</v>
      </c>
      <c r="Q13" s="10">
        <f>IF(G13="NA",1,VLOOKUP(G13,'Pivot Tables'!$G$3:$J$7,2,FALSE))</f>
        <v>0.8571428571428571</v>
      </c>
      <c r="R13" s="10">
        <f>IF(H13="NA",1,VLOOKUP(H13,'Pivot Tables'!$G$10:$J$14,2,FALSE))</f>
        <v>1</v>
      </c>
      <c r="S13" s="10">
        <f>IF(I13="NA",1,VLOOKUP(I13,'Pivot Tables'!$G$17:$J$21,2,FALSE))</f>
        <v>1</v>
      </c>
      <c r="T13" s="10"/>
      <c r="U13" s="10">
        <f>IF(C13="NA",1,VLOOKUP(C13,'Pivot Tables'!$B$3:$E$7,3,FALSE))</f>
        <v>1</v>
      </c>
      <c r="V13" s="10">
        <f>IF(D13="NA",1,VLOOKUP(D13,'Pivot Tables'!$B$10:$M$13,3,FALSE))</f>
        <v>0.55813953488372092</v>
      </c>
      <c r="W13" s="10">
        <f>IF(E13="NA",1,VLOOKUP(E13,'Pivot Tables'!$B$17:$E$21,3,FALSE))</f>
        <v>0.90243902439024393</v>
      </c>
      <c r="X13" s="10">
        <f>IF(F13="NA",1,VLOOKUP(F13,'Pivot Tables'!$B$24:$E$28,3,FALSE))</f>
        <v>0.95454545454545459</v>
      </c>
      <c r="Y13" s="10">
        <f>IF(G13="NA",1,VLOOKUP(G13,'Pivot Tables'!$G$3:$J$7,3,FALSE))</f>
        <v>1</v>
      </c>
      <c r="Z13" s="10">
        <f>IF(H13="NA",1,VLOOKUP(H13,'Pivot Tables'!$G$10:$J$14,3,FALSE))</f>
        <v>0.94594594594594594</v>
      </c>
      <c r="AA13" s="10">
        <f>IF(I13="NA",1,VLOOKUP(I13,'Pivot Tables'!$G$17:$J$21,3,FALSE))</f>
        <v>0.96969696969696972</v>
      </c>
      <c r="AB13" s="10"/>
      <c r="AD13" s="18">
        <f>PRODUCT(M13:S13)*GETPIVOTDATA("Secure",'Pivot Tables'!$L$3,"Secure",0)</f>
        <v>2.2049636181003012E-2</v>
      </c>
      <c r="AE13" s="18">
        <f>PRODUCT(U13:AA13)*GETPIVOTDATA("Secure",'Pivot Tables'!$L$3,"Secure",1)</f>
        <v>0.38048901817211195</v>
      </c>
      <c r="AG13" s="10">
        <f t="shared" si="1"/>
        <v>5.4776444305546443E-2</v>
      </c>
      <c r="AH13" s="10">
        <f t="shared" si="2"/>
        <v>0.9452235556944536</v>
      </c>
      <c r="AI13" s="10">
        <f t="shared" si="3"/>
        <v>1</v>
      </c>
      <c r="AJ13" s="23" t="str">
        <f t="shared" si="0"/>
        <v>TRUE</v>
      </c>
    </row>
    <row r="14" spans="2:36" x14ac:dyDescent="0.15">
      <c r="B14" s="23">
        <v>60</v>
      </c>
      <c r="C14" s="10">
        <v>1</v>
      </c>
      <c r="D14" s="10">
        <v>1</v>
      </c>
      <c r="E14" s="10">
        <v>1</v>
      </c>
      <c r="F14" s="10">
        <v>1</v>
      </c>
      <c r="G14" s="10">
        <v>1</v>
      </c>
      <c r="H14" s="10" t="s">
        <v>9</v>
      </c>
      <c r="I14" s="10" t="s">
        <v>9</v>
      </c>
      <c r="J14" s="10"/>
      <c r="K14" s="10">
        <v>1</v>
      </c>
      <c r="L14" s="7"/>
      <c r="M14" s="10">
        <f>IF(C14="NA",1,VLOOKUP(C14,'Pivot Tables'!$B$3:$E$7,2,FALSE))</f>
        <v>0.7142857142857143</v>
      </c>
      <c r="N14" s="10">
        <f>IF(D14="NA",1,VLOOKUP(D14,'Pivot Tables'!$B$10:$E$14,2,FALSE))</f>
        <v>0.42857142857142855</v>
      </c>
      <c r="O14" s="10">
        <f>IF(E14="NA",1,VLOOKUP(E14,'Pivot Tables'!$B$17:$E$21,2,FALSE))</f>
        <v>0.8571428571428571</v>
      </c>
      <c r="P14" s="10">
        <f>IF(F14="NA",1,VLOOKUP(F14,'Pivot Tables'!$B$24:$E$28,2,FALSE))</f>
        <v>0.7142857142857143</v>
      </c>
      <c r="Q14" s="10">
        <f>IF(G14="NA",1,VLOOKUP(G14,'Pivot Tables'!$G$3:$J$7,2,FALSE))</f>
        <v>0.8571428571428571</v>
      </c>
      <c r="R14" s="10">
        <f>IF(H14="NA",1,VLOOKUP(H14,'Pivot Tables'!$G$10:$J$14,2,FALSE))</f>
        <v>1</v>
      </c>
      <c r="S14" s="10">
        <f>IF(I14="NA",1,VLOOKUP(I14,'Pivot Tables'!$G$17:$J$21,2,FALSE))</f>
        <v>1</v>
      </c>
      <c r="T14" s="10"/>
      <c r="U14" s="10">
        <f>IF(C14="NA",1,VLOOKUP(C14,'Pivot Tables'!$B$3:$E$7,3,FALSE))</f>
        <v>1</v>
      </c>
      <c r="V14" s="10">
        <f>IF(D14="NA",1,VLOOKUP(D14,'Pivot Tables'!$B$10:$M$13,3,FALSE))</f>
        <v>0.55813953488372092</v>
      </c>
      <c r="W14" s="10">
        <f>IF(E14="NA",1,VLOOKUP(E14,'Pivot Tables'!$B$17:$E$21,3,FALSE))</f>
        <v>0.90243902439024393</v>
      </c>
      <c r="X14" s="10">
        <f>IF(F14="NA",1,VLOOKUP(F14,'Pivot Tables'!$B$24:$E$28,3,FALSE))</f>
        <v>0.95454545454545459</v>
      </c>
      <c r="Y14" s="10">
        <f>IF(G14="NA",1,VLOOKUP(G14,'Pivot Tables'!$G$3:$J$7,3,FALSE))</f>
        <v>1</v>
      </c>
      <c r="Z14" s="10">
        <f>IF(H14="NA",1,VLOOKUP(H14,'Pivot Tables'!$G$10:$J$14,3,FALSE))</f>
        <v>1</v>
      </c>
      <c r="AA14" s="10">
        <f>IF(I14="NA",1,VLOOKUP(I14,'Pivot Tables'!$G$17:$J$21,3,FALSE))</f>
        <v>1</v>
      </c>
      <c r="AB14" s="10"/>
      <c r="AD14" s="18">
        <f>PRODUCT(M14:S14)*GETPIVOTDATA("Secure",'Pivot Tables'!$L$3,"Secure",0)</f>
        <v>2.2049636181003012E-2</v>
      </c>
      <c r="AE14" s="18">
        <f>PRODUCT(U14:AA14)*GETPIVOTDATA("Secure",'Pivot Tables'!$L$3,"Secure",1)</f>
        <v>0.41480097427513274</v>
      </c>
      <c r="AG14" s="10">
        <f t="shared" si="1"/>
        <v>5.0474088059485542E-2</v>
      </c>
      <c r="AH14" s="10">
        <f t="shared" si="2"/>
        <v>0.9495259119405145</v>
      </c>
      <c r="AI14" s="10">
        <f t="shared" si="3"/>
        <v>1</v>
      </c>
      <c r="AJ14" s="23" t="str">
        <f t="shared" si="0"/>
        <v>TRUE</v>
      </c>
    </row>
    <row r="15" spans="2:36" x14ac:dyDescent="0.15">
      <c r="B15" s="23">
        <v>4</v>
      </c>
      <c r="C15" s="10">
        <v>1</v>
      </c>
      <c r="D15" s="10">
        <v>0</v>
      </c>
      <c r="E15" s="10">
        <v>1</v>
      </c>
      <c r="F15" s="10">
        <v>1</v>
      </c>
      <c r="G15" s="10">
        <v>1</v>
      </c>
      <c r="H15" s="10">
        <v>1</v>
      </c>
      <c r="I15" s="10" t="s">
        <v>9</v>
      </c>
      <c r="J15" s="10"/>
      <c r="K15" s="10">
        <v>1</v>
      </c>
      <c r="L15" s="7"/>
      <c r="M15" s="10">
        <f>IF(C15="NA",1,VLOOKUP(C15,'Pivot Tables'!$B$3:$E$7,2,FALSE))</f>
        <v>0.7142857142857143</v>
      </c>
      <c r="N15" s="10">
        <f>IF(D15="NA",1,VLOOKUP(D15,'Pivot Tables'!$B$10:$E$14,2,FALSE))</f>
        <v>0.5714285714285714</v>
      </c>
      <c r="O15" s="10">
        <f>IF(E15="NA",1,VLOOKUP(E15,'Pivot Tables'!$B$17:$E$21,2,FALSE))</f>
        <v>0.8571428571428571</v>
      </c>
      <c r="P15" s="10">
        <f>IF(F15="NA",1,VLOOKUP(F15,'Pivot Tables'!$B$24:$E$28,2,FALSE))</f>
        <v>0.7142857142857143</v>
      </c>
      <c r="Q15" s="10">
        <f>IF(G15="NA",1,VLOOKUP(G15,'Pivot Tables'!$G$3:$J$7,2,FALSE))</f>
        <v>0.8571428571428571</v>
      </c>
      <c r="R15" s="10">
        <f>IF(H15="NA",1,VLOOKUP(H15,'Pivot Tables'!$G$10:$J$14,2,FALSE))</f>
        <v>1</v>
      </c>
      <c r="S15" s="10">
        <f>IF(I15="NA",1,VLOOKUP(I15,'Pivot Tables'!$G$17:$J$21,2,FALSE))</f>
        <v>1</v>
      </c>
      <c r="T15" s="10"/>
      <c r="U15" s="10">
        <f>IF(C15="NA",1,VLOOKUP(C15,'Pivot Tables'!$B$3:$E$7,3,FALSE))</f>
        <v>1</v>
      </c>
      <c r="V15" s="10">
        <f>IF(D15="NA",1,VLOOKUP(D15,'Pivot Tables'!$B$10:$M$13,3,FALSE))</f>
        <v>0.44186046511627908</v>
      </c>
      <c r="W15" s="10">
        <f>IF(E15="NA",1,VLOOKUP(E15,'Pivot Tables'!$B$17:$E$21,3,FALSE))</f>
        <v>0.90243902439024393</v>
      </c>
      <c r="X15" s="10">
        <f>IF(F15="NA",1,VLOOKUP(F15,'Pivot Tables'!$B$24:$E$28,3,FALSE))</f>
        <v>0.95454545454545459</v>
      </c>
      <c r="Y15" s="10">
        <f>IF(G15="NA",1,VLOOKUP(G15,'Pivot Tables'!$G$3:$J$7,3,FALSE))</f>
        <v>1</v>
      </c>
      <c r="Z15" s="10">
        <f>IF(H15="NA",1,VLOOKUP(H15,'Pivot Tables'!$G$10:$J$14,3,FALSE))</f>
        <v>0.94594594594594594</v>
      </c>
      <c r="AA15" s="10">
        <f>IF(I15="NA",1,VLOOKUP(I15,'Pivot Tables'!$G$17:$J$21,3,FALSE))</f>
        <v>1</v>
      </c>
      <c r="AB15" s="10"/>
      <c r="AD15" s="18">
        <f>PRODUCT(M15:S15)*GETPIVOTDATA("Secure",'Pivot Tables'!$L$3,"Secure",0)</f>
        <v>2.9399514908004017E-2</v>
      </c>
      <c r="AE15" s="18">
        <f>PRODUCT(U15:AA15)*GETPIVOTDATA("Secure",'Pivot Tables'!$L$3,"Secure",1)</f>
        <v>0.31063361249207572</v>
      </c>
      <c r="AG15" s="10">
        <f t="shared" si="1"/>
        <v>8.6460737319316625E-2</v>
      </c>
      <c r="AH15" s="10">
        <f t="shared" si="2"/>
        <v>0.91353926268068342</v>
      </c>
      <c r="AI15" s="10">
        <f t="shared" si="3"/>
        <v>1</v>
      </c>
      <c r="AJ15" s="23" t="str">
        <f t="shared" si="0"/>
        <v>TRUE</v>
      </c>
    </row>
    <row r="16" spans="2:36" x14ac:dyDescent="0.15">
      <c r="B16" s="23">
        <v>12</v>
      </c>
      <c r="C16" s="10">
        <v>1</v>
      </c>
      <c r="D16" s="10">
        <v>0</v>
      </c>
      <c r="E16" s="10">
        <v>0</v>
      </c>
      <c r="F16" s="10">
        <v>1</v>
      </c>
      <c r="G16" s="10">
        <v>1</v>
      </c>
      <c r="H16" s="10">
        <v>1</v>
      </c>
      <c r="I16" s="10">
        <v>1</v>
      </c>
      <c r="J16" s="10"/>
      <c r="K16" s="10">
        <v>1</v>
      </c>
      <c r="L16" s="7"/>
      <c r="M16" s="10">
        <f>IF(C16="NA",1,VLOOKUP(C16,'Pivot Tables'!$B$3:$E$7,2,FALSE))</f>
        <v>0.7142857142857143</v>
      </c>
      <c r="N16" s="10">
        <f>IF(D16="NA",1,VLOOKUP(D16,'Pivot Tables'!$B$10:$E$14,2,FALSE))</f>
        <v>0.5714285714285714</v>
      </c>
      <c r="O16" s="10">
        <f>IF(E16="NA",1,VLOOKUP(E16,'Pivot Tables'!$B$17:$E$21,2,FALSE))</f>
        <v>0.14285714285714285</v>
      </c>
      <c r="P16" s="10">
        <f>IF(F16="NA",1,VLOOKUP(F16,'Pivot Tables'!$B$24:$E$28,2,FALSE))</f>
        <v>0.7142857142857143</v>
      </c>
      <c r="Q16" s="10">
        <f>IF(G16="NA",1,VLOOKUP(G16,'Pivot Tables'!$G$3:$J$7,2,FALSE))</f>
        <v>0.8571428571428571</v>
      </c>
      <c r="R16" s="10">
        <f>IF(H16="NA",1,VLOOKUP(H16,'Pivot Tables'!$G$10:$J$14,2,FALSE))</f>
        <v>1</v>
      </c>
      <c r="S16" s="10">
        <f>IF(I16="NA",1,VLOOKUP(I16,'Pivot Tables'!$G$17:$J$21,2,FALSE))</f>
        <v>1</v>
      </c>
      <c r="T16" s="10"/>
      <c r="U16" s="10">
        <f>IF(C16="NA",1,VLOOKUP(C16,'Pivot Tables'!$B$3:$E$7,3,FALSE))</f>
        <v>1</v>
      </c>
      <c r="V16" s="10">
        <f>IF(D16="NA",1,VLOOKUP(D16,'Pivot Tables'!$B$10:$M$13,3,FALSE))</f>
        <v>0.44186046511627908</v>
      </c>
      <c r="W16" s="10">
        <f>IF(E16="NA",1,VLOOKUP(E16,'Pivot Tables'!$B$17:$E$21,3,FALSE))</f>
        <v>9.7560975609756101E-2</v>
      </c>
      <c r="X16" s="10">
        <f>IF(F16="NA",1,VLOOKUP(F16,'Pivot Tables'!$B$24:$E$28,3,FALSE))</f>
        <v>0.95454545454545459</v>
      </c>
      <c r="Y16" s="10">
        <f>IF(G16="NA",1,VLOOKUP(G16,'Pivot Tables'!$G$3:$J$7,3,FALSE))</f>
        <v>1</v>
      </c>
      <c r="Z16" s="10">
        <f>IF(H16="NA",1,VLOOKUP(H16,'Pivot Tables'!$G$10:$J$14,3,FALSE))</f>
        <v>0.94594594594594594</v>
      </c>
      <c r="AA16" s="10">
        <f>IF(I16="NA",1,VLOOKUP(I16,'Pivot Tables'!$G$17:$J$21,3,FALSE))</f>
        <v>0.96969696969696972</v>
      </c>
      <c r="AB16" s="10"/>
      <c r="AD16" s="18">
        <f>PRODUCT(M16:S16)*GETPIVOTDATA("Secure",'Pivot Tables'!$L$3,"Secure",0)</f>
        <v>4.8999191513340026E-3</v>
      </c>
      <c r="AE16" s="18">
        <f>PRODUCT(U16:AA16)*GETPIVOTDATA("Secure",'Pivot Tables'!$L$3,"Secure",1)</f>
        <v>3.2564375429144705E-2</v>
      </c>
      <c r="AG16" s="10">
        <f t="shared" si="1"/>
        <v>0.13078904077076026</v>
      </c>
      <c r="AH16" s="10">
        <f t="shared" si="2"/>
        <v>0.86921095922923974</v>
      </c>
      <c r="AI16" s="10">
        <f t="shared" si="3"/>
        <v>1</v>
      </c>
      <c r="AJ16" s="23" t="str">
        <f t="shared" si="0"/>
        <v>TRUE</v>
      </c>
    </row>
    <row r="17" spans="2:36" x14ac:dyDescent="0.15">
      <c r="B17" s="23">
        <v>27</v>
      </c>
      <c r="C17" s="10">
        <v>1</v>
      </c>
      <c r="D17" s="10">
        <v>1</v>
      </c>
      <c r="E17" s="10">
        <v>1</v>
      </c>
      <c r="F17" s="10">
        <v>1</v>
      </c>
      <c r="G17" s="10">
        <v>1</v>
      </c>
      <c r="H17" s="10">
        <v>1</v>
      </c>
      <c r="I17" s="10">
        <v>1</v>
      </c>
      <c r="J17" s="10"/>
      <c r="K17" s="10">
        <v>1</v>
      </c>
      <c r="L17" s="7"/>
      <c r="M17" s="10">
        <f>IF(C17="NA",1,VLOOKUP(C17,'Pivot Tables'!$B$3:$E$7,2,FALSE))</f>
        <v>0.7142857142857143</v>
      </c>
      <c r="N17" s="10">
        <f>IF(D17="NA",1,VLOOKUP(D17,'Pivot Tables'!$B$10:$E$14,2,FALSE))</f>
        <v>0.42857142857142855</v>
      </c>
      <c r="O17" s="10">
        <f>IF(E17="NA",1,VLOOKUP(E17,'Pivot Tables'!$B$17:$E$21,2,FALSE))</f>
        <v>0.8571428571428571</v>
      </c>
      <c r="P17" s="10">
        <f>IF(F17="NA",1,VLOOKUP(F17,'Pivot Tables'!$B$24:$E$28,2,FALSE))</f>
        <v>0.7142857142857143</v>
      </c>
      <c r="Q17" s="10">
        <f>IF(G17="NA",1,VLOOKUP(G17,'Pivot Tables'!$G$3:$J$7,2,FALSE))</f>
        <v>0.8571428571428571</v>
      </c>
      <c r="R17" s="10">
        <f>IF(H17="NA",1,VLOOKUP(H17,'Pivot Tables'!$G$10:$J$14,2,FALSE))</f>
        <v>1</v>
      </c>
      <c r="S17" s="10">
        <f>IF(I17="NA",1,VLOOKUP(I17,'Pivot Tables'!$G$17:$J$21,2,FALSE))</f>
        <v>1</v>
      </c>
      <c r="T17" s="10"/>
      <c r="U17" s="10">
        <f>IF(C17="NA",1,VLOOKUP(C17,'Pivot Tables'!$B$3:$E$7,3,FALSE))</f>
        <v>1</v>
      </c>
      <c r="V17" s="10">
        <f>IF(D17="NA",1,VLOOKUP(D17,'Pivot Tables'!$B$10:$M$13,3,FALSE))</f>
        <v>0.55813953488372092</v>
      </c>
      <c r="W17" s="10">
        <f>IF(E17="NA",1,VLOOKUP(E17,'Pivot Tables'!$B$17:$E$21,3,FALSE))</f>
        <v>0.90243902439024393</v>
      </c>
      <c r="X17" s="10">
        <f>IF(F17="NA",1,VLOOKUP(F17,'Pivot Tables'!$B$24:$E$28,3,FALSE))</f>
        <v>0.95454545454545459</v>
      </c>
      <c r="Y17" s="10">
        <f>IF(G17="NA",1,VLOOKUP(G17,'Pivot Tables'!$G$3:$J$7,3,FALSE))</f>
        <v>1</v>
      </c>
      <c r="Z17" s="10">
        <f>IF(H17="NA",1,VLOOKUP(H17,'Pivot Tables'!$G$10:$J$14,3,FALSE))</f>
        <v>0.94594594594594594</v>
      </c>
      <c r="AA17" s="10">
        <f>IF(I17="NA",1,VLOOKUP(I17,'Pivot Tables'!$G$17:$J$21,3,FALSE))</f>
        <v>0.96969696969696972</v>
      </c>
      <c r="AB17" s="10"/>
      <c r="AD17" s="18">
        <f>PRODUCT(M17:S17)*GETPIVOTDATA("Secure",'Pivot Tables'!$L$3,"Secure",0)</f>
        <v>2.2049636181003012E-2</v>
      </c>
      <c r="AE17" s="18">
        <f>PRODUCT(U17:AA17)*GETPIVOTDATA("Secure",'Pivot Tables'!$L$3,"Secure",1)</f>
        <v>0.38048901817211195</v>
      </c>
      <c r="AG17" s="10">
        <f t="shared" si="1"/>
        <v>5.4776444305546443E-2</v>
      </c>
      <c r="AH17" s="10">
        <f t="shared" si="2"/>
        <v>0.9452235556944536</v>
      </c>
      <c r="AI17" s="10">
        <f t="shared" si="3"/>
        <v>1</v>
      </c>
      <c r="AJ17" s="23" t="str">
        <f t="shared" si="0"/>
        <v>TRUE</v>
      </c>
    </row>
    <row r="18" spans="2:36" x14ac:dyDescent="0.15">
      <c r="B18" s="23">
        <v>33</v>
      </c>
      <c r="C18" s="10">
        <v>1</v>
      </c>
      <c r="D18" s="10">
        <v>1</v>
      </c>
      <c r="E18" s="10">
        <v>1</v>
      </c>
      <c r="F18" s="10">
        <v>1</v>
      </c>
      <c r="G18" s="10">
        <v>1</v>
      </c>
      <c r="H18" s="10" t="s">
        <v>9</v>
      </c>
      <c r="I18" s="10" t="s">
        <v>9</v>
      </c>
      <c r="J18" s="10"/>
      <c r="K18" s="10">
        <v>1</v>
      </c>
      <c r="L18" s="7"/>
      <c r="M18" s="10">
        <f>IF(C18="NA",1,VLOOKUP(C18,'Pivot Tables'!$B$3:$E$7,2,FALSE))</f>
        <v>0.7142857142857143</v>
      </c>
      <c r="N18" s="10">
        <f>IF(D18="NA",1,VLOOKUP(D18,'Pivot Tables'!$B$10:$E$14,2,FALSE))</f>
        <v>0.42857142857142855</v>
      </c>
      <c r="O18" s="10">
        <f>IF(E18="NA",1,VLOOKUP(E18,'Pivot Tables'!$B$17:$E$21,2,FALSE))</f>
        <v>0.8571428571428571</v>
      </c>
      <c r="P18" s="10">
        <f>IF(F18="NA",1,VLOOKUP(F18,'Pivot Tables'!$B$24:$E$28,2,FALSE))</f>
        <v>0.7142857142857143</v>
      </c>
      <c r="Q18" s="10">
        <f>IF(G18="NA",1,VLOOKUP(G18,'Pivot Tables'!$G$3:$J$7,2,FALSE))</f>
        <v>0.8571428571428571</v>
      </c>
      <c r="R18" s="10">
        <f>IF(H18="NA",1,VLOOKUP(H18,'Pivot Tables'!$G$10:$J$14,2,FALSE))</f>
        <v>1</v>
      </c>
      <c r="S18" s="10">
        <f>IF(I18="NA",1,VLOOKUP(I18,'Pivot Tables'!$G$17:$J$21,2,FALSE))</f>
        <v>1</v>
      </c>
      <c r="T18" s="10"/>
      <c r="U18" s="10">
        <f>IF(C18="NA",1,VLOOKUP(C18,'Pivot Tables'!$B$3:$E$7,3,FALSE))</f>
        <v>1</v>
      </c>
      <c r="V18" s="10">
        <f>IF(D18="NA",1,VLOOKUP(D18,'Pivot Tables'!$B$10:$M$13,3,FALSE))</f>
        <v>0.55813953488372092</v>
      </c>
      <c r="W18" s="10">
        <f>IF(E18="NA",1,VLOOKUP(E18,'Pivot Tables'!$B$17:$E$21,3,FALSE))</f>
        <v>0.90243902439024393</v>
      </c>
      <c r="X18" s="10">
        <f>IF(F18="NA",1,VLOOKUP(F18,'Pivot Tables'!$B$24:$E$28,3,FALSE))</f>
        <v>0.95454545454545459</v>
      </c>
      <c r="Y18" s="10">
        <f>IF(G18="NA",1,VLOOKUP(G18,'Pivot Tables'!$G$3:$J$7,3,FALSE))</f>
        <v>1</v>
      </c>
      <c r="Z18" s="10">
        <f>IF(H18="NA",1,VLOOKUP(H18,'Pivot Tables'!$G$10:$J$14,3,FALSE))</f>
        <v>1</v>
      </c>
      <c r="AA18" s="10">
        <f>IF(I18="NA",1,VLOOKUP(I18,'Pivot Tables'!$G$17:$J$21,3,FALSE))</f>
        <v>1</v>
      </c>
      <c r="AB18" s="10"/>
      <c r="AD18" s="18">
        <f>PRODUCT(M18:S18)*GETPIVOTDATA("Secure",'Pivot Tables'!$L$3,"Secure",0)</f>
        <v>2.2049636181003012E-2</v>
      </c>
      <c r="AE18" s="18">
        <f>PRODUCT(U18:AA18)*GETPIVOTDATA("Secure",'Pivot Tables'!$L$3,"Secure",1)</f>
        <v>0.41480097427513274</v>
      </c>
      <c r="AG18" s="10">
        <f t="shared" si="1"/>
        <v>5.0474088059485542E-2</v>
      </c>
      <c r="AH18" s="10">
        <f t="shared" si="2"/>
        <v>0.9495259119405145</v>
      </c>
      <c r="AI18" s="10">
        <f t="shared" si="3"/>
        <v>1</v>
      </c>
      <c r="AJ18" s="23" t="str">
        <f t="shared" si="0"/>
        <v>TRUE</v>
      </c>
    </row>
    <row r="19" spans="2:36" x14ac:dyDescent="0.15">
      <c r="B19" s="23">
        <v>7</v>
      </c>
      <c r="C19" s="10">
        <v>1</v>
      </c>
      <c r="D19" s="10">
        <v>1</v>
      </c>
      <c r="E19" s="10">
        <v>1</v>
      </c>
      <c r="F19" s="10">
        <v>1</v>
      </c>
      <c r="G19" s="10">
        <v>1</v>
      </c>
      <c r="H19" s="10">
        <v>1</v>
      </c>
      <c r="I19" s="10" t="s">
        <v>9</v>
      </c>
      <c r="J19" s="10"/>
      <c r="K19" s="10">
        <v>1</v>
      </c>
      <c r="L19" s="7"/>
      <c r="M19" s="10">
        <f>IF(C19="NA",1,VLOOKUP(C19,'Pivot Tables'!$B$3:$E$7,2,FALSE))</f>
        <v>0.7142857142857143</v>
      </c>
      <c r="N19" s="10">
        <f>IF(D19="NA",1,VLOOKUP(D19,'Pivot Tables'!$B$10:$E$14,2,FALSE))</f>
        <v>0.42857142857142855</v>
      </c>
      <c r="O19" s="10">
        <f>IF(E19="NA",1,VLOOKUP(E19,'Pivot Tables'!$B$17:$E$21,2,FALSE))</f>
        <v>0.8571428571428571</v>
      </c>
      <c r="P19" s="10">
        <f>IF(F19="NA",1,VLOOKUP(F19,'Pivot Tables'!$B$24:$E$28,2,FALSE))</f>
        <v>0.7142857142857143</v>
      </c>
      <c r="Q19" s="10">
        <f>IF(G19="NA",1,VLOOKUP(G19,'Pivot Tables'!$G$3:$J$7,2,FALSE))</f>
        <v>0.8571428571428571</v>
      </c>
      <c r="R19" s="10">
        <f>IF(H19="NA",1,VLOOKUP(H19,'Pivot Tables'!$G$10:$J$14,2,FALSE))</f>
        <v>1</v>
      </c>
      <c r="S19" s="10">
        <f>IF(I19="NA",1,VLOOKUP(I19,'Pivot Tables'!$G$17:$J$21,2,FALSE))</f>
        <v>1</v>
      </c>
      <c r="T19" s="10"/>
      <c r="U19" s="10">
        <f>IF(C19="NA",1,VLOOKUP(C19,'Pivot Tables'!$B$3:$E$7,3,FALSE))</f>
        <v>1</v>
      </c>
      <c r="V19" s="10">
        <f>IF(D19="NA",1,VLOOKUP(D19,'Pivot Tables'!$B$10:$M$13,3,FALSE))</f>
        <v>0.55813953488372092</v>
      </c>
      <c r="W19" s="10">
        <f>IF(E19="NA",1,VLOOKUP(E19,'Pivot Tables'!$B$17:$E$21,3,FALSE))</f>
        <v>0.90243902439024393</v>
      </c>
      <c r="X19" s="10">
        <f>IF(F19="NA",1,VLOOKUP(F19,'Pivot Tables'!$B$24:$E$28,3,FALSE))</f>
        <v>0.95454545454545459</v>
      </c>
      <c r="Y19" s="10">
        <f>IF(G19="NA",1,VLOOKUP(G19,'Pivot Tables'!$G$3:$J$7,3,FALSE))</f>
        <v>1</v>
      </c>
      <c r="Z19" s="10">
        <f>IF(H19="NA",1,VLOOKUP(H19,'Pivot Tables'!$G$10:$J$14,3,FALSE))</f>
        <v>0.94594594594594594</v>
      </c>
      <c r="AA19" s="10">
        <f>IF(I19="NA",1,VLOOKUP(I19,'Pivot Tables'!$G$17:$J$21,3,FALSE))</f>
        <v>1</v>
      </c>
      <c r="AB19" s="10"/>
      <c r="AD19" s="18">
        <f>PRODUCT(M19:S19)*GETPIVOTDATA("Secure",'Pivot Tables'!$L$3,"Secure",0)</f>
        <v>2.2049636181003012E-2</v>
      </c>
      <c r="AE19" s="18">
        <f>PRODUCT(U19:AA19)*GETPIVOTDATA("Secure",'Pivot Tables'!$L$3,"Secure",1)</f>
        <v>0.39237929998999044</v>
      </c>
      <c r="AG19" s="10">
        <f t="shared" si="1"/>
        <v>5.320486639935134E-2</v>
      </c>
      <c r="AH19" s="10">
        <f t="shared" si="2"/>
        <v>0.94679513360064871</v>
      </c>
      <c r="AI19" s="10">
        <f t="shared" si="3"/>
        <v>1</v>
      </c>
      <c r="AJ19" s="23" t="str">
        <f t="shared" si="0"/>
        <v>TRUE</v>
      </c>
    </row>
    <row r="20" spans="2:36" x14ac:dyDescent="0.15">
      <c r="B20" s="23">
        <v>37</v>
      </c>
      <c r="C20" s="10">
        <v>1</v>
      </c>
      <c r="D20" s="10">
        <v>1</v>
      </c>
      <c r="E20" s="10">
        <v>1</v>
      </c>
      <c r="F20" s="10">
        <v>1</v>
      </c>
      <c r="G20" s="10">
        <v>1</v>
      </c>
      <c r="H20" s="10">
        <v>1</v>
      </c>
      <c r="I20" s="10">
        <v>1</v>
      </c>
      <c r="J20" s="10"/>
      <c r="K20" s="10">
        <v>1</v>
      </c>
      <c r="L20" s="7"/>
      <c r="M20" s="10">
        <f>IF(C20="NA",1,VLOOKUP(C20,'Pivot Tables'!$B$3:$E$7,2,FALSE))</f>
        <v>0.7142857142857143</v>
      </c>
      <c r="N20" s="10">
        <f>IF(D20="NA",1,VLOOKUP(D20,'Pivot Tables'!$B$10:$E$14,2,FALSE))</f>
        <v>0.42857142857142855</v>
      </c>
      <c r="O20" s="10">
        <f>IF(E20="NA",1,VLOOKUP(E20,'Pivot Tables'!$B$17:$E$21,2,FALSE))</f>
        <v>0.8571428571428571</v>
      </c>
      <c r="P20" s="10">
        <f>IF(F20="NA",1,VLOOKUP(F20,'Pivot Tables'!$B$24:$E$28,2,FALSE))</f>
        <v>0.7142857142857143</v>
      </c>
      <c r="Q20" s="10">
        <f>IF(G20="NA",1,VLOOKUP(G20,'Pivot Tables'!$G$3:$J$7,2,FALSE))</f>
        <v>0.8571428571428571</v>
      </c>
      <c r="R20" s="10">
        <f>IF(H20="NA",1,VLOOKUP(H20,'Pivot Tables'!$G$10:$J$14,2,FALSE))</f>
        <v>1</v>
      </c>
      <c r="S20" s="10">
        <f>IF(I20="NA",1,VLOOKUP(I20,'Pivot Tables'!$G$17:$J$21,2,FALSE))</f>
        <v>1</v>
      </c>
      <c r="T20" s="10"/>
      <c r="U20" s="10">
        <f>IF(C20="NA",1,VLOOKUP(C20,'Pivot Tables'!$B$3:$E$7,3,FALSE))</f>
        <v>1</v>
      </c>
      <c r="V20" s="10">
        <f>IF(D20="NA",1,VLOOKUP(D20,'Pivot Tables'!$B$10:$M$13,3,FALSE))</f>
        <v>0.55813953488372092</v>
      </c>
      <c r="W20" s="10">
        <f>IF(E20="NA",1,VLOOKUP(E20,'Pivot Tables'!$B$17:$E$21,3,FALSE))</f>
        <v>0.90243902439024393</v>
      </c>
      <c r="X20" s="10">
        <f>IF(F20="NA",1,VLOOKUP(F20,'Pivot Tables'!$B$24:$E$28,3,FALSE))</f>
        <v>0.95454545454545459</v>
      </c>
      <c r="Y20" s="10">
        <f>IF(G20="NA",1,VLOOKUP(G20,'Pivot Tables'!$G$3:$J$7,3,FALSE))</f>
        <v>1</v>
      </c>
      <c r="Z20" s="10">
        <f>IF(H20="NA",1,VLOOKUP(H20,'Pivot Tables'!$G$10:$J$14,3,FALSE))</f>
        <v>0.94594594594594594</v>
      </c>
      <c r="AA20" s="10">
        <f>IF(I20="NA",1,VLOOKUP(I20,'Pivot Tables'!$G$17:$J$21,3,FALSE))</f>
        <v>0.96969696969696972</v>
      </c>
      <c r="AB20" s="10"/>
      <c r="AD20" s="18">
        <f>PRODUCT(M20:S20)*GETPIVOTDATA("Secure",'Pivot Tables'!$L$3,"Secure",0)</f>
        <v>2.2049636181003012E-2</v>
      </c>
      <c r="AE20" s="18">
        <f>PRODUCT(U20:AA20)*GETPIVOTDATA("Secure",'Pivot Tables'!$L$3,"Secure",1)</f>
        <v>0.38048901817211195</v>
      </c>
      <c r="AG20" s="10">
        <f t="shared" si="1"/>
        <v>5.4776444305546443E-2</v>
      </c>
      <c r="AH20" s="10">
        <f t="shared" si="2"/>
        <v>0.9452235556944536</v>
      </c>
      <c r="AI20" s="10">
        <f t="shared" si="3"/>
        <v>1</v>
      </c>
      <c r="AJ20" s="23" t="str">
        <f t="shared" si="0"/>
        <v>TRUE</v>
      </c>
    </row>
    <row r="21" spans="2:36" x14ac:dyDescent="0.15">
      <c r="B21" s="23">
        <v>61</v>
      </c>
      <c r="C21" s="10">
        <v>1</v>
      </c>
      <c r="D21" s="10">
        <v>1</v>
      </c>
      <c r="E21" s="10" t="s">
        <v>9</v>
      </c>
      <c r="F21" s="10">
        <v>1</v>
      </c>
      <c r="G21" s="10">
        <v>1</v>
      </c>
      <c r="H21" s="10" t="s">
        <v>9</v>
      </c>
      <c r="I21" s="10" t="s">
        <v>9</v>
      </c>
      <c r="J21" s="10"/>
      <c r="K21" s="10">
        <v>1</v>
      </c>
      <c r="L21" s="7"/>
      <c r="M21" s="10">
        <f>IF(C21="NA",1,VLOOKUP(C21,'Pivot Tables'!$B$3:$E$7,2,FALSE))</f>
        <v>0.7142857142857143</v>
      </c>
      <c r="N21" s="10">
        <f>IF(D21="NA",1,VLOOKUP(D21,'Pivot Tables'!$B$10:$E$14,2,FALSE))</f>
        <v>0.42857142857142855</v>
      </c>
      <c r="O21" s="10">
        <f>IF(E21="NA",1,VLOOKUP(E21,'Pivot Tables'!$B$17:$E$21,2,FALSE))</f>
        <v>1</v>
      </c>
      <c r="P21" s="10">
        <f>IF(F21="NA",1,VLOOKUP(F21,'Pivot Tables'!$B$24:$E$28,2,FALSE))</f>
        <v>0.7142857142857143</v>
      </c>
      <c r="Q21" s="10">
        <f>IF(G21="NA",1,VLOOKUP(G21,'Pivot Tables'!$G$3:$J$7,2,FALSE))</f>
        <v>0.8571428571428571</v>
      </c>
      <c r="R21" s="10">
        <f>IF(H21="NA",1,VLOOKUP(H21,'Pivot Tables'!$G$10:$J$14,2,FALSE))</f>
        <v>1</v>
      </c>
      <c r="S21" s="10">
        <f>IF(I21="NA",1,VLOOKUP(I21,'Pivot Tables'!$G$17:$J$21,2,FALSE))</f>
        <v>1</v>
      </c>
      <c r="T21" s="10"/>
      <c r="U21" s="10">
        <f>IF(C21="NA",1,VLOOKUP(C21,'Pivot Tables'!$B$3:$E$7,3,FALSE))</f>
        <v>1</v>
      </c>
      <c r="V21" s="10">
        <f>IF(D21="NA",1,VLOOKUP(D21,'Pivot Tables'!$B$10:$M$13,3,FALSE))</f>
        <v>0.55813953488372092</v>
      </c>
      <c r="W21" s="10">
        <f>IF(E21="NA",1,VLOOKUP(E21,'Pivot Tables'!$B$17:$E$21,3,FALSE))</f>
        <v>1</v>
      </c>
      <c r="X21" s="10">
        <f>IF(F21="NA",1,VLOOKUP(F21,'Pivot Tables'!$B$24:$E$28,3,FALSE))</f>
        <v>0.95454545454545459</v>
      </c>
      <c r="Y21" s="10">
        <f>IF(G21="NA",1,VLOOKUP(G21,'Pivot Tables'!$G$3:$J$7,3,FALSE))</f>
        <v>1</v>
      </c>
      <c r="Z21" s="10">
        <f>IF(H21="NA",1,VLOOKUP(H21,'Pivot Tables'!$G$10:$J$14,3,FALSE))</f>
        <v>1</v>
      </c>
      <c r="AA21" s="10">
        <f>IF(I21="NA",1,VLOOKUP(I21,'Pivot Tables'!$G$17:$J$21,3,FALSE))</f>
        <v>1</v>
      </c>
      <c r="AB21" s="10"/>
      <c r="AD21" s="18">
        <f>PRODUCT(M21:S21)*GETPIVOTDATA("Secure",'Pivot Tables'!$L$3,"Secure",0)</f>
        <v>2.5724575544503518E-2</v>
      </c>
      <c r="AE21" s="18">
        <f>PRODUCT(U21:AA21)*GETPIVOTDATA("Secure",'Pivot Tables'!$L$3,"Secure",1)</f>
        <v>0.45964432284541729</v>
      </c>
      <c r="AG21" s="10">
        <f t="shared" si="1"/>
        <v>5.3000049302371441E-2</v>
      </c>
      <c r="AH21" s="10">
        <f t="shared" si="2"/>
        <v>0.94699995069762855</v>
      </c>
      <c r="AI21" s="10">
        <f t="shared" si="3"/>
        <v>1</v>
      </c>
      <c r="AJ21" s="23" t="str">
        <f t="shared" si="0"/>
        <v>TRUE</v>
      </c>
    </row>
    <row r="22" spans="2:36" x14ac:dyDescent="0.15">
      <c r="B22" s="23">
        <v>62</v>
      </c>
      <c r="C22" s="10">
        <v>1</v>
      </c>
      <c r="D22" s="10">
        <v>1</v>
      </c>
      <c r="E22" s="10">
        <v>1</v>
      </c>
      <c r="F22" s="10">
        <v>1</v>
      </c>
      <c r="G22" s="10">
        <v>1</v>
      </c>
      <c r="H22" s="10">
        <v>1</v>
      </c>
      <c r="I22" s="10" t="s">
        <v>9</v>
      </c>
      <c r="J22" s="10"/>
      <c r="K22" s="10">
        <v>1</v>
      </c>
      <c r="L22" s="7"/>
      <c r="M22" s="10">
        <f>IF(C22="NA",1,VLOOKUP(C22,'Pivot Tables'!$B$3:$E$7,2,FALSE))</f>
        <v>0.7142857142857143</v>
      </c>
      <c r="N22" s="10">
        <f>IF(D22="NA",1,VLOOKUP(D22,'Pivot Tables'!$B$10:$E$14,2,FALSE))</f>
        <v>0.42857142857142855</v>
      </c>
      <c r="O22" s="10">
        <f>IF(E22="NA",1,VLOOKUP(E22,'Pivot Tables'!$B$17:$E$21,2,FALSE))</f>
        <v>0.8571428571428571</v>
      </c>
      <c r="P22" s="10">
        <f>IF(F22="NA",1,VLOOKUP(F22,'Pivot Tables'!$B$24:$E$28,2,FALSE))</f>
        <v>0.7142857142857143</v>
      </c>
      <c r="Q22" s="10">
        <f>IF(G22="NA",1,VLOOKUP(G22,'Pivot Tables'!$G$3:$J$7,2,FALSE))</f>
        <v>0.8571428571428571</v>
      </c>
      <c r="R22" s="10">
        <f>IF(H22="NA",1,VLOOKUP(H22,'Pivot Tables'!$G$10:$J$14,2,FALSE))</f>
        <v>1</v>
      </c>
      <c r="S22" s="10">
        <f>IF(I22="NA",1,VLOOKUP(I22,'Pivot Tables'!$G$17:$J$21,2,FALSE))</f>
        <v>1</v>
      </c>
      <c r="T22" s="10"/>
      <c r="U22" s="10">
        <f>IF(C22="NA",1,VLOOKUP(C22,'Pivot Tables'!$B$3:$E$7,3,FALSE))</f>
        <v>1</v>
      </c>
      <c r="V22" s="10">
        <f>IF(D22="NA",1,VLOOKUP(D22,'Pivot Tables'!$B$10:$M$13,3,FALSE))</f>
        <v>0.55813953488372092</v>
      </c>
      <c r="W22" s="10">
        <f>IF(E22="NA",1,VLOOKUP(E22,'Pivot Tables'!$B$17:$E$21,3,FALSE))</f>
        <v>0.90243902439024393</v>
      </c>
      <c r="X22" s="10">
        <f>IF(F22="NA",1,VLOOKUP(F22,'Pivot Tables'!$B$24:$E$28,3,FALSE))</f>
        <v>0.95454545454545459</v>
      </c>
      <c r="Y22" s="10">
        <f>IF(G22="NA",1,VLOOKUP(G22,'Pivot Tables'!$G$3:$J$7,3,FALSE))</f>
        <v>1</v>
      </c>
      <c r="Z22" s="10">
        <f>IF(H22="NA",1,VLOOKUP(H22,'Pivot Tables'!$G$10:$J$14,3,FALSE))</f>
        <v>0.94594594594594594</v>
      </c>
      <c r="AA22" s="10">
        <f>IF(I22="NA",1,VLOOKUP(I22,'Pivot Tables'!$G$17:$J$21,3,FALSE))</f>
        <v>1</v>
      </c>
      <c r="AB22" s="10"/>
      <c r="AD22" s="18">
        <f>PRODUCT(M22:S22)*GETPIVOTDATA("Secure",'Pivot Tables'!$L$3,"Secure",0)</f>
        <v>2.2049636181003012E-2</v>
      </c>
      <c r="AE22" s="18">
        <f>PRODUCT(U22:AA22)*GETPIVOTDATA("Secure",'Pivot Tables'!$L$3,"Secure",1)</f>
        <v>0.39237929998999044</v>
      </c>
      <c r="AG22" s="10">
        <f t="shared" si="1"/>
        <v>5.320486639935134E-2</v>
      </c>
      <c r="AH22" s="10">
        <f t="shared" si="2"/>
        <v>0.94679513360064871</v>
      </c>
      <c r="AI22" s="10">
        <f t="shared" si="3"/>
        <v>1</v>
      </c>
      <c r="AJ22" s="23" t="str">
        <f t="shared" si="0"/>
        <v>TRUE</v>
      </c>
    </row>
    <row r="23" spans="2:36" x14ac:dyDescent="0.15">
      <c r="B23" s="23">
        <v>26</v>
      </c>
      <c r="C23" s="10">
        <v>1</v>
      </c>
      <c r="D23" s="10">
        <v>1</v>
      </c>
      <c r="E23" s="10">
        <v>1</v>
      </c>
      <c r="F23" s="10">
        <v>0</v>
      </c>
      <c r="G23" s="10">
        <v>1</v>
      </c>
      <c r="H23" s="10">
        <v>0</v>
      </c>
      <c r="I23" s="10">
        <v>1</v>
      </c>
      <c r="J23" s="10"/>
      <c r="K23" s="10">
        <v>1</v>
      </c>
      <c r="L23" s="7"/>
      <c r="M23" s="10">
        <f>IF(C23="NA",1,VLOOKUP(C23,'Pivot Tables'!$B$3:$E$7,2,FALSE))</f>
        <v>0.7142857142857143</v>
      </c>
      <c r="N23" s="10">
        <f>IF(D23="NA",1,VLOOKUP(D23,'Pivot Tables'!$B$10:$E$14,2,FALSE))</f>
        <v>0.42857142857142855</v>
      </c>
      <c r="O23" s="10">
        <f>IF(E23="NA",1,VLOOKUP(E23,'Pivot Tables'!$B$17:$E$21,2,FALSE))</f>
        <v>0.8571428571428571</v>
      </c>
      <c r="P23" s="10">
        <f>IF(F23="NA",1,VLOOKUP(F23,'Pivot Tables'!$B$24:$E$28,2,FALSE))</f>
        <v>0.2857142857142857</v>
      </c>
      <c r="Q23" s="10">
        <f>IF(G23="NA",1,VLOOKUP(G23,'Pivot Tables'!$G$3:$J$7,2,FALSE))</f>
        <v>0.8571428571428571</v>
      </c>
      <c r="R23" s="10">
        <f>IF(H23="NA",1,VLOOKUP(H23,'Pivot Tables'!$G$10:$J$14,2,FALSE))</f>
        <v>0</v>
      </c>
      <c r="S23" s="10">
        <f>IF(I23="NA",1,VLOOKUP(I23,'Pivot Tables'!$G$17:$J$21,2,FALSE))</f>
        <v>1</v>
      </c>
      <c r="T23" s="10"/>
      <c r="U23" s="10">
        <f>IF(C23="NA",1,VLOOKUP(C23,'Pivot Tables'!$B$3:$E$7,3,FALSE))</f>
        <v>1</v>
      </c>
      <c r="V23" s="10">
        <f>IF(D23="NA",1,VLOOKUP(D23,'Pivot Tables'!$B$10:$M$13,3,FALSE))</f>
        <v>0.55813953488372092</v>
      </c>
      <c r="W23" s="10">
        <f>IF(E23="NA",1,VLOOKUP(E23,'Pivot Tables'!$B$17:$E$21,3,FALSE))</f>
        <v>0.90243902439024393</v>
      </c>
      <c r="X23" s="10">
        <f>IF(F23="NA",1,VLOOKUP(F23,'Pivot Tables'!$B$24:$E$28,3,FALSE))</f>
        <v>4.5454545454545456E-2</v>
      </c>
      <c r="Y23" s="10">
        <f>IF(G23="NA",1,VLOOKUP(G23,'Pivot Tables'!$G$3:$J$7,3,FALSE))</f>
        <v>1</v>
      </c>
      <c r="Z23" s="10">
        <f>IF(H23="NA",1,VLOOKUP(H23,'Pivot Tables'!$G$10:$J$14,3,FALSE))</f>
        <v>5.4054054054054057E-2</v>
      </c>
      <c r="AA23" s="10">
        <f>IF(I23="NA",1,VLOOKUP(I23,'Pivot Tables'!$G$17:$J$21,3,FALSE))</f>
        <v>0.96969696969696972</v>
      </c>
      <c r="AB23" s="10"/>
      <c r="AD23" s="18">
        <f>PRODUCT(M23:S23)*GETPIVOTDATA("Secure",'Pivot Tables'!$L$3,"Secure",0)</f>
        <v>0</v>
      </c>
      <c r="AE23" s="18">
        <f>PRODUCT(U23:AA23)*GETPIVOTDATA("Secure",'Pivot Tables'!$L$3,"Secure",1)</f>
        <v>1.0353442671349985E-3</v>
      </c>
      <c r="AG23" s="10">
        <f t="shared" si="1"/>
        <v>0</v>
      </c>
      <c r="AH23" s="10">
        <f t="shared" si="2"/>
        <v>1</v>
      </c>
      <c r="AI23" s="10">
        <f t="shared" si="3"/>
        <v>1</v>
      </c>
      <c r="AJ23" s="23" t="str">
        <f t="shared" si="0"/>
        <v>TRUE</v>
      </c>
    </row>
    <row r="24" spans="2:36" x14ac:dyDescent="0.15">
      <c r="B24" s="23">
        <v>53</v>
      </c>
      <c r="C24" s="10">
        <v>1</v>
      </c>
      <c r="D24" s="10">
        <v>1</v>
      </c>
      <c r="E24" s="10">
        <v>1</v>
      </c>
      <c r="F24" s="10">
        <v>1</v>
      </c>
      <c r="G24" s="10">
        <v>1</v>
      </c>
      <c r="H24" s="10">
        <v>1</v>
      </c>
      <c r="I24" s="10">
        <v>1</v>
      </c>
      <c r="J24" s="10"/>
      <c r="K24" s="10">
        <v>1</v>
      </c>
      <c r="L24" s="7"/>
      <c r="M24" s="10">
        <f>IF(C24="NA",1,VLOOKUP(C24,'Pivot Tables'!$B$3:$E$7,2,FALSE))</f>
        <v>0.7142857142857143</v>
      </c>
      <c r="N24" s="10">
        <f>IF(D24="NA",1,VLOOKUP(D24,'Pivot Tables'!$B$10:$E$14,2,FALSE))</f>
        <v>0.42857142857142855</v>
      </c>
      <c r="O24" s="10">
        <f>IF(E24="NA",1,VLOOKUP(E24,'Pivot Tables'!$B$17:$E$21,2,FALSE))</f>
        <v>0.8571428571428571</v>
      </c>
      <c r="P24" s="10">
        <f>IF(F24="NA",1,VLOOKUP(F24,'Pivot Tables'!$B$24:$E$28,2,FALSE))</f>
        <v>0.7142857142857143</v>
      </c>
      <c r="Q24" s="10">
        <f>IF(G24="NA",1,VLOOKUP(G24,'Pivot Tables'!$G$3:$J$7,2,FALSE))</f>
        <v>0.8571428571428571</v>
      </c>
      <c r="R24" s="10">
        <f>IF(H24="NA",1,VLOOKUP(H24,'Pivot Tables'!$G$10:$J$14,2,FALSE))</f>
        <v>1</v>
      </c>
      <c r="S24" s="10">
        <f>IF(I24="NA",1,VLOOKUP(I24,'Pivot Tables'!$G$17:$J$21,2,FALSE))</f>
        <v>1</v>
      </c>
      <c r="T24" s="10"/>
      <c r="U24" s="10">
        <f>IF(C24="NA",1,VLOOKUP(C24,'Pivot Tables'!$B$3:$E$7,3,FALSE))</f>
        <v>1</v>
      </c>
      <c r="V24" s="10">
        <f>IF(D24="NA",1,VLOOKUP(D24,'Pivot Tables'!$B$10:$M$13,3,FALSE))</f>
        <v>0.55813953488372092</v>
      </c>
      <c r="W24" s="10">
        <f>IF(E24="NA",1,VLOOKUP(E24,'Pivot Tables'!$B$17:$E$21,3,FALSE))</f>
        <v>0.90243902439024393</v>
      </c>
      <c r="X24" s="10">
        <f>IF(F24="NA",1,VLOOKUP(F24,'Pivot Tables'!$B$24:$E$28,3,FALSE))</f>
        <v>0.95454545454545459</v>
      </c>
      <c r="Y24" s="10">
        <f>IF(G24="NA",1,VLOOKUP(G24,'Pivot Tables'!$G$3:$J$7,3,FALSE))</f>
        <v>1</v>
      </c>
      <c r="Z24" s="10">
        <f>IF(H24="NA",1,VLOOKUP(H24,'Pivot Tables'!$G$10:$J$14,3,FALSE))</f>
        <v>0.94594594594594594</v>
      </c>
      <c r="AA24" s="10">
        <f>IF(I24="NA",1,VLOOKUP(I24,'Pivot Tables'!$G$17:$J$21,3,FALSE))</f>
        <v>0.96969696969696972</v>
      </c>
      <c r="AB24" s="10"/>
      <c r="AD24" s="18">
        <f>PRODUCT(M24:S24)*GETPIVOTDATA("Secure",'Pivot Tables'!$L$3,"Secure",0)</f>
        <v>2.2049636181003012E-2</v>
      </c>
      <c r="AE24" s="18">
        <f>PRODUCT(U24:AA24)*GETPIVOTDATA("Secure",'Pivot Tables'!$L$3,"Secure",1)</f>
        <v>0.38048901817211195</v>
      </c>
      <c r="AG24" s="10">
        <f t="shared" si="1"/>
        <v>5.4776444305546443E-2</v>
      </c>
      <c r="AH24" s="10">
        <f t="shared" si="2"/>
        <v>0.9452235556944536</v>
      </c>
      <c r="AI24" s="10">
        <f t="shared" si="3"/>
        <v>1</v>
      </c>
      <c r="AJ24" s="23" t="str">
        <f t="shared" si="0"/>
        <v>TRUE</v>
      </c>
    </row>
    <row r="25" spans="2:36" x14ac:dyDescent="0.15">
      <c r="B25" s="23">
        <v>44</v>
      </c>
      <c r="C25" s="10">
        <v>1</v>
      </c>
      <c r="D25" s="10">
        <v>1</v>
      </c>
      <c r="E25" s="10">
        <v>1</v>
      </c>
      <c r="F25" s="10">
        <v>1</v>
      </c>
      <c r="G25" s="10">
        <v>1</v>
      </c>
      <c r="H25" s="10">
        <v>1</v>
      </c>
      <c r="I25" s="10">
        <v>1</v>
      </c>
      <c r="J25" s="10"/>
      <c r="K25" s="10">
        <v>1</v>
      </c>
      <c r="L25" s="7"/>
      <c r="M25" s="10">
        <f>IF(C25="NA",1,VLOOKUP(C25,'Pivot Tables'!$B$3:$E$7,2,FALSE))</f>
        <v>0.7142857142857143</v>
      </c>
      <c r="N25" s="10">
        <f>IF(D25="NA",1,VLOOKUP(D25,'Pivot Tables'!$B$10:$E$14,2,FALSE))</f>
        <v>0.42857142857142855</v>
      </c>
      <c r="O25" s="10">
        <f>IF(E25="NA",1,VLOOKUP(E25,'Pivot Tables'!$B$17:$E$21,2,FALSE))</f>
        <v>0.8571428571428571</v>
      </c>
      <c r="P25" s="10">
        <f>IF(F25="NA",1,VLOOKUP(F25,'Pivot Tables'!$B$24:$E$28,2,FALSE))</f>
        <v>0.7142857142857143</v>
      </c>
      <c r="Q25" s="10">
        <f>IF(G25="NA",1,VLOOKUP(G25,'Pivot Tables'!$G$3:$J$7,2,FALSE))</f>
        <v>0.8571428571428571</v>
      </c>
      <c r="R25" s="10">
        <f>IF(H25="NA",1,VLOOKUP(H25,'Pivot Tables'!$G$10:$J$14,2,FALSE))</f>
        <v>1</v>
      </c>
      <c r="S25" s="10">
        <f>IF(I25="NA",1,VLOOKUP(I25,'Pivot Tables'!$G$17:$J$21,2,FALSE))</f>
        <v>1</v>
      </c>
      <c r="T25" s="10"/>
      <c r="U25" s="10">
        <f>IF(C25="NA",1,VLOOKUP(C25,'Pivot Tables'!$B$3:$E$7,3,FALSE))</f>
        <v>1</v>
      </c>
      <c r="V25" s="10">
        <f>IF(D25="NA",1,VLOOKUP(D25,'Pivot Tables'!$B$10:$M$13,3,FALSE))</f>
        <v>0.55813953488372092</v>
      </c>
      <c r="W25" s="10">
        <f>IF(E25="NA",1,VLOOKUP(E25,'Pivot Tables'!$B$17:$E$21,3,FALSE))</f>
        <v>0.90243902439024393</v>
      </c>
      <c r="X25" s="10">
        <f>IF(F25="NA",1,VLOOKUP(F25,'Pivot Tables'!$B$24:$E$28,3,FALSE))</f>
        <v>0.95454545454545459</v>
      </c>
      <c r="Y25" s="10">
        <f>IF(G25="NA",1,VLOOKUP(G25,'Pivot Tables'!$G$3:$J$7,3,FALSE))</f>
        <v>1</v>
      </c>
      <c r="Z25" s="10">
        <f>IF(H25="NA",1,VLOOKUP(H25,'Pivot Tables'!$G$10:$J$14,3,FALSE))</f>
        <v>0.94594594594594594</v>
      </c>
      <c r="AA25" s="10">
        <f>IF(I25="NA",1,VLOOKUP(I25,'Pivot Tables'!$G$17:$J$21,3,FALSE))</f>
        <v>0.96969696969696972</v>
      </c>
      <c r="AB25" s="10"/>
      <c r="AD25" s="18">
        <f>PRODUCT(M25:S25)*GETPIVOTDATA("Secure",'Pivot Tables'!$L$3,"Secure",0)</f>
        <v>2.2049636181003012E-2</v>
      </c>
      <c r="AE25" s="18">
        <f>PRODUCT(U25:AA25)*GETPIVOTDATA("Secure",'Pivot Tables'!$L$3,"Secure",1)</f>
        <v>0.38048901817211195</v>
      </c>
      <c r="AG25" s="10">
        <f t="shared" si="1"/>
        <v>5.4776444305546443E-2</v>
      </c>
      <c r="AH25" s="10">
        <f t="shared" si="2"/>
        <v>0.9452235556944536</v>
      </c>
      <c r="AI25" s="10">
        <f t="shared" si="3"/>
        <v>1</v>
      </c>
      <c r="AJ25" s="23" t="str">
        <f t="shared" si="0"/>
        <v>TRUE</v>
      </c>
    </row>
    <row r="26" spans="2:36" x14ac:dyDescent="0.15">
      <c r="B26" s="23">
        <v>50</v>
      </c>
      <c r="C26" s="10">
        <v>1</v>
      </c>
      <c r="D26" s="10">
        <v>0</v>
      </c>
      <c r="E26" s="10" t="s">
        <v>9</v>
      </c>
      <c r="F26" s="10">
        <v>1</v>
      </c>
      <c r="G26" s="10">
        <v>1</v>
      </c>
      <c r="H26" s="10">
        <v>0</v>
      </c>
      <c r="I26" s="10">
        <v>0</v>
      </c>
      <c r="J26" s="10"/>
      <c r="K26" s="10">
        <v>1</v>
      </c>
      <c r="L26" s="7"/>
      <c r="M26" s="10">
        <f>IF(C26="NA",1,VLOOKUP(C26,'Pivot Tables'!$B$3:$E$7,2,FALSE))</f>
        <v>0.7142857142857143</v>
      </c>
      <c r="N26" s="10">
        <f>IF(D26="NA",1,VLOOKUP(D26,'Pivot Tables'!$B$10:$E$14,2,FALSE))</f>
        <v>0.5714285714285714</v>
      </c>
      <c r="O26" s="10">
        <f>IF(E26="NA",1,VLOOKUP(E26,'Pivot Tables'!$B$17:$E$21,2,FALSE))</f>
        <v>1</v>
      </c>
      <c r="P26" s="10">
        <f>IF(F26="NA",1,VLOOKUP(F26,'Pivot Tables'!$B$24:$E$28,2,FALSE))</f>
        <v>0.7142857142857143</v>
      </c>
      <c r="Q26" s="10">
        <f>IF(G26="NA",1,VLOOKUP(G26,'Pivot Tables'!$G$3:$J$7,2,FALSE))</f>
        <v>0.8571428571428571</v>
      </c>
      <c r="R26" s="10">
        <f>IF(H26="NA",1,VLOOKUP(H26,'Pivot Tables'!$G$10:$J$14,2,FALSE))</f>
        <v>0</v>
      </c>
      <c r="S26" s="10">
        <f>IF(I26="NA",1,VLOOKUP(I26,'Pivot Tables'!$G$17:$J$21,2,FALSE))</f>
        <v>0</v>
      </c>
      <c r="T26" s="10"/>
      <c r="U26" s="10">
        <f>IF(C26="NA",1,VLOOKUP(C26,'Pivot Tables'!$B$3:$E$7,3,FALSE))</f>
        <v>1</v>
      </c>
      <c r="V26" s="10">
        <f>IF(D26="NA",1,VLOOKUP(D26,'Pivot Tables'!$B$10:$M$13,3,FALSE))</f>
        <v>0.44186046511627908</v>
      </c>
      <c r="W26" s="10">
        <f>IF(E26="NA",1,VLOOKUP(E26,'Pivot Tables'!$B$17:$E$21,3,FALSE))</f>
        <v>1</v>
      </c>
      <c r="X26" s="10">
        <f>IF(F26="NA",1,VLOOKUP(F26,'Pivot Tables'!$B$24:$E$28,3,FALSE))</f>
        <v>0.95454545454545459</v>
      </c>
      <c r="Y26" s="10">
        <f>IF(G26="NA",1,VLOOKUP(G26,'Pivot Tables'!$G$3:$J$7,3,FALSE))</f>
        <v>1</v>
      </c>
      <c r="Z26" s="10">
        <f>IF(H26="NA",1,VLOOKUP(H26,'Pivot Tables'!$G$10:$J$14,3,FALSE))</f>
        <v>5.4054054054054057E-2</v>
      </c>
      <c r="AA26" s="10">
        <f>IF(I26="NA",1,VLOOKUP(I26,'Pivot Tables'!$G$17:$J$21,3,FALSE))</f>
        <v>3.0303030303030304E-2</v>
      </c>
      <c r="AB26" s="10"/>
      <c r="AD26" s="18">
        <f>PRODUCT(M26:S26)*GETPIVOTDATA("Secure",'Pivot Tables'!$L$3,"Secure",0)</f>
        <v>0</v>
      </c>
      <c r="AE26" s="18">
        <f>PRODUCT(U26:AA26)*GETPIVOTDATA("Secure",'Pivot Tables'!$L$3,"Secure",1)</f>
        <v>5.9604437169416655E-4</v>
      </c>
      <c r="AG26" s="10">
        <f t="shared" si="1"/>
        <v>0</v>
      </c>
      <c r="AH26" s="10">
        <f t="shared" si="2"/>
        <v>1</v>
      </c>
      <c r="AI26" s="10">
        <f t="shared" si="3"/>
        <v>1</v>
      </c>
      <c r="AJ26" s="23" t="str">
        <f t="shared" si="0"/>
        <v>TRUE</v>
      </c>
    </row>
    <row r="27" spans="2:36" x14ac:dyDescent="0.15">
      <c r="B27" s="23">
        <v>63</v>
      </c>
      <c r="C27" s="10">
        <v>1</v>
      </c>
      <c r="D27" s="10">
        <v>1</v>
      </c>
      <c r="E27" s="10">
        <v>1</v>
      </c>
      <c r="F27" s="10">
        <v>1</v>
      </c>
      <c r="G27" s="10">
        <v>1</v>
      </c>
      <c r="H27" s="10">
        <v>1</v>
      </c>
      <c r="I27" s="10">
        <v>1</v>
      </c>
      <c r="J27" s="10"/>
      <c r="K27" s="10">
        <v>1</v>
      </c>
      <c r="L27" s="7"/>
      <c r="M27" s="10">
        <f>IF(C27="NA",1,VLOOKUP(C27,'Pivot Tables'!$B$3:$E$7,2,FALSE))</f>
        <v>0.7142857142857143</v>
      </c>
      <c r="N27" s="10">
        <f>IF(D27="NA",1,VLOOKUP(D27,'Pivot Tables'!$B$10:$E$14,2,FALSE))</f>
        <v>0.42857142857142855</v>
      </c>
      <c r="O27" s="10">
        <f>IF(E27="NA",1,VLOOKUP(E27,'Pivot Tables'!$B$17:$E$21,2,FALSE))</f>
        <v>0.8571428571428571</v>
      </c>
      <c r="P27" s="10">
        <f>IF(F27="NA",1,VLOOKUP(F27,'Pivot Tables'!$B$24:$E$28,2,FALSE))</f>
        <v>0.7142857142857143</v>
      </c>
      <c r="Q27" s="10">
        <f>IF(G27="NA",1,VLOOKUP(G27,'Pivot Tables'!$G$3:$J$7,2,FALSE))</f>
        <v>0.8571428571428571</v>
      </c>
      <c r="R27" s="10">
        <f>IF(H27="NA",1,VLOOKUP(H27,'Pivot Tables'!$G$10:$J$14,2,FALSE))</f>
        <v>1</v>
      </c>
      <c r="S27" s="10">
        <f>IF(I27="NA",1,VLOOKUP(I27,'Pivot Tables'!$G$17:$J$21,2,FALSE))</f>
        <v>1</v>
      </c>
      <c r="T27" s="10"/>
      <c r="U27" s="10">
        <f>IF(C27="NA",1,VLOOKUP(C27,'Pivot Tables'!$B$3:$E$7,3,FALSE))</f>
        <v>1</v>
      </c>
      <c r="V27" s="10">
        <f>IF(D27="NA",1,VLOOKUP(D27,'Pivot Tables'!$B$10:$M$13,3,FALSE))</f>
        <v>0.55813953488372092</v>
      </c>
      <c r="W27" s="10">
        <f>IF(E27="NA",1,VLOOKUP(E27,'Pivot Tables'!$B$17:$E$21,3,FALSE))</f>
        <v>0.90243902439024393</v>
      </c>
      <c r="X27" s="10">
        <f>IF(F27="NA",1,VLOOKUP(F27,'Pivot Tables'!$B$24:$E$28,3,FALSE))</f>
        <v>0.95454545454545459</v>
      </c>
      <c r="Y27" s="10">
        <f>IF(G27="NA",1,VLOOKUP(G27,'Pivot Tables'!$G$3:$J$7,3,FALSE))</f>
        <v>1</v>
      </c>
      <c r="Z27" s="10">
        <f>IF(H27="NA",1,VLOOKUP(H27,'Pivot Tables'!$G$10:$J$14,3,FALSE))</f>
        <v>0.94594594594594594</v>
      </c>
      <c r="AA27" s="10">
        <f>IF(I27="NA",1,VLOOKUP(I27,'Pivot Tables'!$G$17:$J$21,3,FALSE))</f>
        <v>0.96969696969696972</v>
      </c>
      <c r="AB27" s="10"/>
      <c r="AD27" s="18">
        <f>PRODUCT(M27:S27)*GETPIVOTDATA("Secure",'Pivot Tables'!$L$3,"Secure",0)</f>
        <v>2.2049636181003012E-2</v>
      </c>
      <c r="AE27" s="18">
        <f>PRODUCT(U27:AA27)*GETPIVOTDATA("Secure",'Pivot Tables'!$L$3,"Secure",1)</f>
        <v>0.38048901817211195</v>
      </c>
      <c r="AG27" s="10">
        <f t="shared" si="1"/>
        <v>5.4776444305546443E-2</v>
      </c>
      <c r="AH27" s="10">
        <f t="shared" si="2"/>
        <v>0.9452235556944536</v>
      </c>
      <c r="AI27" s="10">
        <f t="shared" si="3"/>
        <v>1</v>
      </c>
      <c r="AJ27" s="23" t="str">
        <f t="shared" si="0"/>
        <v>TRUE</v>
      </c>
    </row>
    <row r="28" spans="2:36" x14ac:dyDescent="0.15">
      <c r="B28" s="23">
        <v>64</v>
      </c>
      <c r="C28" s="10">
        <v>1</v>
      </c>
      <c r="D28" s="10">
        <v>0</v>
      </c>
      <c r="E28" s="10">
        <v>1</v>
      </c>
      <c r="F28" s="10">
        <v>1</v>
      </c>
      <c r="G28" s="10">
        <v>1</v>
      </c>
      <c r="H28" s="10">
        <v>1</v>
      </c>
      <c r="I28" s="10">
        <v>1</v>
      </c>
      <c r="J28" s="10"/>
      <c r="K28" s="10">
        <v>1</v>
      </c>
      <c r="L28" s="7"/>
      <c r="M28" s="10">
        <f>IF(C28="NA",1,VLOOKUP(C28,'Pivot Tables'!$B$3:$E$7,2,FALSE))</f>
        <v>0.7142857142857143</v>
      </c>
      <c r="N28" s="10">
        <f>IF(D28="NA",1,VLOOKUP(D28,'Pivot Tables'!$B$10:$E$14,2,FALSE))</f>
        <v>0.5714285714285714</v>
      </c>
      <c r="O28" s="10">
        <f>IF(E28="NA",1,VLOOKUP(E28,'Pivot Tables'!$B$17:$E$21,2,FALSE))</f>
        <v>0.8571428571428571</v>
      </c>
      <c r="P28" s="10">
        <f>IF(F28="NA",1,VLOOKUP(F28,'Pivot Tables'!$B$24:$E$28,2,FALSE))</f>
        <v>0.7142857142857143</v>
      </c>
      <c r="Q28" s="10">
        <f>IF(G28="NA",1,VLOOKUP(G28,'Pivot Tables'!$G$3:$J$7,2,FALSE))</f>
        <v>0.8571428571428571</v>
      </c>
      <c r="R28" s="10">
        <f>IF(H28="NA",1,VLOOKUP(H28,'Pivot Tables'!$G$10:$J$14,2,FALSE))</f>
        <v>1</v>
      </c>
      <c r="S28" s="10">
        <f>IF(I28="NA",1,VLOOKUP(I28,'Pivot Tables'!$G$17:$J$21,2,FALSE))</f>
        <v>1</v>
      </c>
      <c r="T28" s="10"/>
      <c r="U28" s="10">
        <f>IF(C28="NA",1,VLOOKUP(C28,'Pivot Tables'!$B$3:$E$7,3,FALSE))</f>
        <v>1</v>
      </c>
      <c r="V28" s="10">
        <f>IF(D28="NA",1,VLOOKUP(D28,'Pivot Tables'!$B$10:$M$13,3,FALSE))</f>
        <v>0.44186046511627908</v>
      </c>
      <c r="W28" s="10">
        <f>IF(E28="NA",1,VLOOKUP(E28,'Pivot Tables'!$B$17:$E$21,3,FALSE))</f>
        <v>0.90243902439024393</v>
      </c>
      <c r="X28" s="10">
        <f>IF(F28="NA",1,VLOOKUP(F28,'Pivot Tables'!$B$24:$E$28,3,FALSE))</f>
        <v>0.95454545454545459</v>
      </c>
      <c r="Y28" s="10">
        <f>IF(G28="NA",1,VLOOKUP(G28,'Pivot Tables'!$G$3:$J$7,3,FALSE))</f>
        <v>1</v>
      </c>
      <c r="Z28" s="10">
        <f>IF(H28="NA",1,VLOOKUP(H28,'Pivot Tables'!$G$10:$J$14,3,FALSE))</f>
        <v>0.94594594594594594</v>
      </c>
      <c r="AA28" s="10">
        <f>IF(I28="NA",1,VLOOKUP(I28,'Pivot Tables'!$G$17:$J$21,3,FALSE))</f>
        <v>0.96969696969696972</v>
      </c>
      <c r="AB28" s="10"/>
      <c r="AD28" s="18">
        <f>PRODUCT(M28:S28)*GETPIVOTDATA("Secure",'Pivot Tables'!$L$3,"Secure",0)</f>
        <v>2.9399514908004017E-2</v>
      </c>
      <c r="AE28" s="18">
        <f>PRODUCT(U28:AA28)*GETPIVOTDATA("Secure",'Pivot Tables'!$L$3,"Secure",1)</f>
        <v>0.30122047271958857</v>
      </c>
      <c r="AG28" s="10">
        <f t="shared" si="1"/>
        <v>8.8922376166559444E-2</v>
      </c>
      <c r="AH28" s="10">
        <f t="shared" si="2"/>
        <v>0.9110776238334406</v>
      </c>
      <c r="AI28" s="10">
        <f t="shared" si="3"/>
        <v>1</v>
      </c>
      <c r="AJ28" s="23" t="str">
        <f t="shared" si="0"/>
        <v>TRUE</v>
      </c>
    </row>
    <row r="29" spans="2:36" x14ac:dyDescent="0.15">
      <c r="B29" s="23">
        <v>2</v>
      </c>
      <c r="C29" s="10">
        <v>1</v>
      </c>
      <c r="D29" s="10">
        <v>1</v>
      </c>
      <c r="E29" s="10">
        <v>1</v>
      </c>
      <c r="F29" s="10">
        <v>1</v>
      </c>
      <c r="G29" s="10">
        <v>1</v>
      </c>
      <c r="H29" s="10">
        <v>1</v>
      </c>
      <c r="I29" s="10">
        <v>1</v>
      </c>
      <c r="J29" s="10"/>
      <c r="K29" s="10">
        <v>1</v>
      </c>
      <c r="L29" s="7"/>
      <c r="M29" s="10">
        <f>IF(C29="NA",1,VLOOKUP(C29,'Pivot Tables'!$B$3:$E$7,2,FALSE))</f>
        <v>0.7142857142857143</v>
      </c>
      <c r="N29" s="10">
        <f>IF(D29="NA",1,VLOOKUP(D29,'Pivot Tables'!$B$10:$E$14,2,FALSE))</f>
        <v>0.42857142857142855</v>
      </c>
      <c r="O29" s="10">
        <f>IF(E29="NA",1,VLOOKUP(E29,'Pivot Tables'!$B$17:$E$21,2,FALSE))</f>
        <v>0.8571428571428571</v>
      </c>
      <c r="P29" s="10">
        <f>IF(F29="NA",1,VLOOKUP(F29,'Pivot Tables'!$B$24:$E$28,2,FALSE))</f>
        <v>0.7142857142857143</v>
      </c>
      <c r="Q29" s="10">
        <f>IF(G29="NA",1,VLOOKUP(G29,'Pivot Tables'!$G$3:$J$7,2,FALSE))</f>
        <v>0.8571428571428571</v>
      </c>
      <c r="R29" s="10">
        <f>IF(H29="NA",1,VLOOKUP(H29,'Pivot Tables'!$G$10:$J$14,2,FALSE))</f>
        <v>1</v>
      </c>
      <c r="S29" s="10">
        <f>IF(I29="NA",1,VLOOKUP(I29,'Pivot Tables'!$G$17:$J$21,2,FALSE))</f>
        <v>1</v>
      </c>
      <c r="T29" s="10"/>
      <c r="U29" s="10">
        <f>IF(C29="NA",1,VLOOKUP(C29,'Pivot Tables'!$B$3:$E$7,3,FALSE))</f>
        <v>1</v>
      </c>
      <c r="V29" s="10">
        <f>IF(D29="NA",1,VLOOKUP(D29,'Pivot Tables'!$B$10:$M$13,3,FALSE))</f>
        <v>0.55813953488372092</v>
      </c>
      <c r="W29" s="10">
        <f>IF(E29="NA",1,VLOOKUP(E29,'Pivot Tables'!$B$17:$E$21,3,FALSE))</f>
        <v>0.90243902439024393</v>
      </c>
      <c r="X29" s="10">
        <f>IF(F29="NA",1,VLOOKUP(F29,'Pivot Tables'!$B$24:$E$28,3,FALSE))</f>
        <v>0.95454545454545459</v>
      </c>
      <c r="Y29" s="10">
        <f>IF(G29="NA",1,VLOOKUP(G29,'Pivot Tables'!$G$3:$J$7,3,FALSE))</f>
        <v>1</v>
      </c>
      <c r="Z29" s="10">
        <f>IF(H29="NA",1,VLOOKUP(H29,'Pivot Tables'!$G$10:$J$14,3,FALSE))</f>
        <v>0.94594594594594594</v>
      </c>
      <c r="AA29" s="10">
        <f>IF(I29="NA",1,VLOOKUP(I29,'Pivot Tables'!$G$17:$J$21,3,FALSE))</f>
        <v>0.96969696969696972</v>
      </c>
      <c r="AB29" s="10"/>
      <c r="AD29" s="18">
        <f>PRODUCT(M29:S29)*GETPIVOTDATA("Secure",'Pivot Tables'!$L$3,"Secure",0)</f>
        <v>2.2049636181003012E-2</v>
      </c>
      <c r="AE29" s="18">
        <f>PRODUCT(U29:AA29)*GETPIVOTDATA("Secure",'Pivot Tables'!$L$3,"Secure",1)</f>
        <v>0.38048901817211195</v>
      </c>
      <c r="AG29" s="10">
        <f t="shared" si="1"/>
        <v>5.4776444305546443E-2</v>
      </c>
      <c r="AH29" s="10">
        <f t="shared" si="2"/>
        <v>0.9452235556944536</v>
      </c>
      <c r="AI29" s="10">
        <f t="shared" si="3"/>
        <v>1</v>
      </c>
      <c r="AJ29" s="23" t="str">
        <f t="shared" si="0"/>
        <v>TRUE</v>
      </c>
    </row>
    <row r="30" spans="2:36" x14ac:dyDescent="0.15">
      <c r="B30" s="23">
        <v>65</v>
      </c>
      <c r="C30" s="10">
        <v>1</v>
      </c>
      <c r="D30" s="10">
        <v>1</v>
      </c>
      <c r="E30" s="10">
        <v>1</v>
      </c>
      <c r="F30" s="10">
        <v>1</v>
      </c>
      <c r="G30" s="10">
        <v>1</v>
      </c>
      <c r="H30" s="10">
        <v>1</v>
      </c>
      <c r="I30" s="10">
        <v>1</v>
      </c>
      <c r="J30" s="10"/>
      <c r="K30" s="10">
        <v>1</v>
      </c>
      <c r="L30" s="7"/>
      <c r="M30" s="10">
        <f>IF(C30="NA",1,VLOOKUP(C30,'Pivot Tables'!$B$3:$E$7,2,FALSE))</f>
        <v>0.7142857142857143</v>
      </c>
      <c r="N30" s="10">
        <f>IF(D30="NA",1,VLOOKUP(D30,'Pivot Tables'!$B$10:$E$14,2,FALSE))</f>
        <v>0.42857142857142855</v>
      </c>
      <c r="O30" s="10">
        <f>IF(E30="NA",1,VLOOKUP(E30,'Pivot Tables'!$B$17:$E$21,2,FALSE))</f>
        <v>0.8571428571428571</v>
      </c>
      <c r="P30" s="10">
        <f>IF(F30="NA",1,VLOOKUP(F30,'Pivot Tables'!$B$24:$E$28,2,FALSE))</f>
        <v>0.7142857142857143</v>
      </c>
      <c r="Q30" s="10">
        <f>IF(G30="NA",1,VLOOKUP(G30,'Pivot Tables'!$G$3:$J$7,2,FALSE))</f>
        <v>0.8571428571428571</v>
      </c>
      <c r="R30" s="10">
        <f>IF(H30="NA",1,VLOOKUP(H30,'Pivot Tables'!$G$10:$J$14,2,FALSE))</f>
        <v>1</v>
      </c>
      <c r="S30" s="10">
        <f>IF(I30="NA",1,VLOOKUP(I30,'Pivot Tables'!$G$17:$J$21,2,FALSE))</f>
        <v>1</v>
      </c>
      <c r="T30" s="10"/>
      <c r="U30" s="10">
        <f>IF(C30="NA",1,VLOOKUP(C30,'Pivot Tables'!$B$3:$E$7,3,FALSE))</f>
        <v>1</v>
      </c>
      <c r="V30" s="10">
        <f>IF(D30="NA",1,VLOOKUP(D30,'Pivot Tables'!$B$10:$M$13,3,FALSE))</f>
        <v>0.55813953488372092</v>
      </c>
      <c r="W30" s="10">
        <f>IF(E30="NA",1,VLOOKUP(E30,'Pivot Tables'!$B$17:$E$21,3,FALSE))</f>
        <v>0.90243902439024393</v>
      </c>
      <c r="X30" s="10">
        <f>IF(F30="NA",1,VLOOKUP(F30,'Pivot Tables'!$B$24:$E$28,3,FALSE))</f>
        <v>0.95454545454545459</v>
      </c>
      <c r="Y30" s="10">
        <f>IF(G30="NA",1,VLOOKUP(G30,'Pivot Tables'!$G$3:$J$7,3,FALSE))</f>
        <v>1</v>
      </c>
      <c r="Z30" s="10">
        <f>IF(H30="NA",1,VLOOKUP(H30,'Pivot Tables'!$G$10:$J$14,3,FALSE))</f>
        <v>0.94594594594594594</v>
      </c>
      <c r="AA30" s="10">
        <f>IF(I30="NA",1,VLOOKUP(I30,'Pivot Tables'!$G$17:$J$21,3,FALSE))</f>
        <v>0.96969696969696972</v>
      </c>
      <c r="AB30" s="10"/>
      <c r="AD30" s="18">
        <f>PRODUCT(M30:S30)*GETPIVOTDATA("Secure",'Pivot Tables'!$L$3,"Secure",0)</f>
        <v>2.2049636181003012E-2</v>
      </c>
      <c r="AE30" s="18">
        <f>PRODUCT(U30:AA30)*GETPIVOTDATA("Secure",'Pivot Tables'!$L$3,"Secure",1)</f>
        <v>0.38048901817211195</v>
      </c>
      <c r="AG30" s="10">
        <f t="shared" si="1"/>
        <v>5.4776444305546443E-2</v>
      </c>
      <c r="AH30" s="10">
        <f t="shared" si="2"/>
        <v>0.9452235556944536</v>
      </c>
      <c r="AI30" s="10">
        <f t="shared" si="3"/>
        <v>1</v>
      </c>
      <c r="AJ30" s="23" t="str">
        <f t="shared" si="0"/>
        <v>TRUE</v>
      </c>
    </row>
    <row r="31" spans="2:36" x14ac:dyDescent="0.15">
      <c r="B31" s="23">
        <v>38</v>
      </c>
      <c r="C31" s="10">
        <v>1</v>
      </c>
      <c r="D31" s="10">
        <v>1</v>
      </c>
      <c r="E31" s="10">
        <v>1</v>
      </c>
      <c r="F31" s="10">
        <v>1</v>
      </c>
      <c r="G31" s="10">
        <v>1</v>
      </c>
      <c r="H31" s="10">
        <v>1</v>
      </c>
      <c r="I31" s="10">
        <v>1</v>
      </c>
      <c r="J31" s="10"/>
      <c r="K31" s="10">
        <v>1</v>
      </c>
      <c r="L31" s="7"/>
      <c r="M31" s="10">
        <f>IF(C31="NA",1,VLOOKUP(C31,'Pivot Tables'!$B$3:$E$7,2,FALSE))</f>
        <v>0.7142857142857143</v>
      </c>
      <c r="N31" s="10">
        <f>IF(D31="NA",1,VLOOKUP(D31,'Pivot Tables'!$B$10:$E$14,2,FALSE))</f>
        <v>0.42857142857142855</v>
      </c>
      <c r="O31" s="10">
        <f>IF(E31="NA",1,VLOOKUP(E31,'Pivot Tables'!$B$17:$E$21,2,FALSE))</f>
        <v>0.8571428571428571</v>
      </c>
      <c r="P31" s="10">
        <f>IF(F31="NA",1,VLOOKUP(F31,'Pivot Tables'!$B$24:$E$28,2,FALSE))</f>
        <v>0.7142857142857143</v>
      </c>
      <c r="Q31" s="10">
        <f>IF(G31="NA",1,VLOOKUP(G31,'Pivot Tables'!$G$3:$J$7,2,FALSE))</f>
        <v>0.8571428571428571</v>
      </c>
      <c r="R31" s="10">
        <f>IF(H31="NA",1,VLOOKUP(H31,'Pivot Tables'!$G$10:$J$14,2,FALSE))</f>
        <v>1</v>
      </c>
      <c r="S31" s="10">
        <f>IF(I31="NA",1,VLOOKUP(I31,'Pivot Tables'!$G$17:$J$21,2,FALSE))</f>
        <v>1</v>
      </c>
      <c r="T31" s="10"/>
      <c r="U31" s="10">
        <f>IF(C31="NA",1,VLOOKUP(C31,'Pivot Tables'!$B$3:$E$7,3,FALSE))</f>
        <v>1</v>
      </c>
      <c r="V31" s="10">
        <f>IF(D31="NA",1,VLOOKUP(D31,'Pivot Tables'!$B$10:$M$13,3,FALSE))</f>
        <v>0.55813953488372092</v>
      </c>
      <c r="W31" s="10">
        <f>IF(E31="NA",1,VLOOKUP(E31,'Pivot Tables'!$B$17:$E$21,3,FALSE))</f>
        <v>0.90243902439024393</v>
      </c>
      <c r="X31" s="10">
        <f>IF(F31="NA",1,VLOOKUP(F31,'Pivot Tables'!$B$24:$E$28,3,FALSE))</f>
        <v>0.95454545454545459</v>
      </c>
      <c r="Y31" s="10">
        <f>IF(G31="NA",1,VLOOKUP(G31,'Pivot Tables'!$G$3:$J$7,3,FALSE))</f>
        <v>1</v>
      </c>
      <c r="Z31" s="10">
        <f>IF(H31="NA",1,VLOOKUP(H31,'Pivot Tables'!$G$10:$J$14,3,FALSE))</f>
        <v>0.94594594594594594</v>
      </c>
      <c r="AA31" s="10">
        <f>IF(I31="NA",1,VLOOKUP(I31,'Pivot Tables'!$G$17:$J$21,3,FALSE))</f>
        <v>0.96969696969696972</v>
      </c>
      <c r="AB31" s="10"/>
      <c r="AD31" s="18">
        <f>PRODUCT(M31:S31)*GETPIVOTDATA("Secure",'Pivot Tables'!$L$3,"Secure",0)</f>
        <v>2.2049636181003012E-2</v>
      </c>
      <c r="AE31" s="18">
        <f>PRODUCT(U31:AA31)*GETPIVOTDATA("Secure",'Pivot Tables'!$L$3,"Secure",1)</f>
        <v>0.38048901817211195</v>
      </c>
      <c r="AG31" s="10">
        <f t="shared" si="1"/>
        <v>5.4776444305546443E-2</v>
      </c>
      <c r="AH31" s="10">
        <f t="shared" si="2"/>
        <v>0.9452235556944536</v>
      </c>
      <c r="AI31" s="10">
        <f t="shared" si="3"/>
        <v>1</v>
      </c>
      <c r="AJ31" s="23" t="str">
        <f t="shared" si="0"/>
        <v>TRUE</v>
      </c>
    </row>
    <row r="32" spans="2:36" x14ac:dyDescent="0.15">
      <c r="B32" s="23">
        <v>66</v>
      </c>
      <c r="C32" s="10">
        <v>1</v>
      </c>
      <c r="D32" s="10">
        <v>1</v>
      </c>
      <c r="E32" s="10">
        <v>1</v>
      </c>
      <c r="F32" s="10">
        <v>1</v>
      </c>
      <c r="G32" s="10">
        <v>1</v>
      </c>
      <c r="H32" s="10" t="s">
        <v>9</v>
      </c>
      <c r="I32" s="10">
        <v>1</v>
      </c>
      <c r="J32" s="10"/>
      <c r="K32" s="10">
        <v>1</v>
      </c>
      <c r="L32" s="7"/>
      <c r="M32" s="10">
        <f>IF(C32="NA",1,VLOOKUP(C32,'Pivot Tables'!$B$3:$E$7,2,FALSE))</f>
        <v>0.7142857142857143</v>
      </c>
      <c r="N32" s="10">
        <f>IF(D32="NA",1,VLOOKUP(D32,'Pivot Tables'!$B$10:$E$14,2,FALSE))</f>
        <v>0.42857142857142855</v>
      </c>
      <c r="O32" s="10">
        <f>IF(E32="NA",1,VLOOKUP(E32,'Pivot Tables'!$B$17:$E$21,2,FALSE))</f>
        <v>0.8571428571428571</v>
      </c>
      <c r="P32" s="10">
        <f>IF(F32="NA",1,VLOOKUP(F32,'Pivot Tables'!$B$24:$E$28,2,FALSE))</f>
        <v>0.7142857142857143</v>
      </c>
      <c r="Q32" s="10">
        <f>IF(G32="NA",1,VLOOKUP(G32,'Pivot Tables'!$G$3:$J$7,2,FALSE))</f>
        <v>0.8571428571428571</v>
      </c>
      <c r="R32" s="10">
        <f>IF(H32="NA",1,VLOOKUP(H32,'Pivot Tables'!$G$10:$J$14,2,FALSE))</f>
        <v>1</v>
      </c>
      <c r="S32" s="10">
        <f>IF(I32="NA",1,VLOOKUP(I32,'Pivot Tables'!$G$17:$J$21,2,FALSE))</f>
        <v>1</v>
      </c>
      <c r="T32" s="10"/>
      <c r="U32" s="10">
        <f>IF(C32="NA",1,VLOOKUP(C32,'Pivot Tables'!$B$3:$E$7,3,FALSE))</f>
        <v>1</v>
      </c>
      <c r="V32" s="10">
        <f>IF(D32="NA",1,VLOOKUP(D32,'Pivot Tables'!$B$10:$M$13,3,FALSE))</f>
        <v>0.55813953488372092</v>
      </c>
      <c r="W32" s="10">
        <f>IF(E32="NA",1,VLOOKUP(E32,'Pivot Tables'!$B$17:$E$21,3,FALSE))</f>
        <v>0.90243902439024393</v>
      </c>
      <c r="X32" s="10">
        <f>IF(F32="NA",1,VLOOKUP(F32,'Pivot Tables'!$B$24:$E$28,3,FALSE))</f>
        <v>0.95454545454545459</v>
      </c>
      <c r="Y32" s="10">
        <f>IF(G32="NA",1,VLOOKUP(G32,'Pivot Tables'!$G$3:$J$7,3,FALSE))</f>
        <v>1</v>
      </c>
      <c r="Z32" s="10">
        <f>IF(H32="NA",1,VLOOKUP(H32,'Pivot Tables'!$G$10:$J$14,3,FALSE))</f>
        <v>1</v>
      </c>
      <c r="AA32" s="10">
        <f>IF(I32="NA",1,VLOOKUP(I32,'Pivot Tables'!$G$17:$J$21,3,FALSE))</f>
        <v>0.96969696969696972</v>
      </c>
      <c r="AB32" s="10"/>
      <c r="AD32" s="18">
        <f>PRODUCT(M32:S32)*GETPIVOTDATA("Secure",'Pivot Tables'!$L$3,"Secure",0)</f>
        <v>2.2049636181003012E-2</v>
      </c>
      <c r="AE32" s="18">
        <f>PRODUCT(U32:AA32)*GETPIVOTDATA("Secure",'Pivot Tables'!$L$3,"Secure",1)</f>
        <v>0.40223124778194691</v>
      </c>
      <c r="AG32" s="10">
        <f t="shared" si="1"/>
        <v>5.1969431134984818E-2</v>
      </c>
      <c r="AH32" s="10">
        <f t="shared" si="2"/>
        <v>0.94803056886501513</v>
      </c>
      <c r="AI32" s="10">
        <f t="shared" si="3"/>
        <v>1</v>
      </c>
      <c r="AJ32" s="23" t="str">
        <f t="shared" si="0"/>
        <v>TRUE</v>
      </c>
    </row>
    <row r="33" spans="2:36" x14ac:dyDescent="0.15">
      <c r="B33" s="23">
        <v>8</v>
      </c>
      <c r="C33" s="10">
        <v>1</v>
      </c>
      <c r="D33" s="10">
        <v>0</v>
      </c>
      <c r="E33" s="10">
        <v>1</v>
      </c>
      <c r="F33" s="10">
        <v>1</v>
      </c>
      <c r="G33" s="10">
        <v>1</v>
      </c>
      <c r="H33" s="10">
        <v>1</v>
      </c>
      <c r="I33" s="10">
        <v>1</v>
      </c>
      <c r="J33" s="10"/>
      <c r="K33" s="10">
        <v>1</v>
      </c>
      <c r="L33" s="7"/>
      <c r="M33" s="10">
        <f>IF(C33="NA",1,VLOOKUP(C33,'Pivot Tables'!$B$3:$E$7,2,FALSE))</f>
        <v>0.7142857142857143</v>
      </c>
      <c r="N33" s="10">
        <f>IF(D33="NA",1,VLOOKUP(D33,'Pivot Tables'!$B$10:$E$14,2,FALSE))</f>
        <v>0.5714285714285714</v>
      </c>
      <c r="O33" s="10">
        <f>IF(E33="NA",1,VLOOKUP(E33,'Pivot Tables'!$B$17:$E$21,2,FALSE))</f>
        <v>0.8571428571428571</v>
      </c>
      <c r="P33" s="10">
        <f>IF(F33="NA",1,VLOOKUP(F33,'Pivot Tables'!$B$24:$E$28,2,FALSE))</f>
        <v>0.7142857142857143</v>
      </c>
      <c r="Q33" s="10">
        <f>IF(G33="NA",1,VLOOKUP(G33,'Pivot Tables'!$G$3:$J$7,2,FALSE))</f>
        <v>0.8571428571428571</v>
      </c>
      <c r="R33" s="10">
        <f>IF(H33="NA",1,VLOOKUP(H33,'Pivot Tables'!$G$10:$J$14,2,FALSE))</f>
        <v>1</v>
      </c>
      <c r="S33" s="10">
        <f>IF(I33="NA",1,VLOOKUP(I33,'Pivot Tables'!$G$17:$J$21,2,FALSE))</f>
        <v>1</v>
      </c>
      <c r="T33" s="10"/>
      <c r="U33" s="10">
        <f>IF(C33="NA",1,VLOOKUP(C33,'Pivot Tables'!$B$3:$E$7,3,FALSE))</f>
        <v>1</v>
      </c>
      <c r="V33" s="10">
        <f>IF(D33="NA",1,VLOOKUP(D33,'Pivot Tables'!$B$10:$M$13,3,FALSE))</f>
        <v>0.44186046511627908</v>
      </c>
      <c r="W33" s="10">
        <f>IF(E33="NA",1,VLOOKUP(E33,'Pivot Tables'!$B$17:$E$21,3,FALSE))</f>
        <v>0.90243902439024393</v>
      </c>
      <c r="X33" s="10">
        <f>IF(F33="NA",1,VLOOKUP(F33,'Pivot Tables'!$B$24:$E$28,3,FALSE))</f>
        <v>0.95454545454545459</v>
      </c>
      <c r="Y33" s="10">
        <f>IF(G33="NA",1,VLOOKUP(G33,'Pivot Tables'!$G$3:$J$7,3,FALSE))</f>
        <v>1</v>
      </c>
      <c r="Z33" s="10">
        <f>IF(H33="NA",1,VLOOKUP(H33,'Pivot Tables'!$G$10:$J$14,3,FALSE))</f>
        <v>0.94594594594594594</v>
      </c>
      <c r="AA33" s="10">
        <f>IF(I33="NA",1,VLOOKUP(I33,'Pivot Tables'!$G$17:$J$21,3,FALSE))</f>
        <v>0.96969696969696972</v>
      </c>
      <c r="AB33" s="10"/>
      <c r="AD33" s="18">
        <f>PRODUCT(M33:S33)*GETPIVOTDATA("Secure",'Pivot Tables'!$L$3,"Secure",0)</f>
        <v>2.9399514908004017E-2</v>
      </c>
      <c r="AE33" s="18">
        <f>PRODUCT(U33:AA33)*GETPIVOTDATA("Secure",'Pivot Tables'!$L$3,"Secure",1)</f>
        <v>0.30122047271958857</v>
      </c>
      <c r="AG33" s="10">
        <f t="shared" si="1"/>
        <v>8.8922376166559444E-2</v>
      </c>
      <c r="AH33" s="10">
        <f t="shared" si="2"/>
        <v>0.9110776238334406</v>
      </c>
      <c r="AI33" s="10">
        <f t="shared" si="3"/>
        <v>1</v>
      </c>
      <c r="AJ33" s="23" t="str">
        <f t="shared" si="0"/>
        <v>TRUE</v>
      </c>
    </row>
    <row r="34" spans="2:36" x14ac:dyDescent="0.15">
      <c r="B34" s="23">
        <v>35</v>
      </c>
      <c r="C34" s="10">
        <v>1</v>
      </c>
      <c r="D34" s="10">
        <v>1</v>
      </c>
      <c r="E34" s="10">
        <v>1</v>
      </c>
      <c r="F34" s="10">
        <v>1</v>
      </c>
      <c r="G34" s="10">
        <v>1</v>
      </c>
      <c r="H34" s="10">
        <v>1</v>
      </c>
      <c r="I34" s="10" t="s">
        <v>9</v>
      </c>
      <c r="J34" s="10"/>
      <c r="K34" s="10">
        <v>1</v>
      </c>
      <c r="L34" s="7"/>
      <c r="M34" s="10">
        <f>IF(C34="NA",1,VLOOKUP(C34,'Pivot Tables'!$B$3:$E$7,2,FALSE))</f>
        <v>0.7142857142857143</v>
      </c>
      <c r="N34" s="10">
        <f>IF(D34="NA",1,VLOOKUP(D34,'Pivot Tables'!$B$10:$E$14,2,FALSE))</f>
        <v>0.42857142857142855</v>
      </c>
      <c r="O34" s="10">
        <f>IF(E34="NA",1,VLOOKUP(E34,'Pivot Tables'!$B$17:$E$21,2,FALSE))</f>
        <v>0.8571428571428571</v>
      </c>
      <c r="P34" s="10">
        <f>IF(F34="NA",1,VLOOKUP(F34,'Pivot Tables'!$B$24:$E$28,2,FALSE))</f>
        <v>0.7142857142857143</v>
      </c>
      <c r="Q34" s="10">
        <f>IF(G34="NA",1,VLOOKUP(G34,'Pivot Tables'!$G$3:$J$7,2,FALSE))</f>
        <v>0.8571428571428571</v>
      </c>
      <c r="R34" s="10">
        <f>IF(H34="NA",1,VLOOKUP(H34,'Pivot Tables'!$G$10:$J$14,2,FALSE))</f>
        <v>1</v>
      </c>
      <c r="S34" s="10">
        <f>IF(I34="NA",1,VLOOKUP(I34,'Pivot Tables'!$G$17:$J$21,2,FALSE))</f>
        <v>1</v>
      </c>
      <c r="T34" s="10"/>
      <c r="U34" s="10">
        <f>IF(C34="NA",1,VLOOKUP(C34,'Pivot Tables'!$B$3:$E$7,3,FALSE))</f>
        <v>1</v>
      </c>
      <c r="V34" s="10">
        <f>IF(D34="NA",1,VLOOKUP(D34,'Pivot Tables'!$B$10:$M$13,3,FALSE))</f>
        <v>0.55813953488372092</v>
      </c>
      <c r="W34" s="10">
        <f>IF(E34="NA",1,VLOOKUP(E34,'Pivot Tables'!$B$17:$E$21,3,FALSE))</f>
        <v>0.90243902439024393</v>
      </c>
      <c r="X34" s="10">
        <f>IF(F34="NA",1,VLOOKUP(F34,'Pivot Tables'!$B$24:$E$28,3,FALSE))</f>
        <v>0.95454545454545459</v>
      </c>
      <c r="Y34" s="10">
        <f>IF(G34="NA",1,VLOOKUP(G34,'Pivot Tables'!$G$3:$J$7,3,FALSE))</f>
        <v>1</v>
      </c>
      <c r="Z34" s="10">
        <f>IF(H34="NA",1,VLOOKUP(H34,'Pivot Tables'!$G$10:$J$14,3,FALSE))</f>
        <v>0.94594594594594594</v>
      </c>
      <c r="AA34" s="10">
        <f>IF(I34="NA",1,VLOOKUP(I34,'Pivot Tables'!$G$17:$J$21,3,FALSE))</f>
        <v>1</v>
      </c>
      <c r="AB34" s="10"/>
      <c r="AD34" s="18">
        <f>PRODUCT(M34:S34)*GETPIVOTDATA("Secure",'Pivot Tables'!$L$3,"Secure",0)</f>
        <v>2.2049636181003012E-2</v>
      </c>
      <c r="AE34" s="18">
        <f>PRODUCT(U34:AA34)*GETPIVOTDATA("Secure",'Pivot Tables'!$L$3,"Secure",1)</f>
        <v>0.39237929998999044</v>
      </c>
      <c r="AG34" s="10">
        <f t="shared" si="1"/>
        <v>5.320486639935134E-2</v>
      </c>
      <c r="AH34" s="10">
        <f t="shared" si="2"/>
        <v>0.94679513360064871</v>
      </c>
      <c r="AI34" s="10">
        <f t="shared" si="3"/>
        <v>1</v>
      </c>
      <c r="AJ34" s="23" t="str">
        <f t="shared" si="0"/>
        <v>TRUE</v>
      </c>
    </row>
    <row r="35" spans="2:36" x14ac:dyDescent="0.15">
      <c r="B35" s="23">
        <v>30</v>
      </c>
      <c r="C35" s="10">
        <v>1</v>
      </c>
      <c r="D35" s="10">
        <v>1</v>
      </c>
      <c r="E35" s="10">
        <v>0</v>
      </c>
      <c r="F35" s="10">
        <v>1</v>
      </c>
      <c r="G35" s="10">
        <v>1</v>
      </c>
      <c r="H35" s="10">
        <v>1</v>
      </c>
      <c r="I35" s="10" t="s">
        <v>9</v>
      </c>
      <c r="J35" s="10"/>
      <c r="K35" s="10">
        <v>1</v>
      </c>
      <c r="L35" s="7"/>
      <c r="M35" s="10">
        <f>IF(C35="NA",1,VLOOKUP(C35,'Pivot Tables'!$B$3:$E$7,2,FALSE))</f>
        <v>0.7142857142857143</v>
      </c>
      <c r="N35" s="10">
        <f>IF(D35="NA",1,VLOOKUP(D35,'Pivot Tables'!$B$10:$E$14,2,FALSE))</f>
        <v>0.42857142857142855</v>
      </c>
      <c r="O35" s="10">
        <f>IF(E35="NA",1,VLOOKUP(E35,'Pivot Tables'!$B$17:$E$21,2,FALSE))</f>
        <v>0.14285714285714285</v>
      </c>
      <c r="P35" s="10">
        <f>IF(F35="NA",1,VLOOKUP(F35,'Pivot Tables'!$B$24:$E$28,2,FALSE))</f>
        <v>0.7142857142857143</v>
      </c>
      <c r="Q35" s="10">
        <f>IF(G35="NA",1,VLOOKUP(G35,'Pivot Tables'!$G$3:$J$7,2,FALSE))</f>
        <v>0.8571428571428571</v>
      </c>
      <c r="R35" s="10">
        <f>IF(H35="NA",1,VLOOKUP(H35,'Pivot Tables'!$G$10:$J$14,2,FALSE))</f>
        <v>1</v>
      </c>
      <c r="S35" s="10">
        <f>IF(I35="NA",1,VLOOKUP(I35,'Pivot Tables'!$G$17:$J$21,2,FALSE))</f>
        <v>1</v>
      </c>
      <c r="T35" s="10"/>
      <c r="U35" s="10">
        <f>IF(C35="NA",1,VLOOKUP(C35,'Pivot Tables'!$B$3:$E$7,3,FALSE))</f>
        <v>1</v>
      </c>
      <c r="V35" s="10">
        <f>IF(D35="NA",1,VLOOKUP(D35,'Pivot Tables'!$B$10:$M$13,3,FALSE))</f>
        <v>0.55813953488372092</v>
      </c>
      <c r="W35" s="10">
        <f>IF(E35="NA",1,VLOOKUP(E35,'Pivot Tables'!$B$17:$E$21,3,FALSE))</f>
        <v>9.7560975609756101E-2</v>
      </c>
      <c r="X35" s="10">
        <f>IF(F35="NA",1,VLOOKUP(F35,'Pivot Tables'!$B$24:$E$28,3,FALSE))</f>
        <v>0.95454545454545459</v>
      </c>
      <c r="Y35" s="10">
        <f>IF(G35="NA",1,VLOOKUP(G35,'Pivot Tables'!$G$3:$J$7,3,FALSE))</f>
        <v>1</v>
      </c>
      <c r="Z35" s="10">
        <f>IF(H35="NA",1,VLOOKUP(H35,'Pivot Tables'!$G$10:$J$14,3,FALSE))</f>
        <v>0.94594594594594594</v>
      </c>
      <c r="AA35" s="10">
        <f>IF(I35="NA",1,VLOOKUP(I35,'Pivot Tables'!$G$17:$J$21,3,FALSE))</f>
        <v>1</v>
      </c>
      <c r="AB35" s="10"/>
      <c r="AD35" s="18">
        <f>PRODUCT(M35:S35)*GETPIVOTDATA("Secure",'Pivot Tables'!$L$3,"Secure",0)</f>
        <v>3.6749393635005022E-3</v>
      </c>
      <c r="AE35" s="18">
        <f>PRODUCT(U35:AA35)*GETPIVOTDATA("Secure",'Pivot Tables'!$L$3,"Secure",1)</f>
        <v>4.2419383782701658E-2</v>
      </c>
      <c r="AG35" s="10">
        <f t="shared" si="1"/>
        <v>7.9726506707654965E-2</v>
      </c>
      <c r="AH35" s="10">
        <f t="shared" si="2"/>
        <v>0.92027349329234509</v>
      </c>
      <c r="AI35" s="10">
        <f t="shared" si="3"/>
        <v>1</v>
      </c>
      <c r="AJ35" s="23" t="str">
        <f t="shared" si="0"/>
        <v>TRUE</v>
      </c>
    </row>
    <row r="36" spans="2:36" x14ac:dyDescent="0.15">
      <c r="B36" s="23">
        <v>34</v>
      </c>
      <c r="C36" s="10">
        <v>1</v>
      </c>
      <c r="D36" s="10">
        <v>1</v>
      </c>
      <c r="E36" s="10">
        <v>1</v>
      </c>
      <c r="F36" s="10">
        <v>1</v>
      </c>
      <c r="G36" s="10">
        <v>1</v>
      </c>
      <c r="H36" s="10">
        <v>1</v>
      </c>
      <c r="I36" s="10">
        <v>1</v>
      </c>
      <c r="J36" s="10"/>
      <c r="K36" s="10">
        <v>1</v>
      </c>
      <c r="L36" s="7"/>
      <c r="M36" s="10">
        <f>IF(C36="NA",1,VLOOKUP(C36,'Pivot Tables'!$B$3:$E$7,2,FALSE))</f>
        <v>0.7142857142857143</v>
      </c>
      <c r="N36" s="10">
        <f>IF(D36="NA",1,VLOOKUP(D36,'Pivot Tables'!$B$10:$E$14,2,FALSE))</f>
        <v>0.42857142857142855</v>
      </c>
      <c r="O36" s="10">
        <f>IF(E36="NA",1,VLOOKUP(E36,'Pivot Tables'!$B$17:$E$21,2,FALSE))</f>
        <v>0.8571428571428571</v>
      </c>
      <c r="P36" s="10">
        <f>IF(F36="NA",1,VLOOKUP(F36,'Pivot Tables'!$B$24:$E$28,2,FALSE))</f>
        <v>0.7142857142857143</v>
      </c>
      <c r="Q36" s="10">
        <f>IF(G36="NA",1,VLOOKUP(G36,'Pivot Tables'!$G$3:$J$7,2,FALSE))</f>
        <v>0.8571428571428571</v>
      </c>
      <c r="R36" s="10">
        <f>IF(H36="NA",1,VLOOKUP(H36,'Pivot Tables'!$G$10:$J$14,2,FALSE))</f>
        <v>1</v>
      </c>
      <c r="S36" s="10">
        <f>IF(I36="NA",1,VLOOKUP(I36,'Pivot Tables'!$G$17:$J$21,2,FALSE))</f>
        <v>1</v>
      </c>
      <c r="T36" s="10"/>
      <c r="U36" s="10">
        <f>IF(C36="NA",1,VLOOKUP(C36,'Pivot Tables'!$B$3:$E$7,3,FALSE))</f>
        <v>1</v>
      </c>
      <c r="V36" s="10">
        <f>IF(D36="NA",1,VLOOKUP(D36,'Pivot Tables'!$B$10:$M$13,3,FALSE))</f>
        <v>0.55813953488372092</v>
      </c>
      <c r="W36" s="10">
        <f>IF(E36="NA",1,VLOOKUP(E36,'Pivot Tables'!$B$17:$E$21,3,FALSE))</f>
        <v>0.90243902439024393</v>
      </c>
      <c r="X36" s="10">
        <f>IF(F36="NA",1,VLOOKUP(F36,'Pivot Tables'!$B$24:$E$28,3,FALSE))</f>
        <v>0.95454545454545459</v>
      </c>
      <c r="Y36" s="10">
        <f>IF(G36="NA",1,VLOOKUP(G36,'Pivot Tables'!$G$3:$J$7,3,FALSE))</f>
        <v>1</v>
      </c>
      <c r="Z36" s="10">
        <f>IF(H36="NA",1,VLOOKUP(H36,'Pivot Tables'!$G$10:$J$14,3,FALSE))</f>
        <v>0.94594594594594594</v>
      </c>
      <c r="AA36" s="10">
        <f>IF(I36="NA",1,VLOOKUP(I36,'Pivot Tables'!$G$17:$J$21,3,FALSE))</f>
        <v>0.96969696969696972</v>
      </c>
      <c r="AB36" s="10"/>
      <c r="AD36" s="18">
        <f>PRODUCT(M36:S36)*GETPIVOTDATA("Secure",'Pivot Tables'!$L$3,"Secure",0)</f>
        <v>2.2049636181003012E-2</v>
      </c>
      <c r="AE36" s="18">
        <f>PRODUCT(U36:AA36)*GETPIVOTDATA("Secure",'Pivot Tables'!$L$3,"Secure",1)</f>
        <v>0.38048901817211195</v>
      </c>
      <c r="AG36" s="10">
        <f t="shared" si="1"/>
        <v>5.4776444305546443E-2</v>
      </c>
      <c r="AH36" s="10">
        <f t="shared" si="2"/>
        <v>0.9452235556944536</v>
      </c>
      <c r="AI36" s="10">
        <f t="shared" si="3"/>
        <v>1</v>
      </c>
      <c r="AJ36" s="23" t="str">
        <f t="shared" ref="AJ36:AJ54" si="4">IF(AI36=K36,"TRUE","FALSE")</f>
        <v>TRUE</v>
      </c>
    </row>
    <row r="37" spans="2:36" x14ac:dyDescent="0.15">
      <c r="B37" s="23">
        <v>23</v>
      </c>
      <c r="C37" s="10">
        <v>1</v>
      </c>
      <c r="D37" s="10">
        <v>1</v>
      </c>
      <c r="E37" s="10">
        <v>1</v>
      </c>
      <c r="F37" s="10">
        <v>1</v>
      </c>
      <c r="G37" s="10">
        <v>1</v>
      </c>
      <c r="H37" s="10">
        <v>1</v>
      </c>
      <c r="I37" s="10">
        <v>1</v>
      </c>
      <c r="J37" s="10"/>
      <c r="K37" s="10">
        <v>1</v>
      </c>
      <c r="L37" s="7"/>
      <c r="M37" s="10">
        <f>IF(C37="NA",1,VLOOKUP(C37,'Pivot Tables'!$B$3:$E$7,2,FALSE))</f>
        <v>0.7142857142857143</v>
      </c>
      <c r="N37" s="10">
        <f>IF(D37="NA",1,VLOOKUP(D37,'Pivot Tables'!$B$10:$E$14,2,FALSE))</f>
        <v>0.42857142857142855</v>
      </c>
      <c r="O37" s="10">
        <f>IF(E37="NA",1,VLOOKUP(E37,'Pivot Tables'!$B$17:$E$21,2,FALSE))</f>
        <v>0.8571428571428571</v>
      </c>
      <c r="P37" s="10">
        <f>IF(F37="NA",1,VLOOKUP(F37,'Pivot Tables'!$B$24:$E$28,2,FALSE))</f>
        <v>0.7142857142857143</v>
      </c>
      <c r="Q37" s="10">
        <f>IF(G37="NA",1,VLOOKUP(G37,'Pivot Tables'!$G$3:$J$7,2,FALSE))</f>
        <v>0.8571428571428571</v>
      </c>
      <c r="R37" s="10">
        <f>IF(H37="NA",1,VLOOKUP(H37,'Pivot Tables'!$G$10:$J$14,2,FALSE))</f>
        <v>1</v>
      </c>
      <c r="S37" s="10">
        <f>IF(I37="NA",1,VLOOKUP(I37,'Pivot Tables'!$G$17:$J$21,2,FALSE))</f>
        <v>1</v>
      </c>
      <c r="T37" s="10"/>
      <c r="U37" s="10">
        <f>IF(C37="NA",1,VLOOKUP(C37,'Pivot Tables'!$B$3:$E$7,3,FALSE))</f>
        <v>1</v>
      </c>
      <c r="V37" s="10">
        <f>IF(D37="NA",1,VLOOKUP(D37,'Pivot Tables'!$B$10:$M$13,3,FALSE))</f>
        <v>0.55813953488372092</v>
      </c>
      <c r="W37" s="10">
        <f>IF(E37="NA",1,VLOOKUP(E37,'Pivot Tables'!$B$17:$E$21,3,FALSE))</f>
        <v>0.90243902439024393</v>
      </c>
      <c r="X37" s="10">
        <f>IF(F37="NA",1,VLOOKUP(F37,'Pivot Tables'!$B$24:$E$28,3,FALSE))</f>
        <v>0.95454545454545459</v>
      </c>
      <c r="Y37" s="10">
        <f>IF(G37="NA",1,VLOOKUP(G37,'Pivot Tables'!$G$3:$J$7,3,FALSE))</f>
        <v>1</v>
      </c>
      <c r="Z37" s="10">
        <f>IF(H37="NA",1,VLOOKUP(H37,'Pivot Tables'!$G$10:$J$14,3,FALSE))</f>
        <v>0.94594594594594594</v>
      </c>
      <c r="AA37" s="10">
        <f>IF(I37="NA",1,VLOOKUP(I37,'Pivot Tables'!$G$17:$J$21,3,FALSE))</f>
        <v>0.96969696969696972</v>
      </c>
      <c r="AB37" s="10"/>
      <c r="AD37" s="18">
        <f>PRODUCT(M37:S37)*GETPIVOTDATA("Secure",'Pivot Tables'!$L$3,"Secure",0)</f>
        <v>2.2049636181003012E-2</v>
      </c>
      <c r="AE37" s="18">
        <f>PRODUCT(U37:AA37)*GETPIVOTDATA("Secure",'Pivot Tables'!$L$3,"Secure",1)</f>
        <v>0.38048901817211195</v>
      </c>
      <c r="AG37" s="10">
        <f>AD37/(AD37+AE37)</f>
        <v>5.4776444305546443E-2</v>
      </c>
      <c r="AH37" s="10">
        <f t="shared" si="2"/>
        <v>0.9452235556944536</v>
      </c>
      <c r="AI37" s="10">
        <f t="shared" si="3"/>
        <v>1</v>
      </c>
      <c r="AJ37" s="23" t="str">
        <f t="shared" si="4"/>
        <v>TRUE</v>
      </c>
    </row>
    <row r="38" spans="2:36" x14ac:dyDescent="0.15">
      <c r="B38" s="23">
        <v>6</v>
      </c>
      <c r="C38" s="10">
        <v>1</v>
      </c>
      <c r="D38" s="10">
        <v>1</v>
      </c>
      <c r="E38" s="10">
        <v>1</v>
      </c>
      <c r="F38" s="10">
        <v>1</v>
      </c>
      <c r="G38" s="10">
        <v>1</v>
      </c>
      <c r="H38" s="10">
        <v>1</v>
      </c>
      <c r="I38" s="10">
        <v>1</v>
      </c>
      <c r="J38" s="10"/>
      <c r="K38" s="10">
        <v>1</v>
      </c>
      <c r="L38" s="7"/>
      <c r="M38" s="10">
        <f>IF(C38="NA",1,VLOOKUP(C38,'Pivot Tables'!$B$3:$E$7,2,FALSE))</f>
        <v>0.7142857142857143</v>
      </c>
      <c r="N38" s="10">
        <f>IF(D38="NA",1,VLOOKUP(D38,'Pivot Tables'!$B$10:$E$14,2,FALSE))</f>
        <v>0.42857142857142855</v>
      </c>
      <c r="O38" s="10">
        <f>IF(E38="NA",1,VLOOKUP(E38,'Pivot Tables'!$B$17:$E$21,2,FALSE))</f>
        <v>0.8571428571428571</v>
      </c>
      <c r="P38" s="10">
        <f>IF(F38="NA",1,VLOOKUP(F38,'Pivot Tables'!$B$24:$E$28,2,FALSE))</f>
        <v>0.7142857142857143</v>
      </c>
      <c r="Q38" s="10">
        <f>IF(G38="NA",1,VLOOKUP(G38,'Pivot Tables'!$G$3:$J$7,2,FALSE))</f>
        <v>0.8571428571428571</v>
      </c>
      <c r="R38" s="10">
        <f>IF(H38="NA",1,VLOOKUP(H38,'Pivot Tables'!$G$10:$J$14,2,FALSE))</f>
        <v>1</v>
      </c>
      <c r="S38" s="10">
        <f>IF(I38="NA",1,VLOOKUP(I38,'Pivot Tables'!$G$17:$J$21,2,FALSE))</f>
        <v>1</v>
      </c>
      <c r="T38" s="10"/>
      <c r="U38" s="10">
        <f>IF(C38="NA",1,VLOOKUP(C38,'Pivot Tables'!$B$3:$E$7,3,FALSE))</f>
        <v>1</v>
      </c>
      <c r="V38" s="10">
        <f>IF(D38="NA",1,VLOOKUP(D38,'Pivot Tables'!$B$10:$M$13,3,FALSE))</f>
        <v>0.55813953488372092</v>
      </c>
      <c r="W38" s="10">
        <f>IF(E38="NA",1,VLOOKUP(E38,'Pivot Tables'!$B$17:$E$21,3,FALSE))</f>
        <v>0.90243902439024393</v>
      </c>
      <c r="X38" s="10">
        <f>IF(F38="NA",1,VLOOKUP(F38,'Pivot Tables'!$B$24:$E$28,3,FALSE))</f>
        <v>0.95454545454545459</v>
      </c>
      <c r="Y38" s="10">
        <f>IF(G38="NA",1,VLOOKUP(G38,'Pivot Tables'!$G$3:$J$7,3,FALSE))</f>
        <v>1</v>
      </c>
      <c r="Z38" s="10">
        <f>IF(H38="NA",1,VLOOKUP(H38,'Pivot Tables'!$G$10:$J$14,3,FALSE))</f>
        <v>0.94594594594594594</v>
      </c>
      <c r="AA38" s="10">
        <f>IF(I38="NA",1,VLOOKUP(I38,'Pivot Tables'!$G$17:$J$21,3,FALSE))</f>
        <v>0.96969696969696972</v>
      </c>
      <c r="AB38" s="10"/>
      <c r="AD38" s="18">
        <f>PRODUCT(M38:S38)*GETPIVOTDATA("Secure",'Pivot Tables'!$L$3,"Secure",0)</f>
        <v>2.2049636181003012E-2</v>
      </c>
      <c r="AE38" s="18">
        <f>PRODUCT(U38:AA38)*GETPIVOTDATA("Secure",'Pivot Tables'!$L$3,"Secure",1)</f>
        <v>0.38048901817211195</v>
      </c>
      <c r="AG38" s="10">
        <f t="shared" si="1"/>
        <v>5.4776444305546443E-2</v>
      </c>
      <c r="AH38" s="10">
        <f t="shared" si="2"/>
        <v>0.9452235556944536</v>
      </c>
      <c r="AI38" s="10">
        <f t="shared" si="3"/>
        <v>1</v>
      </c>
      <c r="AJ38" s="23" t="str">
        <f t="shared" si="4"/>
        <v>TRUE</v>
      </c>
    </row>
    <row r="39" spans="2:36" x14ac:dyDescent="0.15">
      <c r="B39" s="23">
        <v>9</v>
      </c>
      <c r="C39" s="10">
        <v>1</v>
      </c>
      <c r="D39" s="10">
        <v>0</v>
      </c>
      <c r="E39" s="10">
        <v>0</v>
      </c>
      <c r="F39" s="10">
        <v>1</v>
      </c>
      <c r="G39" s="10">
        <v>1</v>
      </c>
      <c r="H39" s="10">
        <v>1</v>
      </c>
      <c r="I39" s="10">
        <v>1</v>
      </c>
      <c r="J39" s="10"/>
      <c r="K39" s="10">
        <v>1</v>
      </c>
      <c r="L39" s="7"/>
      <c r="M39" s="10">
        <f>IF(C39="NA",1,VLOOKUP(C39,'Pivot Tables'!$B$3:$E$7,2,FALSE))</f>
        <v>0.7142857142857143</v>
      </c>
      <c r="N39" s="10">
        <f>IF(D39="NA",1,VLOOKUP(D39,'Pivot Tables'!$B$10:$E$14,2,FALSE))</f>
        <v>0.5714285714285714</v>
      </c>
      <c r="O39" s="10">
        <f>IF(E39="NA",1,VLOOKUP(E39,'Pivot Tables'!$B$17:$E$21,2,FALSE))</f>
        <v>0.14285714285714285</v>
      </c>
      <c r="P39" s="10">
        <f>IF(F39="NA",1,VLOOKUP(F39,'Pivot Tables'!$B$24:$E$28,2,FALSE))</f>
        <v>0.7142857142857143</v>
      </c>
      <c r="Q39" s="10">
        <f>IF(G39="NA",1,VLOOKUP(G39,'Pivot Tables'!$G$3:$J$7,2,FALSE))</f>
        <v>0.8571428571428571</v>
      </c>
      <c r="R39" s="10">
        <f>IF(H39="NA",1,VLOOKUP(H39,'Pivot Tables'!$G$10:$J$14,2,FALSE))</f>
        <v>1</v>
      </c>
      <c r="S39" s="10">
        <f>IF(I39="NA",1,VLOOKUP(I39,'Pivot Tables'!$G$17:$J$21,2,FALSE))</f>
        <v>1</v>
      </c>
      <c r="T39" s="10"/>
      <c r="U39" s="10">
        <f>IF(C39="NA",1,VLOOKUP(C39,'Pivot Tables'!$B$3:$E$7,3,FALSE))</f>
        <v>1</v>
      </c>
      <c r="V39" s="10">
        <f>IF(D39="NA",1,VLOOKUP(D39,'Pivot Tables'!$B$10:$M$13,3,FALSE))</f>
        <v>0.44186046511627908</v>
      </c>
      <c r="W39" s="10">
        <f>IF(E39="NA",1,VLOOKUP(E39,'Pivot Tables'!$B$17:$E$21,3,FALSE))</f>
        <v>9.7560975609756101E-2</v>
      </c>
      <c r="X39" s="10">
        <f>IF(F39="NA",1,VLOOKUP(F39,'Pivot Tables'!$B$24:$E$28,3,FALSE))</f>
        <v>0.95454545454545459</v>
      </c>
      <c r="Y39" s="10">
        <f>IF(G39="NA",1,VLOOKUP(G39,'Pivot Tables'!$G$3:$J$7,3,FALSE))</f>
        <v>1</v>
      </c>
      <c r="Z39" s="10">
        <f>IF(H39="NA",1,VLOOKUP(H39,'Pivot Tables'!$G$10:$J$14,3,FALSE))</f>
        <v>0.94594594594594594</v>
      </c>
      <c r="AA39" s="10">
        <f>IF(I39="NA",1,VLOOKUP(I39,'Pivot Tables'!$G$17:$J$21,3,FALSE))</f>
        <v>0.96969696969696972</v>
      </c>
      <c r="AB39" s="10"/>
      <c r="AD39" s="18">
        <f>PRODUCT(M39:S39)*GETPIVOTDATA("Secure",'Pivot Tables'!$L$3,"Secure",0)</f>
        <v>4.8999191513340026E-3</v>
      </c>
      <c r="AE39" s="18">
        <f>PRODUCT(U39:AA39)*GETPIVOTDATA("Secure",'Pivot Tables'!$L$3,"Secure",1)</f>
        <v>3.2564375429144705E-2</v>
      </c>
      <c r="AG39" s="10">
        <f t="shared" si="1"/>
        <v>0.13078904077076026</v>
      </c>
      <c r="AH39" s="10">
        <f t="shared" si="2"/>
        <v>0.86921095922923974</v>
      </c>
      <c r="AI39" s="10">
        <f t="shared" si="3"/>
        <v>1</v>
      </c>
      <c r="AJ39" s="23" t="str">
        <f t="shared" si="4"/>
        <v>TRUE</v>
      </c>
    </row>
    <row r="40" spans="2:36" x14ac:dyDescent="0.15">
      <c r="B40" s="23">
        <v>36</v>
      </c>
      <c r="C40" s="10">
        <v>1</v>
      </c>
      <c r="D40" s="10">
        <v>1</v>
      </c>
      <c r="E40" s="10">
        <v>1</v>
      </c>
      <c r="F40" s="10">
        <v>1</v>
      </c>
      <c r="G40" s="10">
        <v>1</v>
      </c>
      <c r="H40" s="10">
        <v>1</v>
      </c>
      <c r="I40" s="10">
        <v>1</v>
      </c>
      <c r="J40" s="10"/>
      <c r="K40" s="10">
        <v>1</v>
      </c>
      <c r="L40" s="7"/>
      <c r="M40" s="10">
        <f>IF(C40="NA",1,VLOOKUP(C40,'Pivot Tables'!$B$3:$E$7,2,FALSE))</f>
        <v>0.7142857142857143</v>
      </c>
      <c r="N40" s="10">
        <f>IF(D40="NA",1,VLOOKUP(D40,'Pivot Tables'!$B$10:$E$14,2,FALSE))</f>
        <v>0.42857142857142855</v>
      </c>
      <c r="O40" s="10">
        <f>IF(E40="NA",1,VLOOKUP(E40,'Pivot Tables'!$B$17:$E$21,2,FALSE))</f>
        <v>0.8571428571428571</v>
      </c>
      <c r="P40" s="10">
        <f>IF(F40="NA",1,VLOOKUP(F40,'Pivot Tables'!$B$24:$E$28,2,FALSE))</f>
        <v>0.7142857142857143</v>
      </c>
      <c r="Q40" s="10">
        <f>IF(G40="NA",1,VLOOKUP(G40,'Pivot Tables'!$G$3:$J$7,2,FALSE))</f>
        <v>0.8571428571428571</v>
      </c>
      <c r="R40" s="10">
        <f>IF(H40="NA",1,VLOOKUP(H40,'Pivot Tables'!$G$10:$J$14,2,FALSE))</f>
        <v>1</v>
      </c>
      <c r="S40" s="10">
        <f>IF(I40="NA",1,VLOOKUP(I40,'Pivot Tables'!$G$17:$J$21,2,FALSE))</f>
        <v>1</v>
      </c>
      <c r="T40" s="10"/>
      <c r="U40" s="10">
        <f>IF(C40="NA",1,VLOOKUP(C40,'Pivot Tables'!$B$3:$E$7,3,FALSE))</f>
        <v>1</v>
      </c>
      <c r="V40" s="10">
        <f>IF(D40="NA",1,VLOOKUP(D40,'Pivot Tables'!$B$10:$M$13,3,FALSE))</f>
        <v>0.55813953488372092</v>
      </c>
      <c r="W40" s="10">
        <f>IF(E40="NA",1,VLOOKUP(E40,'Pivot Tables'!$B$17:$E$21,3,FALSE))</f>
        <v>0.90243902439024393</v>
      </c>
      <c r="X40" s="10">
        <f>IF(F40="NA",1,VLOOKUP(F40,'Pivot Tables'!$B$24:$E$28,3,FALSE))</f>
        <v>0.95454545454545459</v>
      </c>
      <c r="Y40" s="10">
        <f>IF(G40="NA",1,VLOOKUP(G40,'Pivot Tables'!$G$3:$J$7,3,FALSE))</f>
        <v>1</v>
      </c>
      <c r="Z40" s="10">
        <f>IF(H40="NA",1,VLOOKUP(H40,'Pivot Tables'!$G$10:$J$14,3,FALSE))</f>
        <v>0.94594594594594594</v>
      </c>
      <c r="AA40" s="10">
        <f>IF(I40="NA",1,VLOOKUP(I40,'Pivot Tables'!$G$17:$J$21,3,FALSE))</f>
        <v>0.96969696969696972</v>
      </c>
      <c r="AB40" s="10"/>
      <c r="AD40" s="18">
        <f>PRODUCT(M40:S40)*GETPIVOTDATA("Secure",'Pivot Tables'!$L$3,"Secure",0)</f>
        <v>2.2049636181003012E-2</v>
      </c>
      <c r="AE40" s="18">
        <f>PRODUCT(U40:AA40)*GETPIVOTDATA("Secure",'Pivot Tables'!$L$3,"Secure",1)</f>
        <v>0.38048901817211195</v>
      </c>
      <c r="AG40" s="10">
        <f t="shared" si="1"/>
        <v>5.4776444305546443E-2</v>
      </c>
      <c r="AH40" s="10">
        <f t="shared" si="2"/>
        <v>0.9452235556944536</v>
      </c>
      <c r="AI40" s="10">
        <f t="shared" si="3"/>
        <v>1</v>
      </c>
      <c r="AJ40" s="23" t="str">
        <f t="shared" si="4"/>
        <v>TRUE</v>
      </c>
    </row>
    <row r="41" spans="2:36" x14ac:dyDescent="0.15">
      <c r="B41" s="23">
        <v>16</v>
      </c>
      <c r="C41" s="10">
        <v>1</v>
      </c>
      <c r="D41" s="10">
        <v>0</v>
      </c>
      <c r="E41" s="10">
        <v>1</v>
      </c>
      <c r="F41" s="10">
        <v>0</v>
      </c>
      <c r="G41" s="10">
        <v>1</v>
      </c>
      <c r="H41" s="10">
        <v>1</v>
      </c>
      <c r="I41" s="10">
        <v>1</v>
      </c>
      <c r="J41" s="10"/>
      <c r="K41" s="10">
        <v>1</v>
      </c>
      <c r="L41" s="7"/>
      <c r="M41" s="10">
        <f>IF(C41="NA",1,VLOOKUP(C41,'Pivot Tables'!$B$3:$E$7,2,FALSE))</f>
        <v>0.7142857142857143</v>
      </c>
      <c r="N41" s="10">
        <f>IF(D41="NA",1,VLOOKUP(D41,'Pivot Tables'!$B$10:$E$14,2,FALSE))</f>
        <v>0.5714285714285714</v>
      </c>
      <c r="O41" s="10">
        <f>IF(E41="NA",1,VLOOKUP(E41,'Pivot Tables'!$B$17:$E$21,2,FALSE))</f>
        <v>0.8571428571428571</v>
      </c>
      <c r="P41" s="10">
        <f>IF(F41="NA",1,VLOOKUP(F41,'Pivot Tables'!$B$24:$E$28,2,FALSE))</f>
        <v>0.2857142857142857</v>
      </c>
      <c r="Q41" s="10">
        <f>IF(G41="NA",1,VLOOKUP(G41,'Pivot Tables'!$G$3:$J$7,2,FALSE))</f>
        <v>0.8571428571428571</v>
      </c>
      <c r="R41" s="10">
        <f>IF(H41="NA",1,VLOOKUP(H41,'Pivot Tables'!$G$10:$J$14,2,FALSE))</f>
        <v>1</v>
      </c>
      <c r="S41" s="10">
        <f>IF(I41="NA",1,VLOOKUP(I41,'Pivot Tables'!$G$17:$J$21,2,FALSE))</f>
        <v>1</v>
      </c>
      <c r="T41" s="10"/>
      <c r="U41" s="10">
        <f>IF(C41="NA",1,VLOOKUP(C41,'Pivot Tables'!$B$3:$E$7,3,FALSE))</f>
        <v>1</v>
      </c>
      <c r="V41" s="10">
        <f>IF(D41="NA",1,VLOOKUP(D41,'Pivot Tables'!$B$10:$M$13,3,FALSE))</f>
        <v>0.44186046511627908</v>
      </c>
      <c r="W41" s="10">
        <f>IF(E41="NA",1,VLOOKUP(E41,'Pivot Tables'!$B$17:$E$21,3,FALSE))</f>
        <v>0.90243902439024393</v>
      </c>
      <c r="X41" s="10">
        <f>IF(F41="NA",1,VLOOKUP(F41,'Pivot Tables'!$B$24:$E$28,3,FALSE))</f>
        <v>4.5454545454545456E-2</v>
      </c>
      <c r="Y41" s="10">
        <f>IF(G41="NA",1,VLOOKUP(G41,'Pivot Tables'!$G$3:$J$7,3,FALSE))</f>
        <v>1</v>
      </c>
      <c r="Z41" s="10">
        <f>IF(H41="NA",1,VLOOKUP(H41,'Pivot Tables'!$G$10:$J$14,3,FALSE))</f>
        <v>0.94594594594594594</v>
      </c>
      <c r="AA41" s="10">
        <f>IF(I41="NA",1,VLOOKUP(I41,'Pivot Tables'!$G$17:$J$21,3,FALSE))</f>
        <v>0.96969696969696972</v>
      </c>
      <c r="AB41" s="10"/>
      <c r="AD41" s="18">
        <f>PRODUCT(M41:S41)*GETPIVOTDATA("Secure",'Pivot Tables'!$L$3,"Secure",0)</f>
        <v>1.1759805963201605E-2</v>
      </c>
      <c r="AE41" s="18">
        <f>PRODUCT(U41:AA41)*GETPIVOTDATA("Secure",'Pivot Tables'!$L$3,"Secure",1)</f>
        <v>1.4343832034266124E-2</v>
      </c>
      <c r="AG41" s="10">
        <f t="shared" si="1"/>
        <v>0.45050448387088438</v>
      </c>
      <c r="AH41" s="10">
        <f t="shared" si="2"/>
        <v>0.54949551612911562</v>
      </c>
      <c r="AI41" s="10">
        <f t="shared" si="3"/>
        <v>1</v>
      </c>
      <c r="AJ41" s="23" t="str">
        <f t="shared" si="4"/>
        <v>TRUE</v>
      </c>
    </row>
    <row r="42" spans="2:36" x14ac:dyDescent="0.15">
      <c r="B42" s="23">
        <v>20</v>
      </c>
      <c r="C42" s="10">
        <v>1</v>
      </c>
      <c r="D42" s="10">
        <v>1</v>
      </c>
      <c r="E42" s="10">
        <v>1</v>
      </c>
      <c r="F42" s="10">
        <v>1</v>
      </c>
      <c r="G42" s="10">
        <v>1</v>
      </c>
      <c r="H42" s="10">
        <v>1</v>
      </c>
      <c r="I42" s="10">
        <v>1</v>
      </c>
      <c r="J42" s="10"/>
      <c r="K42" s="10">
        <v>1</v>
      </c>
      <c r="L42" s="7"/>
      <c r="M42" s="10">
        <f>IF(C42="NA",1,VLOOKUP(C42,'Pivot Tables'!$B$3:$E$7,2,FALSE))</f>
        <v>0.7142857142857143</v>
      </c>
      <c r="N42" s="10">
        <f>IF(D42="NA",1,VLOOKUP(D42,'Pivot Tables'!$B$10:$E$14,2,FALSE))</f>
        <v>0.42857142857142855</v>
      </c>
      <c r="O42" s="10">
        <f>IF(E42="NA",1,VLOOKUP(E42,'Pivot Tables'!$B$17:$E$21,2,FALSE))</f>
        <v>0.8571428571428571</v>
      </c>
      <c r="P42" s="10">
        <f>IF(F42="NA",1,VLOOKUP(F42,'Pivot Tables'!$B$24:$E$28,2,FALSE))</f>
        <v>0.7142857142857143</v>
      </c>
      <c r="Q42" s="10">
        <f>IF(G42="NA",1,VLOOKUP(G42,'Pivot Tables'!$G$3:$J$7,2,FALSE))</f>
        <v>0.8571428571428571</v>
      </c>
      <c r="R42" s="10">
        <f>IF(H42="NA",1,VLOOKUP(H42,'Pivot Tables'!$G$10:$J$14,2,FALSE))</f>
        <v>1</v>
      </c>
      <c r="S42" s="10">
        <f>IF(I42="NA",1,VLOOKUP(I42,'Pivot Tables'!$G$17:$J$21,2,FALSE))</f>
        <v>1</v>
      </c>
      <c r="T42" s="10"/>
      <c r="U42" s="10">
        <f>IF(C42="NA",1,VLOOKUP(C42,'Pivot Tables'!$B$3:$E$7,3,FALSE))</f>
        <v>1</v>
      </c>
      <c r="V42" s="10">
        <f>IF(D42="NA",1,VLOOKUP(D42,'Pivot Tables'!$B$10:$M$13,3,FALSE))</f>
        <v>0.55813953488372092</v>
      </c>
      <c r="W42" s="10">
        <f>IF(E42="NA",1,VLOOKUP(E42,'Pivot Tables'!$B$17:$E$21,3,FALSE))</f>
        <v>0.90243902439024393</v>
      </c>
      <c r="X42" s="10">
        <f>IF(F42="NA",1,VLOOKUP(F42,'Pivot Tables'!$B$24:$E$28,3,FALSE))</f>
        <v>0.95454545454545459</v>
      </c>
      <c r="Y42" s="10">
        <f>IF(G42="NA",1,VLOOKUP(G42,'Pivot Tables'!$G$3:$J$7,3,FALSE))</f>
        <v>1</v>
      </c>
      <c r="Z42" s="10">
        <f>IF(H42="NA",1,VLOOKUP(H42,'Pivot Tables'!$G$10:$J$14,3,FALSE))</f>
        <v>0.94594594594594594</v>
      </c>
      <c r="AA42" s="10">
        <f>IF(I42="NA",1,VLOOKUP(I42,'Pivot Tables'!$G$17:$J$21,3,FALSE))</f>
        <v>0.96969696969696972</v>
      </c>
      <c r="AB42" s="10"/>
      <c r="AD42" s="18">
        <f>PRODUCT(M42:S42)*GETPIVOTDATA("Secure",'Pivot Tables'!$L$3,"Secure",0)</f>
        <v>2.2049636181003012E-2</v>
      </c>
      <c r="AE42" s="18">
        <f>PRODUCT(U42:AA42)*GETPIVOTDATA("Secure",'Pivot Tables'!$L$3,"Secure",1)</f>
        <v>0.38048901817211195</v>
      </c>
      <c r="AG42" s="10">
        <f t="shared" si="1"/>
        <v>5.4776444305546443E-2</v>
      </c>
      <c r="AH42" s="10">
        <f t="shared" si="2"/>
        <v>0.9452235556944536</v>
      </c>
      <c r="AI42" s="10">
        <f t="shared" si="3"/>
        <v>1</v>
      </c>
      <c r="AJ42" s="23" t="str">
        <f t="shared" si="4"/>
        <v>TRUE</v>
      </c>
    </row>
    <row r="43" spans="2:36" x14ac:dyDescent="0.15">
      <c r="B43" s="23">
        <v>31</v>
      </c>
      <c r="C43" s="10">
        <v>1</v>
      </c>
      <c r="D43" s="10" t="s">
        <v>9</v>
      </c>
      <c r="E43" s="10" t="s">
        <v>9</v>
      </c>
      <c r="F43" s="10">
        <v>1</v>
      </c>
      <c r="G43" s="10">
        <v>1</v>
      </c>
      <c r="H43" s="10">
        <v>1</v>
      </c>
      <c r="I43" s="10">
        <v>1</v>
      </c>
      <c r="J43" s="10"/>
      <c r="K43" s="10">
        <v>1</v>
      </c>
      <c r="L43" s="7"/>
      <c r="M43" s="10">
        <f>IF(C43="NA",1,VLOOKUP(C43,'Pivot Tables'!$B$3:$E$7,2,FALSE))</f>
        <v>0.7142857142857143</v>
      </c>
      <c r="N43" s="10">
        <f>IF(D43="NA",1,VLOOKUP(D43,'Pivot Tables'!$B$10:$E$14,2,FALSE))</f>
        <v>1</v>
      </c>
      <c r="O43" s="10">
        <f>IF(E43="NA",1,VLOOKUP(E43,'Pivot Tables'!$B$17:$E$21,2,FALSE))</f>
        <v>1</v>
      </c>
      <c r="P43" s="10">
        <f>IF(F43="NA",1,VLOOKUP(F43,'Pivot Tables'!$B$24:$E$28,2,FALSE))</f>
        <v>0.7142857142857143</v>
      </c>
      <c r="Q43" s="10">
        <f>IF(G43="NA",1,VLOOKUP(G43,'Pivot Tables'!$G$3:$J$7,2,FALSE))</f>
        <v>0.8571428571428571</v>
      </c>
      <c r="R43" s="10">
        <f>IF(H43="NA",1,VLOOKUP(H43,'Pivot Tables'!$G$10:$J$14,2,FALSE))</f>
        <v>1</v>
      </c>
      <c r="S43" s="10">
        <f>IF(I43="NA",1,VLOOKUP(I43,'Pivot Tables'!$G$17:$J$21,2,FALSE))</f>
        <v>1</v>
      </c>
      <c r="T43" s="10"/>
      <c r="U43" s="10">
        <f>IF(C43="NA",1,VLOOKUP(C43,'Pivot Tables'!$B$3:$E$7,3,FALSE))</f>
        <v>1</v>
      </c>
      <c r="V43" s="10">
        <f>IF(D43="NA",1,VLOOKUP(D43,'Pivot Tables'!$B$10:$M$13,3,FALSE))</f>
        <v>1</v>
      </c>
      <c r="W43" s="10">
        <f>IF(E43="NA",1,VLOOKUP(E43,'Pivot Tables'!$B$17:$E$21,3,FALSE))</f>
        <v>1</v>
      </c>
      <c r="X43" s="10">
        <f>IF(F43="NA",1,VLOOKUP(F43,'Pivot Tables'!$B$24:$E$28,3,FALSE))</f>
        <v>0.95454545454545459</v>
      </c>
      <c r="Y43" s="10">
        <f>IF(G43="NA",1,VLOOKUP(G43,'Pivot Tables'!$G$3:$J$7,3,FALSE))</f>
        <v>1</v>
      </c>
      <c r="Z43" s="10">
        <f>IF(H43="NA",1,VLOOKUP(H43,'Pivot Tables'!$G$10:$J$14,3,FALSE))</f>
        <v>0.94594594594594594</v>
      </c>
      <c r="AA43" s="10">
        <f>IF(I43="NA",1,VLOOKUP(I43,'Pivot Tables'!$G$17:$J$21,3,FALSE))</f>
        <v>0.96969696969696972</v>
      </c>
      <c r="AB43" s="10"/>
      <c r="AD43" s="18">
        <f>PRODUCT(M43:S43)*GETPIVOTDATA("Secure",'Pivot Tables'!$L$3,"Secure",0)</f>
        <v>6.0024009603841542E-2</v>
      </c>
      <c r="AE43" s="18">
        <f>PRODUCT(U43:AA43)*GETPIVOTDATA("Secure",'Pivot Tables'!$L$3,"Secure",1)</f>
        <v>0.75540781423134362</v>
      </c>
      <c r="AG43" s="10">
        <f t="shared" si="1"/>
        <v>7.3610089586071362E-2</v>
      </c>
      <c r="AH43" s="10">
        <f t="shared" si="2"/>
        <v>0.9263899104139286</v>
      </c>
      <c r="AI43" s="10">
        <f t="shared" si="3"/>
        <v>1</v>
      </c>
      <c r="AJ43" s="23" t="str">
        <f t="shared" si="4"/>
        <v>TRUE</v>
      </c>
    </row>
    <row r="44" spans="2:36" x14ac:dyDescent="0.15">
      <c r="B44" s="23">
        <v>39</v>
      </c>
      <c r="C44" s="10">
        <v>1</v>
      </c>
      <c r="D44" s="10">
        <v>1</v>
      </c>
      <c r="E44" s="10">
        <v>1</v>
      </c>
      <c r="F44" s="10">
        <v>1</v>
      </c>
      <c r="G44" s="10">
        <v>1</v>
      </c>
      <c r="H44" s="10">
        <v>1</v>
      </c>
      <c r="I44" s="10">
        <v>1</v>
      </c>
      <c r="J44" s="10"/>
      <c r="K44" s="10">
        <v>1</v>
      </c>
      <c r="L44" s="7"/>
      <c r="M44" s="10">
        <f>IF(C44="NA",1,VLOOKUP(C44,'Pivot Tables'!$B$3:$E$7,2,FALSE))</f>
        <v>0.7142857142857143</v>
      </c>
      <c r="N44" s="10">
        <f>IF(D44="NA",1,VLOOKUP(D44,'Pivot Tables'!$B$10:$E$14,2,FALSE))</f>
        <v>0.42857142857142855</v>
      </c>
      <c r="O44" s="10">
        <f>IF(E44="NA",1,VLOOKUP(E44,'Pivot Tables'!$B$17:$E$21,2,FALSE))</f>
        <v>0.8571428571428571</v>
      </c>
      <c r="P44" s="10">
        <f>IF(F44="NA",1,VLOOKUP(F44,'Pivot Tables'!$B$24:$E$28,2,FALSE))</f>
        <v>0.7142857142857143</v>
      </c>
      <c r="Q44" s="10">
        <f>IF(G44="NA",1,VLOOKUP(G44,'Pivot Tables'!$G$3:$J$7,2,FALSE))</f>
        <v>0.8571428571428571</v>
      </c>
      <c r="R44" s="10">
        <f>IF(H44="NA",1,VLOOKUP(H44,'Pivot Tables'!$G$10:$J$14,2,FALSE))</f>
        <v>1</v>
      </c>
      <c r="S44" s="10">
        <f>IF(I44="NA",1,VLOOKUP(I44,'Pivot Tables'!$G$17:$J$21,2,FALSE))</f>
        <v>1</v>
      </c>
      <c r="T44" s="10"/>
      <c r="U44" s="10">
        <f>IF(C44="NA",1,VLOOKUP(C44,'Pivot Tables'!$B$3:$E$7,3,FALSE))</f>
        <v>1</v>
      </c>
      <c r="V44" s="10">
        <f>IF(D44="NA",1,VLOOKUP(D44,'Pivot Tables'!$B$10:$M$13,3,FALSE))</f>
        <v>0.55813953488372092</v>
      </c>
      <c r="W44" s="10">
        <f>IF(E44="NA",1,VLOOKUP(E44,'Pivot Tables'!$B$17:$E$21,3,FALSE))</f>
        <v>0.90243902439024393</v>
      </c>
      <c r="X44" s="10">
        <f>IF(F44="NA",1,VLOOKUP(F44,'Pivot Tables'!$B$24:$E$28,3,FALSE))</f>
        <v>0.95454545454545459</v>
      </c>
      <c r="Y44" s="10">
        <f>IF(G44="NA",1,VLOOKUP(G44,'Pivot Tables'!$G$3:$J$7,3,FALSE))</f>
        <v>1</v>
      </c>
      <c r="Z44" s="10">
        <f>IF(H44="NA",1,VLOOKUP(H44,'Pivot Tables'!$G$10:$J$14,3,FALSE))</f>
        <v>0.94594594594594594</v>
      </c>
      <c r="AA44" s="10">
        <f>IF(I44="NA",1,VLOOKUP(I44,'Pivot Tables'!$G$17:$J$21,3,FALSE))</f>
        <v>0.96969696969696972</v>
      </c>
      <c r="AB44" s="10"/>
      <c r="AD44" s="18">
        <f>PRODUCT(M44:S44)*GETPIVOTDATA("Secure",'Pivot Tables'!$L$3,"Secure",0)</f>
        <v>2.2049636181003012E-2</v>
      </c>
      <c r="AE44" s="18">
        <f>PRODUCT(U44:AA44)*GETPIVOTDATA("Secure",'Pivot Tables'!$L$3,"Secure",1)</f>
        <v>0.38048901817211195</v>
      </c>
      <c r="AG44" s="10">
        <f t="shared" si="1"/>
        <v>5.4776444305546443E-2</v>
      </c>
      <c r="AH44" s="10">
        <f t="shared" si="2"/>
        <v>0.9452235556944536</v>
      </c>
      <c r="AI44" s="10">
        <f t="shared" si="3"/>
        <v>1</v>
      </c>
      <c r="AJ44" s="23" t="str">
        <f t="shared" si="4"/>
        <v>TRUE</v>
      </c>
    </row>
    <row r="45" spans="2:36" x14ac:dyDescent="0.15">
      <c r="B45" s="23">
        <v>40</v>
      </c>
      <c r="C45" s="10">
        <v>1</v>
      </c>
      <c r="D45" s="10">
        <v>1</v>
      </c>
      <c r="E45" s="10">
        <v>1</v>
      </c>
      <c r="F45" s="10">
        <v>1</v>
      </c>
      <c r="G45" s="10">
        <v>1</v>
      </c>
      <c r="H45" s="10">
        <v>1</v>
      </c>
      <c r="I45" s="10">
        <v>1</v>
      </c>
      <c r="J45" s="10"/>
      <c r="K45" s="10">
        <v>1</v>
      </c>
      <c r="L45" s="7"/>
      <c r="M45" s="10">
        <f>IF(C45="NA",1,VLOOKUP(C45,'Pivot Tables'!$B$3:$E$7,2,FALSE))</f>
        <v>0.7142857142857143</v>
      </c>
      <c r="N45" s="10">
        <f>IF(D45="NA",1,VLOOKUP(D45,'Pivot Tables'!$B$10:$E$14,2,FALSE))</f>
        <v>0.42857142857142855</v>
      </c>
      <c r="O45" s="10">
        <f>IF(E45="NA",1,VLOOKUP(E45,'Pivot Tables'!$B$17:$E$21,2,FALSE))</f>
        <v>0.8571428571428571</v>
      </c>
      <c r="P45" s="10">
        <f>IF(F45="NA",1,VLOOKUP(F45,'Pivot Tables'!$B$24:$E$28,2,FALSE))</f>
        <v>0.7142857142857143</v>
      </c>
      <c r="Q45" s="10">
        <f>IF(G45="NA",1,VLOOKUP(G45,'Pivot Tables'!$G$3:$J$7,2,FALSE))</f>
        <v>0.8571428571428571</v>
      </c>
      <c r="R45" s="10">
        <f>IF(H45="NA",1,VLOOKUP(H45,'Pivot Tables'!$G$10:$J$14,2,FALSE))</f>
        <v>1</v>
      </c>
      <c r="S45" s="10">
        <f>IF(I45="NA",1,VLOOKUP(I45,'Pivot Tables'!$G$17:$J$21,2,FALSE))</f>
        <v>1</v>
      </c>
      <c r="T45" s="10"/>
      <c r="U45" s="10">
        <f>IF(C45="NA",1,VLOOKUP(C45,'Pivot Tables'!$B$3:$E$7,3,FALSE))</f>
        <v>1</v>
      </c>
      <c r="V45" s="10">
        <f>IF(D45="NA",1,VLOOKUP(D45,'Pivot Tables'!$B$10:$M$13,3,FALSE))</f>
        <v>0.55813953488372092</v>
      </c>
      <c r="W45" s="10">
        <f>IF(E45="NA",1,VLOOKUP(E45,'Pivot Tables'!$B$17:$E$21,3,FALSE))</f>
        <v>0.90243902439024393</v>
      </c>
      <c r="X45" s="10">
        <f>IF(F45="NA",1,VLOOKUP(F45,'Pivot Tables'!$B$24:$E$28,3,FALSE))</f>
        <v>0.95454545454545459</v>
      </c>
      <c r="Y45" s="10">
        <f>IF(G45="NA",1,VLOOKUP(G45,'Pivot Tables'!$G$3:$J$7,3,FALSE))</f>
        <v>1</v>
      </c>
      <c r="Z45" s="10">
        <f>IF(H45="NA",1,VLOOKUP(H45,'Pivot Tables'!$G$10:$J$14,3,FALSE))</f>
        <v>0.94594594594594594</v>
      </c>
      <c r="AA45" s="10">
        <f>IF(I45="NA",1,VLOOKUP(I45,'Pivot Tables'!$G$17:$J$21,3,FALSE))</f>
        <v>0.96969696969696972</v>
      </c>
      <c r="AB45" s="10"/>
      <c r="AD45" s="18">
        <f>PRODUCT(M45:S45)*GETPIVOTDATA("Secure",'Pivot Tables'!$L$3,"Secure",0)</f>
        <v>2.2049636181003012E-2</v>
      </c>
      <c r="AE45" s="18">
        <f>PRODUCT(U45:AA45)*GETPIVOTDATA("Secure",'Pivot Tables'!$L$3,"Secure",1)</f>
        <v>0.38048901817211195</v>
      </c>
      <c r="AG45" s="10">
        <f t="shared" si="1"/>
        <v>5.4776444305546443E-2</v>
      </c>
      <c r="AH45" s="10">
        <f t="shared" si="2"/>
        <v>0.9452235556944536</v>
      </c>
      <c r="AI45" s="10">
        <f t="shared" si="3"/>
        <v>1</v>
      </c>
      <c r="AJ45" s="23" t="str">
        <f t="shared" si="4"/>
        <v>TRUE</v>
      </c>
    </row>
    <row r="46" spans="2:36" x14ac:dyDescent="0.15">
      <c r="B46" s="23">
        <v>41</v>
      </c>
      <c r="C46" s="10">
        <v>1</v>
      </c>
      <c r="D46" s="10">
        <v>1</v>
      </c>
      <c r="E46" s="10">
        <v>1</v>
      </c>
      <c r="F46" s="10">
        <v>1</v>
      </c>
      <c r="G46" s="10">
        <v>1</v>
      </c>
      <c r="H46" s="10">
        <v>1</v>
      </c>
      <c r="I46" s="10">
        <v>1</v>
      </c>
      <c r="J46" s="10"/>
      <c r="K46" s="10">
        <v>1</v>
      </c>
      <c r="L46" s="7"/>
      <c r="M46" s="10">
        <f>IF(C46="NA",1,VLOOKUP(C46,'Pivot Tables'!$B$3:$E$7,2,FALSE))</f>
        <v>0.7142857142857143</v>
      </c>
      <c r="N46" s="10">
        <f>IF(D46="NA",1,VLOOKUP(D46,'Pivot Tables'!$B$10:$E$14,2,FALSE))</f>
        <v>0.42857142857142855</v>
      </c>
      <c r="O46" s="10">
        <f>IF(E46="NA",1,VLOOKUP(E46,'Pivot Tables'!$B$17:$E$21,2,FALSE))</f>
        <v>0.8571428571428571</v>
      </c>
      <c r="P46" s="10">
        <f>IF(F46="NA",1,VLOOKUP(F46,'Pivot Tables'!$B$24:$E$28,2,FALSE))</f>
        <v>0.7142857142857143</v>
      </c>
      <c r="Q46" s="10">
        <f>IF(G46="NA",1,VLOOKUP(G46,'Pivot Tables'!$G$3:$J$7,2,FALSE))</f>
        <v>0.8571428571428571</v>
      </c>
      <c r="R46" s="10">
        <f>IF(H46="NA",1,VLOOKUP(H46,'Pivot Tables'!$G$10:$J$14,2,FALSE))</f>
        <v>1</v>
      </c>
      <c r="S46" s="10">
        <f>IF(I46="NA",1,VLOOKUP(I46,'Pivot Tables'!$G$17:$J$21,2,FALSE))</f>
        <v>1</v>
      </c>
      <c r="T46" s="10"/>
      <c r="U46" s="10">
        <f>IF(C46="NA",1,VLOOKUP(C46,'Pivot Tables'!$B$3:$E$7,3,FALSE))</f>
        <v>1</v>
      </c>
      <c r="V46" s="10">
        <f>IF(D46="NA",1,VLOOKUP(D46,'Pivot Tables'!$B$10:$M$13,3,FALSE))</f>
        <v>0.55813953488372092</v>
      </c>
      <c r="W46" s="10">
        <f>IF(E46="NA",1,VLOOKUP(E46,'Pivot Tables'!$B$17:$E$21,3,FALSE))</f>
        <v>0.90243902439024393</v>
      </c>
      <c r="X46" s="10">
        <f>IF(F46="NA",1,VLOOKUP(F46,'Pivot Tables'!$B$24:$E$28,3,FALSE))</f>
        <v>0.95454545454545459</v>
      </c>
      <c r="Y46" s="10">
        <f>IF(G46="NA",1,VLOOKUP(G46,'Pivot Tables'!$G$3:$J$7,3,FALSE))</f>
        <v>1</v>
      </c>
      <c r="Z46" s="10">
        <f>IF(H46="NA",1,VLOOKUP(H46,'Pivot Tables'!$G$10:$J$14,3,FALSE))</f>
        <v>0.94594594594594594</v>
      </c>
      <c r="AA46" s="10">
        <f>IF(I46="NA",1,VLOOKUP(I46,'Pivot Tables'!$G$17:$J$21,3,FALSE))</f>
        <v>0.96969696969696972</v>
      </c>
      <c r="AB46" s="10"/>
      <c r="AD46" s="18">
        <f>PRODUCT(M46:S46)*GETPIVOTDATA("Secure",'Pivot Tables'!$L$3,"Secure",0)</f>
        <v>2.2049636181003012E-2</v>
      </c>
      <c r="AE46" s="18">
        <f>PRODUCT(U46:AA46)*GETPIVOTDATA("Secure",'Pivot Tables'!$L$3,"Secure",1)</f>
        <v>0.38048901817211195</v>
      </c>
      <c r="AG46" s="10">
        <f t="shared" si="1"/>
        <v>5.4776444305546443E-2</v>
      </c>
      <c r="AH46" s="10">
        <f t="shared" si="2"/>
        <v>0.9452235556944536</v>
      </c>
      <c r="AI46" s="10">
        <f t="shared" si="3"/>
        <v>1</v>
      </c>
      <c r="AJ46" s="23" t="str">
        <f t="shared" si="4"/>
        <v>TRUE</v>
      </c>
    </row>
    <row r="47" spans="2:36" x14ac:dyDescent="0.15">
      <c r="B47" s="23">
        <v>45</v>
      </c>
      <c r="C47" s="10">
        <v>1</v>
      </c>
      <c r="D47" s="10">
        <v>1</v>
      </c>
      <c r="E47" s="10">
        <v>1</v>
      </c>
      <c r="F47" s="10">
        <v>1</v>
      </c>
      <c r="G47" s="10">
        <v>1</v>
      </c>
      <c r="H47" s="10">
        <v>1</v>
      </c>
      <c r="I47" s="10">
        <v>1</v>
      </c>
      <c r="J47" s="10"/>
      <c r="K47" s="10">
        <v>1</v>
      </c>
      <c r="L47" s="7"/>
      <c r="M47" s="10">
        <f>IF(C47="NA",1,VLOOKUP(C47,'Pivot Tables'!$B$3:$E$7,2,FALSE))</f>
        <v>0.7142857142857143</v>
      </c>
      <c r="N47" s="10">
        <f>IF(D47="NA",1,VLOOKUP(D47,'Pivot Tables'!$B$10:$E$14,2,FALSE))</f>
        <v>0.42857142857142855</v>
      </c>
      <c r="O47" s="10">
        <f>IF(E47="NA",1,VLOOKUP(E47,'Pivot Tables'!$B$17:$E$21,2,FALSE))</f>
        <v>0.8571428571428571</v>
      </c>
      <c r="P47" s="10">
        <f>IF(F47="NA",1,VLOOKUP(F47,'Pivot Tables'!$B$24:$E$28,2,FALSE))</f>
        <v>0.7142857142857143</v>
      </c>
      <c r="Q47" s="10">
        <f>IF(G47="NA",1,VLOOKUP(G47,'Pivot Tables'!$G$3:$J$7,2,FALSE))</f>
        <v>0.8571428571428571</v>
      </c>
      <c r="R47" s="10">
        <f>IF(H47="NA",1,VLOOKUP(H47,'Pivot Tables'!$G$10:$J$14,2,FALSE))</f>
        <v>1</v>
      </c>
      <c r="S47" s="10">
        <f>IF(I47="NA",1,VLOOKUP(I47,'Pivot Tables'!$G$17:$J$21,2,FALSE))</f>
        <v>1</v>
      </c>
      <c r="T47" s="10"/>
      <c r="U47" s="10">
        <f>IF(C47="NA",1,VLOOKUP(C47,'Pivot Tables'!$B$3:$E$7,3,FALSE))</f>
        <v>1</v>
      </c>
      <c r="V47" s="10">
        <f>IF(D47="NA",1,VLOOKUP(D47,'Pivot Tables'!$B$10:$M$13,3,FALSE))</f>
        <v>0.55813953488372092</v>
      </c>
      <c r="W47" s="10">
        <f>IF(E47="NA",1,VLOOKUP(E47,'Pivot Tables'!$B$17:$E$21,3,FALSE))</f>
        <v>0.90243902439024393</v>
      </c>
      <c r="X47" s="10">
        <f>IF(F47="NA",1,VLOOKUP(F47,'Pivot Tables'!$B$24:$E$28,3,FALSE))</f>
        <v>0.95454545454545459</v>
      </c>
      <c r="Y47" s="10">
        <f>IF(G47="NA",1,VLOOKUP(G47,'Pivot Tables'!$G$3:$J$7,3,FALSE))</f>
        <v>1</v>
      </c>
      <c r="Z47" s="10">
        <f>IF(H47="NA",1,VLOOKUP(H47,'Pivot Tables'!$G$10:$J$14,3,FALSE))</f>
        <v>0.94594594594594594</v>
      </c>
      <c r="AA47" s="10">
        <f>IF(I47="NA",1,VLOOKUP(I47,'Pivot Tables'!$G$17:$J$21,3,FALSE))</f>
        <v>0.96969696969696972</v>
      </c>
      <c r="AB47" s="10"/>
      <c r="AD47" s="18">
        <f>PRODUCT(M47:S47)*GETPIVOTDATA("Secure",'Pivot Tables'!$L$3,"Secure",0)</f>
        <v>2.2049636181003012E-2</v>
      </c>
      <c r="AE47" s="18">
        <f>PRODUCT(U47:AA47)*GETPIVOTDATA("Secure",'Pivot Tables'!$L$3,"Secure",1)</f>
        <v>0.38048901817211195</v>
      </c>
      <c r="AG47" s="10">
        <f t="shared" si="1"/>
        <v>5.4776444305546443E-2</v>
      </c>
      <c r="AH47" s="10">
        <f t="shared" si="2"/>
        <v>0.9452235556944536</v>
      </c>
      <c r="AI47" s="10">
        <f t="shared" si="3"/>
        <v>1</v>
      </c>
      <c r="AJ47" s="23" t="str">
        <f t="shared" si="4"/>
        <v>TRUE</v>
      </c>
    </row>
    <row r="48" spans="2:36" x14ac:dyDescent="0.15">
      <c r="B48" s="23">
        <v>75</v>
      </c>
      <c r="C48" s="10">
        <v>1</v>
      </c>
      <c r="D48" s="10">
        <v>1</v>
      </c>
      <c r="E48" s="10">
        <v>0</v>
      </c>
      <c r="F48" s="10">
        <v>1</v>
      </c>
      <c r="G48" s="10">
        <v>1</v>
      </c>
      <c r="H48" s="10">
        <v>1</v>
      </c>
      <c r="I48" s="10">
        <v>1</v>
      </c>
      <c r="J48" s="10"/>
      <c r="K48" s="10">
        <v>0</v>
      </c>
      <c r="L48" s="7"/>
      <c r="M48" s="10">
        <f>IF(C48="NA",1,VLOOKUP(C48,'Pivot Tables'!$B$3:$E$7,2,FALSE))</f>
        <v>0.7142857142857143</v>
      </c>
      <c r="N48" s="10">
        <f>IF(D48="NA",1,VLOOKUP(D48,'Pivot Tables'!$B$10:$E$14,2,FALSE))</f>
        <v>0.42857142857142855</v>
      </c>
      <c r="O48" s="10">
        <f>IF(E48="NA",1,VLOOKUP(E48,'Pivot Tables'!$B$17:$E$21,2,FALSE))</f>
        <v>0.14285714285714285</v>
      </c>
      <c r="P48" s="10">
        <f>IF(F48="NA",1,VLOOKUP(F48,'Pivot Tables'!$B$24:$E$28,2,FALSE))</f>
        <v>0.7142857142857143</v>
      </c>
      <c r="Q48" s="10">
        <f>IF(G48="NA",1,VLOOKUP(G48,'Pivot Tables'!$G$3:$J$7,2,FALSE))</f>
        <v>0.8571428571428571</v>
      </c>
      <c r="R48" s="10">
        <f>IF(H48="NA",1,VLOOKUP(H48,'Pivot Tables'!$G$10:$J$14,2,FALSE))</f>
        <v>1</v>
      </c>
      <c r="S48" s="10">
        <f>IF(I48="NA",1,VLOOKUP(I48,'Pivot Tables'!$G$17:$J$21,2,FALSE))</f>
        <v>1</v>
      </c>
      <c r="T48" s="10"/>
      <c r="U48" s="10">
        <f>IF(C48="NA",1,VLOOKUP(C48,'Pivot Tables'!$B$3:$E$7,3,FALSE))</f>
        <v>1</v>
      </c>
      <c r="V48" s="10">
        <f>IF(D48="NA",1,VLOOKUP(D48,'Pivot Tables'!$B$10:$M$13,3,FALSE))</f>
        <v>0.55813953488372092</v>
      </c>
      <c r="W48" s="10">
        <f>IF(E48="NA",1,VLOOKUP(E48,'Pivot Tables'!$B$17:$E$21,3,FALSE))</f>
        <v>9.7560975609756101E-2</v>
      </c>
      <c r="X48" s="10">
        <f>IF(F48="NA",1,VLOOKUP(F48,'Pivot Tables'!$B$24:$E$28,3,FALSE))</f>
        <v>0.95454545454545459</v>
      </c>
      <c r="Y48" s="10">
        <f>IF(G48="NA",1,VLOOKUP(G48,'Pivot Tables'!$G$3:$J$7,3,FALSE))</f>
        <v>1</v>
      </c>
      <c r="Z48" s="10">
        <f>IF(H48="NA",1,VLOOKUP(H48,'Pivot Tables'!$G$10:$J$14,3,FALSE))</f>
        <v>0.94594594594594594</v>
      </c>
      <c r="AA48" s="10">
        <f>IF(I48="NA",1,VLOOKUP(I48,'Pivot Tables'!$G$17:$J$21,3,FALSE))</f>
        <v>0.96969696969696972</v>
      </c>
      <c r="AB48" s="10"/>
      <c r="AD48" s="18">
        <f>PRODUCT(M48:S48)*GETPIVOTDATA("Secure",'Pivot Tables'!$L$3,"Secure",0)</f>
        <v>3.6749393635005022E-3</v>
      </c>
      <c r="AE48" s="18">
        <f>PRODUCT(U48:AA48)*GETPIVOTDATA("Secure",'Pivot Tables'!$L$3,"Secure",1)</f>
        <v>4.1133947910498583E-2</v>
      </c>
      <c r="AG48" s="10">
        <f t="shared" si="1"/>
        <v>8.2013626918000515E-2</v>
      </c>
      <c r="AH48" s="10">
        <f t="shared" si="2"/>
        <v>0.91798637308199948</v>
      </c>
      <c r="AI48" s="10">
        <f t="shared" si="3"/>
        <v>1</v>
      </c>
      <c r="AJ48" s="23" t="str">
        <f t="shared" si="4"/>
        <v>FALSE</v>
      </c>
    </row>
    <row r="49" spans="2:36" x14ac:dyDescent="0.15">
      <c r="B49" s="23">
        <v>71</v>
      </c>
      <c r="C49" s="10">
        <v>1</v>
      </c>
      <c r="D49" s="10">
        <v>0</v>
      </c>
      <c r="E49" s="10">
        <v>1</v>
      </c>
      <c r="F49" s="10">
        <v>1</v>
      </c>
      <c r="G49" s="10">
        <v>0</v>
      </c>
      <c r="H49" s="10">
        <v>1</v>
      </c>
      <c r="I49" s="10">
        <v>1</v>
      </c>
      <c r="J49" s="10"/>
      <c r="K49" s="10">
        <v>0</v>
      </c>
      <c r="L49" s="7"/>
      <c r="M49" s="10">
        <f>IF(C49="NA",1,VLOOKUP(C49,'Pivot Tables'!$B$3:$E$7,2,FALSE))</f>
        <v>0.7142857142857143</v>
      </c>
      <c r="N49" s="10">
        <f>IF(D49="NA",1,VLOOKUP(D49,'Pivot Tables'!$B$10:$E$14,2,FALSE))</f>
        <v>0.5714285714285714</v>
      </c>
      <c r="O49" s="10">
        <f>IF(E49="NA",1,VLOOKUP(E49,'Pivot Tables'!$B$17:$E$21,2,FALSE))</f>
        <v>0.8571428571428571</v>
      </c>
      <c r="P49" s="10">
        <f>IF(F49="NA",1,VLOOKUP(F49,'Pivot Tables'!$B$24:$E$28,2,FALSE))</f>
        <v>0.7142857142857143</v>
      </c>
      <c r="Q49" s="10">
        <f>IF(G49="NA",1,VLOOKUP(G49,'Pivot Tables'!$G$3:$J$7,2,FALSE))</f>
        <v>0.14285714285714285</v>
      </c>
      <c r="R49" s="10">
        <f>IF(H49="NA",1,VLOOKUP(H49,'Pivot Tables'!$G$10:$J$14,2,FALSE))</f>
        <v>1</v>
      </c>
      <c r="S49" s="10">
        <f>IF(I49="NA",1,VLOOKUP(I49,'Pivot Tables'!$G$17:$J$21,2,FALSE))</f>
        <v>1</v>
      </c>
      <c r="T49" s="10"/>
      <c r="U49" s="10">
        <f>IF(C49="NA",1,VLOOKUP(C49,'Pivot Tables'!$B$3:$E$7,3,FALSE))</f>
        <v>1</v>
      </c>
      <c r="V49" s="10">
        <f>IF(D49="NA",1,VLOOKUP(D49,'Pivot Tables'!$B$10:$M$13,3,FALSE))</f>
        <v>0.44186046511627908</v>
      </c>
      <c r="W49" s="10">
        <f>IF(E49="NA",1,VLOOKUP(E49,'Pivot Tables'!$B$17:$E$21,3,FALSE))</f>
        <v>0.90243902439024393</v>
      </c>
      <c r="X49" s="10">
        <f>IF(F49="NA",1,VLOOKUP(F49,'Pivot Tables'!$B$24:$E$28,3,FALSE))</f>
        <v>0.95454545454545459</v>
      </c>
      <c r="Y49" s="10">
        <f>IF(G49="NA",1,VLOOKUP(G49,'Pivot Tables'!$G$3:$J$7,3,FALSE))</f>
        <v>0</v>
      </c>
      <c r="Z49" s="10">
        <f>IF(H49="NA",1,VLOOKUP(H49,'Pivot Tables'!$G$10:$J$14,3,FALSE))</f>
        <v>0.94594594594594594</v>
      </c>
      <c r="AA49" s="10">
        <f>IF(I49="NA",1,VLOOKUP(I49,'Pivot Tables'!$G$17:$J$21,3,FALSE))</f>
        <v>0.96969696969696972</v>
      </c>
      <c r="AB49" s="10"/>
      <c r="AD49" s="18">
        <f>PRODUCT(M49:S49)*GETPIVOTDATA("Secure",'Pivot Tables'!$L$3,"Secure",0)</f>
        <v>4.8999191513340026E-3</v>
      </c>
      <c r="AE49" s="18">
        <f>PRODUCT(U49:AA49)*GETPIVOTDATA("Secure",'Pivot Tables'!$L$3,"Secure",1)</f>
        <v>0</v>
      </c>
      <c r="AG49" s="10">
        <f t="shared" si="1"/>
        <v>1</v>
      </c>
      <c r="AH49" s="10">
        <f t="shared" si="2"/>
        <v>0</v>
      </c>
      <c r="AI49" s="10">
        <f t="shared" si="3"/>
        <v>0</v>
      </c>
      <c r="AJ49" s="23" t="str">
        <f t="shared" si="4"/>
        <v>TRUE</v>
      </c>
    </row>
    <row r="50" spans="2:36" x14ac:dyDescent="0.15">
      <c r="B50" s="23">
        <v>72</v>
      </c>
      <c r="C50" s="10">
        <v>1</v>
      </c>
      <c r="D50" s="10">
        <v>1</v>
      </c>
      <c r="E50" s="10">
        <v>1</v>
      </c>
      <c r="F50" s="10">
        <v>0</v>
      </c>
      <c r="G50" s="10">
        <v>1</v>
      </c>
      <c r="H50" s="10">
        <v>1</v>
      </c>
      <c r="I50" s="10">
        <v>1</v>
      </c>
      <c r="J50" s="10"/>
      <c r="K50" s="10">
        <v>0</v>
      </c>
      <c r="L50" s="7"/>
      <c r="M50" s="10">
        <f>IF(C50="NA",1,VLOOKUP(C50,'Pivot Tables'!$B$3:$E$7,2,FALSE))</f>
        <v>0.7142857142857143</v>
      </c>
      <c r="N50" s="10">
        <f>IF(D50="NA",1,VLOOKUP(D50,'Pivot Tables'!$B$10:$E$14,2,FALSE))</f>
        <v>0.42857142857142855</v>
      </c>
      <c r="O50" s="10">
        <f>IF(E50="NA",1,VLOOKUP(E50,'Pivot Tables'!$B$17:$E$21,2,FALSE))</f>
        <v>0.8571428571428571</v>
      </c>
      <c r="P50" s="10">
        <f>IF(F50="NA",1,VLOOKUP(F50,'Pivot Tables'!$B$24:$E$28,2,FALSE))</f>
        <v>0.2857142857142857</v>
      </c>
      <c r="Q50" s="10">
        <f>IF(G50="NA",1,VLOOKUP(G50,'Pivot Tables'!$G$3:$J$7,2,FALSE))</f>
        <v>0.8571428571428571</v>
      </c>
      <c r="R50" s="10">
        <f>IF(H50="NA",1,VLOOKUP(H50,'Pivot Tables'!$G$10:$J$14,2,FALSE))</f>
        <v>1</v>
      </c>
      <c r="S50" s="10">
        <f>IF(I50="NA",1,VLOOKUP(I50,'Pivot Tables'!$G$17:$J$21,2,FALSE))</f>
        <v>1</v>
      </c>
      <c r="T50" s="10"/>
      <c r="U50" s="10">
        <f>IF(C50="NA",1,VLOOKUP(C50,'Pivot Tables'!$B$3:$E$7,3,FALSE))</f>
        <v>1</v>
      </c>
      <c r="V50" s="10">
        <f>IF(D50="NA",1,VLOOKUP(D50,'Pivot Tables'!$B$10:$M$13,3,FALSE))</f>
        <v>0.55813953488372092</v>
      </c>
      <c r="W50" s="10">
        <f>IF(E50="NA",1,VLOOKUP(E50,'Pivot Tables'!$B$17:$E$21,3,FALSE))</f>
        <v>0.90243902439024393</v>
      </c>
      <c r="X50" s="10">
        <f>IF(F50="NA",1,VLOOKUP(F50,'Pivot Tables'!$B$24:$E$28,3,FALSE))</f>
        <v>4.5454545454545456E-2</v>
      </c>
      <c r="Y50" s="10">
        <f>IF(G50="NA",1,VLOOKUP(G50,'Pivot Tables'!$G$3:$J$7,3,FALSE))</f>
        <v>1</v>
      </c>
      <c r="Z50" s="10">
        <f>IF(H50="NA",1,VLOOKUP(H50,'Pivot Tables'!$G$10:$J$14,3,FALSE))</f>
        <v>0.94594594594594594</v>
      </c>
      <c r="AA50" s="10">
        <f>IF(I50="NA",1,VLOOKUP(I50,'Pivot Tables'!$G$17:$J$21,3,FALSE))</f>
        <v>0.96969696969696972</v>
      </c>
      <c r="AB50" s="10"/>
      <c r="AD50" s="18">
        <f>PRODUCT(M50:S50)*GETPIVOTDATA("Secure",'Pivot Tables'!$L$3,"Secure",0)</f>
        <v>8.8198544724012035E-3</v>
      </c>
      <c r="AE50" s="18">
        <f>PRODUCT(U50:AA50)*GETPIVOTDATA("Secure",'Pivot Tables'!$L$3,"Secure",1)</f>
        <v>1.8118524674862468E-2</v>
      </c>
      <c r="AG50" s="10">
        <f t="shared" si="1"/>
        <v>0.327408506064371</v>
      </c>
      <c r="AH50" s="10">
        <f t="shared" si="2"/>
        <v>0.672591493935629</v>
      </c>
      <c r="AI50" s="10">
        <f t="shared" si="3"/>
        <v>1</v>
      </c>
      <c r="AJ50" s="23" t="str">
        <f t="shared" si="4"/>
        <v>FALSE</v>
      </c>
    </row>
    <row r="51" spans="2:36" x14ac:dyDescent="0.15">
      <c r="B51" s="23">
        <v>74</v>
      </c>
      <c r="C51" s="10">
        <v>1</v>
      </c>
      <c r="D51" s="10">
        <v>0</v>
      </c>
      <c r="E51" s="10">
        <v>1</v>
      </c>
      <c r="F51" s="10">
        <v>1</v>
      </c>
      <c r="G51" s="10">
        <v>1</v>
      </c>
      <c r="H51" s="10">
        <v>1</v>
      </c>
      <c r="I51" s="10">
        <v>1</v>
      </c>
      <c r="J51" s="10"/>
      <c r="K51" s="10">
        <v>0</v>
      </c>
      <c r="L51" s="7"/>
      <c r="M51" s="10">
        <f>IF(C51="NA",1,VLOOKUP(C51,'Pivot Tables'!$B$3:$E$7,2,FALSE))</f>
        <v>0.7142857142857143</v>
      </c>
      <c r="N51" s="10">
        <f>IF(D51="NA",1,VLOOKUP(D51,'Pivot Tables'!$B$10:$E$14,2,FALSE))</f>
        <v>0.5714285714285714</v>
      </c>
      <c r="O51" s="10">
        <f>IF(E51="NA",1,VLOOKUP(E51,'Pivot Tables'!$B$17:$E$21,2,FALSE))</f>
        <v>0.8571428571428571</v>
      </c>
      <c r="P51" s="10">
        <f>IF(F51="NA",1,VLOOKUP(F51,'Pivot Tables'!$B$24:$E$28,2,FALSE))</f>
        <v>0.7142857142857143</v>
      </c>
      <c r="Q51" s="10">
        <f>IF(G51="NA",1,VLOOKUP(G51,'Pivot Tables'!$G$3:$J$7,2,FALSE))</f>
        <v>0.8571428571428571</v>
      </c>
      <c r="R51" s="10">
        <f>IF(H51="NA",1,VLOOKUP(H51,'Pivot Tables'!$G$10:$J$14,2,FALSE))</f>
        <v>1</v>
      </c>
      <c r="S51" s="10">
        <f>IF(I51="NA",1,VLOOKUP(I51,'Pivot Tables'!$G$17:$J$21,2,FALSE))</f>
        <v>1</v>
      </c>
      <c r="T51" s="10"/>
      <c r="U51" s="10">
        <f>IF(C51="NA",1,VLOOKUP(C51,'Pivot Tables'!$B$3:$E$7,3,FALSE))</f>
        <v>1</v>
      </c>
      <c r="V51" s="10">
        <f>IF(D51="NA",1,VLOOKUP(D51,'Pivot Tables'!$B$10:$M$13,3,FALSE))</f>
        <v>0.44186046511627908</v>
      </c>
      <c r="W51" s="10">
        <f>IF(E51="NA",1,VLOOKUP(E51,'Pivot Tables'!$B$17:$E$21,3,FALSE))</f>
        <v>0.90243902439024393</v>
      </c>
      <c r="X51" s="10">
        <f>IF(F51="NA",1,VLOOKUP(F51,'Pivot Tables'!$B$24:$E$28,3,FALSE))</f>
        <v>0.95454545454545459</v>
      </c>
      <c r="Y51" s="10">
        <f>IF(G51="NA",1,VLOOKUP(G51,'Pivot Tables'!$G$3:$J$7,3,FALSE))</f>
        <v>1</v>
      </c>
      <c r="Z51" s="10">
        <f>IF(H51="NA",1,VLOOKUP(H51,'Pivot Tables'!$G$10:$J$14,3,FALSE))</f>
        <v>0.94594594594594594</v>
      </c>
      <c r="AA51" s="10">
        <f>IF(I51="NA",1,VLOOKUP(I51,'Pivot Tables'!$G$17:$J$21,3,FALSE))</f>
        <v>0.96969696969696972</v>
      </c>
      <c r="AB51" s="10"/>
      <c r="AD51" s="18">
        <f>PRODUCT(M51:S51)*GETPIVOTDATA("Secure",'Pivot Tables'!$L$3,"Secure",0)</f>
        <v>2.9399514908004017E-2</v>
      </c>
      <c r="AE51" s="18">
        <f>PRODUCT(U51:AA51)*GETPIVOTDATA("Secure",'Pivot Tables'!$L$3,"Secure",1)</f>
        <v>0.30122047271958857</v>
      </c>
      <c r="AG51" s="10">
        <f t="shared" si="1"/>
        <v>8.8922376166559444E-2</v>
      </c>
      <c r="AH51" s="10">
        <f t="shared" si="2"/>
        <v>0.9110776238334406</v>
      </c>
      <c r="AI51" s="10">
        <f t="shared" si="3"/>
        <v>1</v>
      </c>
      <c r="AJ51" s="23" t="str">
        <f t="shared" si="4"/>
        <v>FALSE</v>
      </c>
    </row>
    <row r="52" spans="2:36" x14ac:dyDescent="0.15">
      <c r="B52" s="23">
        <v>76</v>
      </c>
      <c r="C52" s="10">
        <v>0</v>
      </c>
      <c r="D52" s="10">
        <v>1</v>
      </c>
      <c r="E52" s="10">
        <v>1</v>
      </c>
      <c r="F52" s="10">
        <v>1</v>
      </c>
      <c r="G52" s="10">
        <v>1</v>
      </c>
      <c r="H52" s="10" t="s">
        <v>9</v>
      </c>
      <c r="I52" s="10">
        <v>1</v>
      </c>
      <c r="J52" s="10"/>
      <c r="K52" s="10">
        <v>0</v>
      </c>
      <c r="L52" s="7"/>
      <c r="M52" s="10">
        <f>IF(C52="NA",1,VLOOKUP(C52,'Pivot Tables'!$B$3:$E$7,2,FALSE))</f>
        <v>0.2857142857142857</v>
      </c>
      <c r="N52" s="10">
        <f>IF(D52="NA",1,VLOOKUP(D52,'Pivot Tables'!$B$10:$E$14,2,FALSE))</f>
        <v>0.42857142857142855</v>
      </c>
      <c r="O52" s="10">
        <f>IF(E52="NA",1,VLOOKUP(E52,'Pivot Tables'!$B$17:$E$21,2,FALSE))</f>
        <v>0.8571428571428571</v>
      </c>
      <c r="P52" s="10">
        <f>IF(F52="NA",1,VLOOKUP(F52,'Pivot Tables'!$B$24:$E$28,2,FALSE))</f>
        <v>0.7142857142857143</v>
      </c>
      <c r="Q52" s="10">
        <f>IF(G52="NA",1,VLOOKUP(G52,'Pivot Tables'!$G$3:$J$7,2,FALSE))</f>
        <v>0.8571428571428571</v>
      </c>
      <c r="R52" s="10">
        <f>IF(H52="NA",1,VLOOKUP(H52,'Pivot Tables'!$G$10:$J$14,2,FALSE))</f>
        <v>1</v>
      </c>
      <c r="S52" s="10">
        <f>IF(I52="NA",1,VLOOKUP(I52,'Pivot Tables'!$G$17:$J$21,2,FALSE))</f>
        <v>1</v>
      </c>
      <c r="T52" s="10"/>
      <c r="U52" s="10">
        <f>IF(C52="NA",1,VLOOKUP(C52,'Pivot Tables'!$B$3:$E$7,3,FALSE))</f>
        <v>0</v>
      </c>
      <c r="V52" s="10">
        <f>IF(D52="NA",1,VLOOKUP(D52,'Pivot Tables'!$B$10:$M$13,3,FALSE))</f>
        <v>0.55813953488372092</v>
      </c>
      <c r="W52" s="10">
        <f>IF(E52="NA",1,VLOOKUP(E52,'Pivot Tables'!$B$17:$E$21,3,FALSE))</f>
        <v>0.90243902439024393</v>
      </c>
      <c r="X52" s="10">
        <f>IF(F52="NA",1,VLOOKUP(F52,'Pivot Tables'!$B$24:$E$28,3,FALSE))</f>
        <v>0.95454545454545459</v>
      </c>
      <c r="Y52" s="10">
        <f>IF(G52="NA",1,VLOOKUP(G52,'Pivot Tables'!$G$3:$J$7,3,FALSE))</f>
        <v>1</v>
      </c>
      <c r="Z52" s="10">
        <f>IF(H52="NA",1,VLOOKUP(H52,'Pivot Tables'!$G$10:$J$14,3,FALSE))</f>
        <v>1</v>
      </c>
      <c r="AA52" s="10">
        <f>IF(I52="NA",1,VLOOKUP(I52,'Pivot Tables'!$G$17:$J$21,3,FALSE))</f>
        <v>0.96969696969696972</v>
      </c>
      <c r="AB52" s="10"/>
      <c r="AD52" s="18">
        <f>PRODUCT(M52:S52)*GETPIVOTDATA("Secure",'Pivot Tables'!$L$3,"Secure",0)</f>
        <v>8.8198544724012035E-3</v>
      </c>
      <c r="AE52" s="18">
        <f>PRODUCT(U52:AA52)*GETPIVOTDATA("Secure",'Pivot Tables'!$L$3,"Secure",1)</f>
        <v>0</v>
      </c>
      <c r="AG52" s="10">
        <f t="shared" si="1"/>
        <v>1</v>
      </c>
      <c r="AH52" s="10">
        <f t="shared" si="2"/>
        <v>0</v>
      </c>
      <c r="AI52" s="10">
        <f t="shared" si="3"/>
        <v>0</v>
      </c>
      <c r="AJ52" s="23" t="str">
        <f t="shared" si="4"/>
        <v>TRUE</v>
      </c>
    </row>
    <row r="53" spans="2:36" x14ac:dyDescent="0.15">
      <c r="B53" s="23">
        <v>67</v>
      </c>
      <c r="C53" s="10">
        <v>1</v>
      </c>
      <c r="D53" s="10">
        <v>1</v>
      </c>
      <c r="E53" s="10">
        <v>1</v>
      </c>
      <c r="F53" s="10">
        <v>0</v>
      </c>
      <c r="G53" s="10">
        <v>1</v>
      </c>
      <c r="H53" s="10">
        <v>1</v>
      </c>
      <c r="I53" s="10">
        <v>1</v>
      </c>
      <c r="J53" s="10"/>
      <c r="K53" s="10">
        <v>0</v>
      </c>
      <c r="L53" s="7"/>
      <c r="M53" s="10">
        <f>IF(C53="NA",1,VLOOKUP(C53,'Pivot Tables'!$B$3:$E$7,2,FALSE))</f>
        <v>0.7142857142857143</v>
      </c>
      <c r="N53" s="10">
        <f>IF(D53="NA",1,VLOOKUP(D53,'Pivot Tables'!$B$10:$E$14,2,FALSE))</f>
        <v>0.42857142857142855</v>
      </c>
      <c r="O53" s="10">
        <f>IF(E53="NA",1,VLOOKUP(E53,'Pivot Tables'!$B$17:$E$21,2,FALSE))</f>
        <v>0.8571428571428571</v>
      </c>
      <c r="P53" s="10">
        <f>IF(F53="NA",1,VLOOKUP(F53,'Pivot Tables'!$B$24:$E$28,2,FALSE))</f>
        <v>0.2857142857142857</v>
      </c>
      <c r="Q53" s="10">
        <f>IF(G53="NA",1,VLOOKUP(G53,'Pivot Tables'!$G$3:$J$7,2,FALSE))</f>
        <v>0.8571428571428571</v>
      </c>
      <c r="R53" s="10">
        <f>IF(H53="NA",1,VLOOKUP(H53,'Pivot Tables'!$G$10:$J$14,2,FALSE))</f>
        <v>1</v>
      </c>
      <c r="S53" s="10">
        <f>IF(I53="NA",1,VLOOKUP(I53,'Pivot Tables'!$G$17:$J$21,2,FALSE))</f>
        <v>1</v>
      </c>
      <c r="T53" s="10"/>
      <c r="U53" s="10">
        <f>IF(C53="NA",1,VLOOKUP(C53,'Pivot Tables'!$B$3:$E$7,3,FALSE))</f>
        <v>1</v>
      </c>
      <c r="V53" s="10">
        <f>IF(D53="NA",1,VLOOKUP(D53,'Pivot Tables'!$B$10:$M$13,3,FALSE))</f>
        <v>0.55813953488372092</v>
      </c>
      <c r="W53" s="10">
        <f>IF(E53="NA",1,VLOOKUP(E53,'Pivot Tables'!$B$17:$E$21,3,FALSE))</f>
        <v>0.90243902439024393</v>
      </c>
      <c r="X53" s="10">
        <f>IF(F53="NA",1,VLOOKUP(F53,'Pivot Tables'!$B$24:$E$28,3,FALSE))</f>
        <v>4.5454545454545456E-2</v>
      </c>
      <c r="Y53" s="10">
        <f>IF(G53="NA",1,VLOOKUP(G53,'Pivot Tables'!$G$3:$J$7,3,FALSE))</f>
        <v>1</v>
      </c>
      <c r="Z53" s="10">
        <f>IF(H53="NA",1,VLOOKUP(H53,'Pivot Tables'!$G$10:$J$14,3,FALSE))</f>
        <v>0.94594594594594594</v>
      </c>
      <c r="AA53" s="10">
        <f>IF(I53="NA",1,VLOOKUP(I53,'Pivot Tables'!$G$17:$J$21,3,FALSE))</f>
        <v>0.96969696969696972</v>
      </c>
      <c r="AB53" s="10"/>
      <c r="AD53" s="18">
        <f>PRODUCT(M53:S53)*GETPIVOTDATA("Secure",'Pivot Tables'!$L$3,"Secure",0)</f>
        <v>8.8198544724012035E-3</v>
      </c>
      <c r="AE53" s="18">
        <f>PRODUCT(U53:AA53)*GETPIVOTDATA("Secure",'Pivot Tables'!$L$3,"Secure",1)</f>
        <v>1.8118524674862468E-2</v>
      </c>
      <c r="AG53" s="10">
        <f t="shared" si="1"/>
        <v>0.327408506064371</v>
      </c>
      <c r="AH53" s="10">
        <f t="shared" si="2"/>
        <v>0.672591493935629</v>
      </c>
      <c r="AI53" s="10">
        <f t="shared" si="3"/>
        <v>1</v>
      </c>
      <c r="AJ53" s="23" t="str">
        <f t="shared" si="4"/>
        <v>FALSE</v>
      </c>
    </row>
    <row r="54" spans="2:36" x14ac:dyDescent="0.15">
      <c r="B54" s="23">
        <v>68</v>
      </c>
      <c r="C54" s="10">
        <v>0</v>
      </c>
      <c r="D54" s="10">
        <v>1</v>
      </c>
      <c r="E54" s="10">
        <v>1</v>
      </c>
      <c r="F54" s="10">
        <v>1</v>
      </c>
      <c r="G54" s="10">
        <v>1</v>
      </c>
      <c r="H54" s="10">
        <v>1</v>
      </c>
      <c r="I54" s="10">
        <v>1</v>
      </c>
      <c r="J54" s="10"/>
      <c r="K54" s="10">
        <v>0</v>
      </c>
      <c r="L54" s="7"/>
      <c r="M54" s="10">
        <f>IF(C54="NA",1,VLOOKUP(C54,'Pivot Tables'!$B$3:$E$7,2,FALSE))</f>
        <v>0.2857142857142857</v>
      </c>
      <c r="N54" s="10">
        <f>IF(D54="NA",1,VLOOKUP(D54,'Pivot Tables'!$B$10:$E$14,2,FALSE))</f>
        <v>0.42857142857142855</v>
      </c>
      <c r="O54" s="10">
        <f>IF(E54="NA",1,VLOOKUP(E54,'Pivot Tables'!$B$17:$E$21,2,FALSE))</f>
        <v>0.8571428571428571</v>
      </c>
      <c r="P54" s="10">
        <f>IF(F54="NA",1,VLOOKUP(F54,'Pivot Tables'!$B$24:$E$28,2,FALSE))</f>
        <v>0.7142857142857143</v>
      </c>
      <c r="Q54" s="10">
        <f>IF(G54="NA",1,VLOOKUP(G54,'Pivot Tables'!$G$3:$J$7,2,FALSE))</f>
        <v>0.8571428571428571</v>
      </c>
      <c r="R54" s="10">
        <f>IF(H54="NA",1,VLOOKUP(H54,'Pivot Tables'!$G$10:$J$14,2,FALSE))</f>
        <v>1</v>
      </c>
      <c r="S54" s="10">
        <f>IF(I54="NA",1,VLOOKUP(I54,'Pivot Tables'!$G$17:$J$21,2,FALSE))</f>
        <v>1</v>
      </c>
      <c r="T54" s="10"/>
      <c r="U54" s="10">
        <f>IF(C54="NA",1,VLOOKUP(C54,'Pivot Tables'!$B$3:$E$7,3,FALSE))</f>
        <v>0</v>
      </c>
      <c r="V54" s="10">
        <f>IF(D54="NA",1,VLOOKUP(D54,'Pivot Tables'!$B$10:$M$13,3,FALSE))</f>
        <v>0.55813953488372092</v>
      </c>
      <c r="W54" s="10">
        <f>IF(E54="NA",1,VLOOKUP(E54,'Pivot Tables'!$B$17:$E$21,3,FALSE))</f>
        <v>0.90243902439024393</v>
      </c>
      <c r="X54" s="10">
        <f>IF(F54="NA",1,VLOOKUP(F54,'Pivot Tables'!$B$24:$E$28,3,FALSE))</f>
        <v>0.95454545454545459</v>
      </c>
      <c r="Y54" s="10">
        <f>IF(G54="NA",1,VLOOKUP(G54,'Pivot Tables'!$G$3:$J$7,3,FALSE))</f>
        <v>1</v>
      </c>
      <c r="Z54" s="10">
        <f>IF(H54="NA",1,VLOOKUP(H54,'Pivot Tables'!$G$10:$J$14,3,FALSE))</f>
        <v>0.94594594594594594</v>
      </c>
      <c r="AA54" s="10">
        <f>IF(I54="NA",1,VLOOKUP(I54,'Pivot Tables'!$G$17:$J$21,3,FALSE))</f>
        <v>0.96969696969696972</v>
      </c>
      <c r="AB54" s="10"/>
      <c r="AD54" s="18">
        <f>PRODUCT(M54:S54)*GETPIVOTDATA("Secure",'Pivot Tables'!$L$3,"Secure",0)</f>
        <v>8.8198544724012035E-3</v>
      </c>
      <c r="AE54" s="18">
        <f>PRODUCT(U54:AA54)*GETPIVOTDATA("Secure",'Pivot Tables'!$L$3,"Secure",1)</f>
        <v>0</v>
      </c>
      <c r="AG54" s="10">
        <f t="shared" si="1"/>
        <v>1</v>
      </c>
      <c r="AH54" s="10">
        <f t="shared" si="2"/>
        <v>0</v>
      </c>
      <c r="AI54" s="10">
        <f t="shared" si="3"/>
        <v>0</v>
      </c>
      <c r="AJ54" s="23" t="str">
        <f t="shared" si="4"/>
        <v>TRUE</v>
      </c>
    </row>
  </sheetData>
  <conditionalFormatting sqref="AJ4:AJ54">
    <cfRule type="containsText" dxfId="3" priority="1" operator="containsText" text="TRUE">
      <formula>NOT(ISERROR(SEARCH("TRUE",AJ4)))</formula>
    </cfRule>
    <cfRule type="containsText" dxfId="2" priority="2" operator="containsText" text="FALSE">
      <formula>NOT(ISERROR(SEARCH("FALSE",AJ4)))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DEFF-4B8A-4722-AC6D-6A4E9AB07C49}">
  <sheetPr codeName="Sheet5"/>
  <dimension ref="B2:AJ27"/>
  <sheetViews>
    <sheetView tabSelected="1" topLeftCell="N1" workbookViewId="0">
      <selection activeCell="M25" sqref="M25"/>
    </sheetView>
  </sheetViews>
  <sheetFormatPr baseColWidth="10" defaultColWidth="8.83203125" defaultRowHeight="11" x14ac:dyDescent="0.15"/>
  <cols>
    <col min="1" max="34" width="8.83203125" style="16"/>
    <col min="35" max="35" width="8.83203125" style="16" customWidth="1"/>
    <col min="36" max="16384" width="8.83203125" style="16"/>
  </cols>
  <sheetData>
    <row r="2" spans="2:36" ht="24" x14ac:dyDescent="0.15">
      <c r="B2" s="25" t="s">
        <v>1</v>
      </c>
      <c r="C2" s="25" t="s">
        <v>2</v>
      </c>
      <c r="D2" s="25" t="s">
        <v>3</v>
      </c>
      <c r="E2" s="25" t="s">
        <v>4</v>
      </c>
      <c r="F2" s="25" t="s">
        <v>48</v>
      </c>
      <c r="G2" s="25" t="s">
        <v>49</v>
      </c>
      <c r="H2" s="25" t="s">
        <v>5</v>
      </c>
      <c r="I2" s="25" t="s">
        <v>6</v>
      </c>
      <c r="J2" s="25" t="s">
        <v>7</v>
      </c>
      <c r="K2" s="25" t="s">
        <v>8</v>
      </c>
      <c r="L2" s="7"/>
      <c r="M2" s="25" t="str" cm="1">
        <f t="array" ref="M2:AB2">'Data Training'!M3:AB3</f>
        <v>P(x1|No)</v>
      </c>
      <c r="N2" s="25" t="str">
        <v>P(x2|No)</v>
      </c>
      <c r="O2" s="25" t="str">
        <v>P(x3|No)</v>
      </c>
      <c r="P2" s="25" t="str">
        <v>P(x4|No)</v>
      </c>
      <c r="Q2" s="25" t="str">
        <v>P(x5|No)</v>
      </c>
      <c r="R2" s="25" t="str">
        <v>P(x6|No)</v>
      </c>
      <c r="S2" s="25" t="str">
        <v>P(x7|No)</v>
      </c>
      <c r="T2" s="25">
        <v>0</v>
      </c>
      <c r="U2" s="25" t="str">
        <v>P(x1|Yes)</v>
      </c>
      <c r="V2" s="25" t="str">
        <v>P(x2|Yes)</v>
      </c>
      <c r="W2" s="25" t="str">
        <v>P(x3|Yes)</v>
      </c>
      <c r="X2" s="25" t="str">
        <v>P(x4|Yes)</v>
      </c>
      <c r="Y2" s="25" t="str">
        <v>P(x5|Yes)</v>
      </c>
      <c r="Z2" s="25" t="str">
        <v>P(x6|Yes)</v>
      </c>
      <c r="AA2" s="25" t="str">
        <v>P(x7|Yes)</v>
      </c>
      <c r="AB2" s="25">
        <v>0</v>
      </c>
      <c r="AD2" s="25" t="str" cm="1">
        <f t="array" ref="AD2:AE2">'Data Training'!AD3:AE3</f>
        <v>P(No|x_i)</v>
      </c>
      <c r="AE2" s="25" t="str">
        <v>P(Yes|x_i)</v>
      </c>
      <c r="AG2" s="25" t="str" cm="1">
        <f t="array" ref="AG2:AJ2">'Data Training'!AG3:AJ3</f>
        <v>P(No)</v>
      </c>
      <c r="AH2" s="25" t="str">
        <v>P(Yes)</v>
      </c>
      <c r="AI2" s="25" t="str">
        <v>Prediction(Security)</v>
      </c>
      <c r="AJ2" s="25" t="str">
        <v>Validation</v>
      </c>
    </row>
    <row r="3" spans="2:36" x14ac:dyDescent="0.15">
      <c r="B3" s="23">
        <v>49</v>
      </c>
      <c r="C3" s="10">
        <v>1</v>
      </c>
      <c r="D3" s="10">
        <v>1</v>
      </c>
      <c r="E3" s="10">
        <v>1</v>
      </c>
      <c r="F3" s="10">
        <v>1</v>
      </c>
      <c r="G3" s="10">
        <v>1</v>
      </c>
      <c r="H3" s="10" t="s">
        <v>9</v>
      </c>
      <c r="I3" s="10" t="s">
        <v>9</v>
      </c>
      <c r="J3" s="10"/>
      <c r="K3" s="10">
        <v>1</v>
      </c>
      <c r="L3" s="7"/>
      <c r="M3" s="23">
        <f>IF(C3="NA",1,VLOOKUP(C3,'Pivot Tables'!$B$3:$E$7,2,FALSE))</f>
        <v>0.7142857142857143</v>
      </c>
      <c r="N3" s="10">
        <f>IF(D3="NA",1,VLOOKUP(D3,'Pivot Tables'!$B$10:$E$14,2,FALSE))</f>
        <v>0.42857142857142855</v>
      </c>
      <c r="O3" s="10">
        <f>IF(E3="NA",1,VLOOKUP(E3,'Pivot Tables'!$B$17:$E$21,2,FALSE))</f>
        <v>0.8571428571428571</v>
      </c>
      <c r="P3" s="10">
        <f>IF(F3="NA",1,VLOOKUP(F3,'Pivot Tables'!$B$24:$E$28,2,FALSE))</f>
        <v>0.7142857142857143</v>
      </c>
      <c r="Q3" s="10">
        <f>IF(G3="NA",1,VLOOKUP(G3,'Pivot Tables'!$G$3:$J$7,2,FALSE))</f>
        <v>0.8571428571428571</v>
      </c>
      <c r="R3" s="10">
        <f>IF(H3="NA",1,VLOOKUP(H3,'Pivot Tables'!$G$10:$J$14,2,FALSE))</f>
        <v>1</v>
      </c>
      <c r="S3" s="10">
        <f>IF(I3="NA",1,VLOOKUP(I3,'Pivot Tables'!$G$17:$J$21,2,FALSE))</f>
        <v>1</v>
      </c>
      <c r="T3" s="10"/>
      <c r="U3" s="10">
        <f>IF(C3="NA",1,VLOOKUP(C3,'Pivot Tables'!$B$3:$E$7,3,FALSE))</f>
        <v>1</v>
      </c>
      <c r="V3" s="10">
        <f>IF(D3="NA",1,VLOOKUP(D3,'Pivot Tables'!$B$10:$E$14,3,FALSE))</f>
        <v>0.55813953488372092</v>
      </c>
      <c r="W3" s="10">
        <f>IF(E3="NA",1,VLOOKUP(E3,'Pivot Tables'!$B$17:$E$21,3,FALSE))</f>
        <v>0.90243902439024393</v>
      </c>
      <c r="X3" s="10">
        <f>IF(F3="NA",1,VLOOKUP(F3,'Pivot Tables'!$B$24:$E$28,3,FALSE))</f>
        <v>0.95454545454545459</v>
      </c>
      <c r="Y3" s="10">
        <f>IF(G3="NA",1,VLOOKUP(G3,'Pivot Tables'!$G$3:$J$7,3,FALSE))</f>
        <v>1</v>
      </c>
      <c r="Z3" s="10">
        <f>IF(H3="NA",1,VLOOKUP(H3,'Pivot Tables'!$G$10:$J$14,3,FALSE))</f>
        <v>1</v>
      </c>
      <c r="AA3" s="10">
        <f>IF(I3="NA",1,VLOOKUP(I3,'Pivot Tables'!$G$17:$J$21,3,FALSE))</f>
        <v>1</v>
      </c>
      <c r="AB3" s="10"/>
      <c r="AD3" s="10">
        <f>PRODUCT(M3:S3)*GETPIVOTDATA("Secure",'Pivot Tables'!$L$3,"Secure",0)</f>
        <v>2.2049636181003012E-2</v>
      </c>
      <c r="AE3" s="10">
        <f>PRODUCT(U3:AA3)*GETPIVOTDATA("Secure",'Pivot Tables'!$L$3,"Secure",1)</f>
        <v>0.41480097427513274</v>
      </c>
      <c r="AG3" s="10">
        <f>AD3/(AD3+AE3)</f>
        <v>5.0474088059485542E-2</v>
      </c>
      <c r="AH3" s="10">
        <f>1-AG3</f>
        <v>0.9495259119405145</v>
      </c>
      <c r="AI3" s="10">
        <f>IF(AH3&gt;AG3,1,0)</f>
        <v>1</v>
      </c>
      <c r="AJ3" s="23" t="str">
        <f>IF(AI3=K3,"TRUE","FALSE")</f>
        <v>TRUE</v>
      </c>
    </row>
    <row r="4" spans="2:36" x14ac:dyDescent="0.15">
      <c r="B4" s="23">
        <v>13</v>
      </c>
      <c r="C4" s="10">
        <v>1</v>
      </c>
      <c r="D4" s="10">
        <v>1</v>
      </c>
      <c r="E4" s="10">
        <v>1</v>
      </c>
      <c r="F4" s="10">
        <v>1</v>
      </c>
      <c r="G4" s="10">
        <v>1</v>
      </c>
      <c r="H4" s="10">
        <v>1</v>
      </c>
      <c r="I4" s="10">
        <v>1</v>
      </c>
      <c r="J4" s="10"/>
      <c r="K4" s="10">
        <v>1</v>
      </c>
      <c r="L4" s="7"/>
      <c r="M4" s="23">
        <f>IF(C4="NA",1,VLOOKUP(C4,'Pivot Tables'!$B$3:$E$7,2,FALSE))</f>
        <v>0.7142857142857143</v>
      </c>
      <c r="N4" s="10">
        <f>IF(D4="NA",1,VLOOKUP(D4,'Pivot Tables'!$B$10:$E$14,2,FALSE))</f>
        <v>0.42857142857142855</v>
      </c>
      <c r="O4" s="10">
        <f>IF(E4="NA",1,VLOOKUP(E4,'Pivot Tables'!$B$17:$E$21,2,FALSE))</f>
        <v>0.8571428571428571</v>
      </c>
      <c r="P4" s="10">
        <f>IF(F4="NA",1,VLOOKUP(F4,'Pivot Tables'!$B$24:$E$28,2,FALSE))</f>
        <v>0.7142857142857143</v>
      </c>
      <c r="Q4" s="10">
        <f>IF(G4="NA",1,VLOOKUP(G4,'Pivot Tables'!$G$3:$J$7,2,FALSE))</f>
        <v>0.8571428571428571</v>
      </c>
      <c r="R4" s="10">
        <f>IF(H4="NA",1,VLOOKUP(H4,'Pivot Tables'!$G$10:$J$14,2,FALSE))</f>
        <v>1</v>
      </c>
      <c r="S4" s="10">
        <f>IF(I4="NA",1,VLOOKUP(I4,'Pivot Tables'!$G$17:$J$21,2,FALSE))</f>
        <v>1</v>
      </c>
      <c r="T4" s="10"/>
      <c r="U4" s="10">
        <f>IF(C4="NA",1,VLOOKUP(C4,'Pivot Tables'!$B$3:$E$7,3,FALSE))</f>
        <v>1</v>
      </c>
      <c r="V4" s="10">
        <f>IF(D4="NA",1,VLOOKUP(D4,'Pivot Tables'!$B$10:$E$14,3,FALSE))</f>
        <v>0.55813953488372092</v>
      </c>
      <c r="W4" s="10">
        <f>IF(E4="NA",1,VLOOKUP(E4,'Pivot Tables'!$B$17:$E$21,3,FALSE))</f>
        <v>0.90243902439024393</v>
      </c>
      <c r="X4" s="10">
        <f>IF(F4="NA",1,VLOOKUP(F4,'Pivot Tables'!$B$24:$E$28,3,FALSE))</f>
        <v>0.95454545454545459</v>
      </c>
      <c r="Y4" s="10">
        <f>IF(G4="NA",1,VLOOKUP(G4,'Pivot Tables'!$G$3:$J$7,3,FALSE))</f>
        <v>1</v>
      </c>
      <c r="Z4" s="10">
        <f>IF(H4="NA",1,VLOOKUP(H4,'Pivot Tables'!$G$10:$J$14,3,FALSE))</f>
        <v>0.94594594594594594</v>
      </c>
      <c r="AA4" s="10">
        <f>IF(I4="NA",1,VLOOKUP(I4,'Pivot Tables'!$G$17:$J$21,3,FALSE))</f>
        <v>0.96969696969696972</v>
      </c>
      <c r="AB4" s="10"/>
      <c r="AD4" s="10">
        <f>PRODUCT(M4:S4)*GETPIVOTDATA("Secure",'Pivot Tables'!$L$3,"Secure",0)</f>
        <v>2.2049636181003012E-2</v>
      </c>
      <c r="AE4" s="10">
        <f>PRODUCT(U4:AA4)*GETPIVOTDATA("Secure",'Pivot Tables'!$L$3,"Secure",1)</f>
        <v>0.38048901817211195</v>
      </c>
      <c r="AG4" s="10">
        <f t="shared" ref="AG4:AG27" si="0">AD4/(AD4+AE4)</f>
        <v>5.4776444305546443E-2</v>
      </c>
      <c r="AH4" s="10">
        <f t="shared" ref="AH4:AH27" si="1">1-AG4</f>
        <v>0.9452235556944536</v>
      </c>
      <c r="AI4" s="10">
        <f t="shared" ref="AI4:AI27" si="2">IF(AH4&gt;AG4,1,0)</f>
        <v>1</v>
      </c>
      <c r="AJ4" s="23" t="str">
        <f t="shared" ref="AJ4:AJ27" si="3">IF(AI4=K4,"TRUE","FALSE")</f>
        <v>TRUE</v>
      </c>
    </row>
    <row r="5" spans="2:36" x14ac:dyDescent="0.15">
      <c r="B5" s="23">
        <v>56</v>
      </c>
      <c r="C5" s="10">
        <v>1</v>
      </c>
      <c r="D5" s="10">
        <v>1</v>
      </c>
      <c r="E5" s="10" t="s">
        <v>9</v>
      </c>
      <c r="F5" s="10">
        <v>1</v>
      </c>
      <c r="G5" s="10">
        <v>1</v>
      </c>
      <c r="H5" s="10" t="s">
        <v>9</v>
      </c>
      <c r="I5" s="10" t="s">
        <v>9</v>
      </c>
      <c r="J5" s="10"/>
      <c r="K5" s="10">
        <v>1</v>
      </c>
      <c r="L5" s="7"/>
      <c r="M5" s="23">
        <f>IF(C5="NA",1,VLOOKUP(C5,'Pivot Tables'!$B$3:$E$7,2,FALSE))</f>
        <v>0.7142857142857143</v>
      </c>
      <c r="N5" s="10">
        <f>IF(D5="NA",1,VLOOKUP(D5,'Pivot Tables'!$B$10:$E$14,2,FALSE))</f>
        <v>0.42857142857142855</v>
      </c>
      <c r="O5" s="10">
        <f>IF(E5="NA",1,VLOOKUP(E5,'Pivot Tables'!$B$17:$E$21,2,FALSE))</f>
        <v>1</v>
      </c>
      <c r="P5" s="10">
        <f>IF(F5="NA",1,VLOOKUP(F5,'Pivot Tables'!$B$24:$E$28,2,FALSE))</f>
        <v>0.7142857142857143</v>
      </c>
      <c r="Q5" s="10">
        <f>IF(G5="NA",1,VLOOKUP(G5,'Pivot Tables'!$G$3:$J$7,2,FALSE))</f>
        <v>0.8571428571428571</v>
      </c>
      <c r="R5" s="10">
        <f>IF(H5="NA",1,VLOOKUP(H5,'Pivot Tables'!$G$10:$J$14,2,FALSE))</f>
        <v>1</v>
      </c>
      <c r="S5" s="10">
        <f>IF(I5="NA",1,VLOOKUP(I5,'Pivot Tables'!$G$17:$J$21,2,FALSE))</f>
        <v>1</v>
      </c>
      <c r="T5" s="10"/>
      <c r="U5" s="10">
        <f>IF(C5="NA",1,VLOOKUP(C5,'Pivot Tables'!$B$3:$E$7,3,FALSE))</f>
        <v>1</v>
      </c>
      <c r="V5" s="10">
        <f>IF(D5="NA",1,VLOOKUP(D5,'Pivot Tables'!$B$10:$E$14,3,FALSE))</f>
        <v>0.55813953488372092</v>
      </c>
      <c r="W5" s="10">
        <f>IF(E5="NA",1,VLOOKUP(E5,'Pivot Tables'!$B$17:$E$21,3,FALSE))</f>
        <v>1</v>
      </c>
      <c r="X5" s="10">
        <f>IF(F5="NA",1,VLOOKUP(F5,'Pivot Tables'!$B$24:$E$28,3,FALSE))</f>
        <v>0.95454545454545459</v>
      </c>
      <c r="Y5" s="10">
        <f>IF(G5="NA",1,VLOOKUP(G5,'Pivot Tables'!$G$3:$J$7,3,FALSE))</f>
        <v>1</v>
      </c>
      <c r="Z5" s="10">
        <f>IF(H5="NA",1,VLOOKUP(H5,'Pivot Tables'!$G$10:$J$14,3,FALSE))</f>
        <v>1</v>
      </c>
      <c r="AA5" s="10">
        <f>IF(I5="NA",1,VLOOKUP(I5,'Pivot Tables'!$G$17:$J$21,3,FALSE))</f>
        <v>1</v>
      </c>
      <c r="AB5" s="10"/>
      <c r="AD5" s="10">
        <f>PRODUCT(M5:S5)*GETPIVOTDATA("Secure",'Pivot Tables'!$L$3,"Secure",0)</f>
        <v>2.5724575544503518E-2</v>
      </c>
      <c r="AE5" s="10">
        <f>PRODUCT(U5:AA5)*GETPIVOTDATA("Secure",'Pivot Tables'!$L$3,"Secure",1)</f>
        <v>0.45964432284541729</v>
      </c>
      <c r="AG5" s="10">
        <f t="shared" si="0"/>
        <v>5.3000049302371441E-2</v>
      </c>
      <c r="AH5" s="10">
        <f t="shared" si="1"/>
        <v>0.94699995069762855</v>
      </c>
      <c r="AI5" s="10">
        <f t="shared" si="2"/>
        <v>1</v>
      </c>
      <c r="AJ5" s="23" t="str">
        <f t="shared" si="3"/>
        <v>TRUE</v>
      </c>
    </row>
    <row r="6" spans="2:36" x14ac:dyDescent="0.15">
      <c r="B6" s="23">
        <v>19</v>
      </c>
      <c r="C6" s="10">
        <v>1</v>
      </c>
      <c r="D6" s="10">
        <v>1</v>
      </c>
      <c r="E6" s="10">
        <v>1</v>
      </c>
      <c r="F6" s="10">
        <v>0</v>
      </c>
      <c r="G6" s="10">
        <v>1</v>
      </c>
      <c r="H6" s="10">
        <v>1</v>
      </c>
      <c r="I6" s="10">
        <v>1</v>
      </c>
      <c r="J6" s="10"/>
      <c r="K6" s="10">
        <v>1</v>
      </c>
      <c r="L6" s="7"/>
      <c r="M6" s="23">
        <f>IF(C6="NA",1,VLOOKUP(C6,'Pivot Tables'!$B$3:$E$7,2,FALSE))</f>
        <v>0.7142857142857143</v>
      </c>
      <c r="N6" s="10">
        <f>IF(D6="NA",1,VLOOKUP(D6,'Pivot Tables'!$B$10:$E$14,2,FALSE))</f>
        <v>0.42857142857142855</v>
      </c>
      <c r="O6" s="10">
        <f>IF(E6="NA",1,VLOOKUP(E6,'Pivot Tables'!$B$17:$E$21,2,FALSE))</f>
        <v>0.8571428571428571</v>
      </c>
      <c r="P6" s="10">
        <f>IF(F6="NA",1,VLOOKUP(F6,'Pivot Tables'!$B$24:$E$28,2,FALSE))</f>
        <v>0.2857142857142857</v>
      </c>
      <c r="Q6" s="10">
        <f>IF(G6="NA",1,VLOOKUP(G6,'Pivot Tables'!$G$3:$J$7,2,FALSE))</f>
        <v>0.8571428571428571</v>
      </c>
      <c r="R6" s="10">
        <f>IF(H6="NA",1,VLOOKUP(H6,'Pivot Tables'!$G$10:$J$14,2,FALSE))</f>
        <v>1</v>
      </c>
      <c r="S6" s="10">
        <f>IF(I6="NA",1,VLOOKUP(I6,'Pivot Tables'!$G$17:$J$21,2,FALSE))</f>
        <v>1</v>
      </c>
      <c r="T6" s="10"/>
      <c r="U6" s="10">
        <f>IF(C6="NA",1,VLOOKUP(C6,'Pivot Tables'!$B$3:$E$7,3,FALSE))</f>
        <v>1</v>
      </c>
      <c r="V6" s="10">
        <f>IF(D6="NA",1,VLOOKUP(D6,'Pivot Tables'!$B$10:$E$14,3,FALSE))</f>
        <v>0.55813953488372092</v>
      </c>
      <c r="W6" s="10">
        <f>IF(E6="NA",1,VLOOKUP(E6,'Pivot Tables'!$B$17:$E$21,3,FALSE))</f>
        <v>0.90243902439024393</v>
      </c>
      <c r="X6" s="10">
        <f>IF(F6="NA",1,VLOOKUP(F6,'Pivot Tables'!$B$24:$E$28,3,FALSE))</f>
        <v>4.5454545454545456E-2</v>
      </c>
      <c r="Y6" s="10">
        <f>IF(G6="NA",1,VLOOKUP(G6,'Pivot Tables'!$G$3:$J$7,3,FALSE))</f>
        <v>1</v>
      </c>
      <c r="Z6" s="10">
        <f>IF(H6="NA",1,VLOOKUP(H6,'Pivot Tables'!$G$10:$J$14,3,FALSE))</f>
        <v>0.94594594594594594</v>
      </c>
      <c r="AA6" s="10">
        <f>IF(I6="NA",1,VLOOKUP(I6,'Pivot Tables'!$G$17:$J$21,3,FALSE))</f>
        <v>0.96969696969696972</v>
      </c>
      <c r="AB6" s="10"/>
      <c r="AD6" s="10">
        <f>PRODUCT(M6:S6)*GETPIVOTDATA("Secure",'Pivot Tables'!$L$3,"Secure",0)</f>
        <v>8.8198544724012035E-3</v>
      </c>
      <c r="AE6" s="10">
        <f>PRODUCT(U6:AA6)*GETPIVOTDATA("Secure",'Pivot Tables'!$L$3,"Secure",1)</f>
        <v>1.8118524674862468E-2</v>
      </c>
      <c r="AG6" s="10">
        <f t="shared" si="0"/>
        <v>0.327408506064371</v>
      </c>
      <c r="AH6" s="10">
        <f t="shared" si="1"/>
        <v>0.672591493935629</v>
      </c>
      <c r="AI6" s="10">
        <f t="shared" si="2"/>
        <v>1</v>
      </c>
      <c r="AJ6" s="23" t="str">
        <f t="shared" si="3"/>
        <v>TRUE</v>
      </c>
    </row>
    <row r="7" spans="2:36" x14ac:dyDescent="0.15">
      <c r="B7" s="23">
        <v>15</v>
      </c>
      <c r="C7" s="10">
        <v>1</v>
      </c>
      <c r="D7" s="10">
        <v>1</v>
      </c>
      <c r="E7" s="10">
        <v>1</v>
      </c>
      <c r="F7" s="10">
        <v>1</v>
      </c>
      <c r="G7" s="10">
        <v>1</v>
      </c>
      <c r="H7" s="10">
        <v>1</v>
      </c>
      <c r="I7" s="10">
        <v>1</v>
      </c>
      <c r="J7" s="10"/>
      <c r="K7" s="10">
        <v>1</v>
      </c>
      <c r="L7" s="7"/>
      <c r="M7" s="23">
        <f>IF(C7="NA",1,VLOOKUP(C7,'Pivot Tables'!$B$3:$E$7,2,FALSE))</f>
        <v>0.7142857142857143</v>
      </c>
      <c r="N7" s="10">
        <f>IF(D7="NA",1,VLOOKUP(D7,'Pivot Tables'!$B$10:$E$14,2,FALSE))</f>
        <v>0.42857142857142855</v>
      </c>
      <c r="O7" s="10">
        <f>IF(E7="NA",1,VLOOKUP(E7,'Pivot Tables'!$B$17:$E$21,2,FALSE))</f>
        <v>0.8571428571428571</v>
      </c>
      <c r="P7" s="10">
        <f>IF(F7="NA",1,VLOOKUP(F7,'Pivot Tables'!$B$24:$E$28,2,FALSE))</f>
        <v>0.7142857142857143</v>
      </c>
      <c r="Q7" s="10">
        <f>IF(G7="NA",1,VLOOKUP(G7,'Pivot Tables'!$G$3:$J$7,2,FALSE))</f>
        <v>0.8571428571428571</v>
      </c>
      <c r="R7" s="10">
        <f>IF(H7="NA",1,VLOOKUP(H7,'Pivot Tables'!$G$10:$J$14,2,FALSE))</f>
        <v>1</v>
      </c>
      <c r="S7" s="10">
        <f>IF(I7="NA",1,VLOOKUP(I7,'Pivot Tables'!$G$17:$J$21,2,FALSE))</f>
        <v>1</v>
      </c>
      <c r="T7" s="10"/>
      <c r="U7" s="10">
        <f>IF(C7="NA",1,VLOOKUP(C7,'Pivot Tables'!$B$3:$E$7,3,FALSE))</f>
        <v>1</v>
      </c>
      <c r="V7" s="10">
        <f>IF(D7="NA",1,VLOOKUP(D7,'Pivot Tables'!$B$10:$E$14,3,FALSE))</f>
        <v>0.55813953488372092</v>
      </c>
      <c r="W7" s="10">
        <f>IF(E7="NA",1,VLOOKUP(E7,'Pivot Tables'!$B$17:$E$21,3,FALSE))</f>
        <v>0.90243902439024393</v>
      </c>
      <c r="X7" s="10">
        <f>IF(F7="NA",1,VLOOKUP(F7,'Pivot Tables'!$B$24:$E$28,3,FALSE))</f>
        <v>0.95454545454545459</v>
      </c>
      <c r="Y7" s="10">
        <f>IF(G7="NA",1,VLOOKUP(G7,'Pivot Tables'!$G$3:$J$7,3,FALSE))</f>
        <v>1</v>
      </c>
      <c r="Z7" s="10">
        <f>IF(H7="NA",1,VLOOKUP(H7,'Pivot Tables'!$G$10:$J$14,3,FALSE))</f>
        <v>0.94594594594594594</v>
      </c>
      <c r="AA7" s="10">
        <f>IF(I7="NA",1,VLOOKUP(I7,'Pivot Tables'!$G$17:$J$21,3,FALSE))</f>
        <v>0.96969696969696972</v>
      </c>
      <c r="AB7" s="10"/>
      <c r="AD7" s="10">
        <f>PRODUCT(M7:S7)*GETPIVOTDATA("Secure",'Pivot Tables'!$L$3,"Secure",0)</f>
        <v>2.2049636181003012E-2</v>
      </c>
      <c r="AE7" s="10">
        <f>PRODUCT(U7:AA7)*GETPIVOTDATA("Secure",'Pivot Tables'!$L$3,"Secure",1)</f>
        <v>0.38048901817211195</v>
      </c>
      <c r="AG7" s="10">
        <f t="shared" si="0"/>
        <v>5.4776444305546443E-2</v>
      </c>
      <c r="AH7" s="10">
        <f t="shared" si="1"/>
        <v>0.9452235556944536</v>
      </c>
      <c r="AI7" s="10">
        <f t="shared" si="2"/>
        <v>1</v>
      </c>
      <c r="AJ7" s="23" t="str">
        <f t="shared" si="3"/>
        <v>TRUE</v>
      </c>
    </row>
    <row r="8" spans="2:36" x14ac:dyDescent="0.15">
      <c r="B8" s="23">
        <v>21</v>
      </c>
      <c r="C8" s="10">
        <v>1</v>
      </c>
      <c r="D8" s="10">
        <v>1</v>
      </c>
      <c r="E8" s="10">
        <v>1</v>
      </c>
      <c r="F8" s="10">
        <v>1</v>
      </c>
      <c r="G8" s="10">
        <v>1</v>
      </c>
      <c r="H8" s="10" t="s">
        <v>9</v>
      </c>
      <c r="I8" s="10" t="s">
        <v>9</v>
      </c>
      <c r="J8" s="10"/>
      <c r="K8" s="10">
        <v>1</v>
      </c>
      <c r="L8" s="7"/>
      <c r="M8" s="23">
        <f>IF(C8="NA",1,VLOOKUP(C8,'Pivot Tables'!$B$3:$E$7,2,FALSE))</f>
        <v>0.7142857142857143</v>
      </c>
      <c r="N8" s="10">
        <f>IF(D8="NA",1,VLOOKUP(D8,'Pivot Tables'!$B$10:$E$14,2,FALSE))</f>
        <v>0.42857142857142855</v>
      </c>
      <c r="O8" s="10">
        <f>IF(E8="NA",1,VLOOKUP(E8,'Pivot Tables'!$B$17:$E$21,2,FALSE))</f>
        <v>0.8571428571428571</v>
      </c>
      <c r="P8" s="10">
        <f>IF(F8="NA",1,VLOOKUP(F8,'Pivot Tables'!$B$24:$E$28,2,FALSE))</f>
        <v>0.7142857142857143</v>
      </c>
      <c r="Q8" s="10">
        <f>IF(G8="NA",1,VLOOKUP(G8,'Pivot Tables'!$G$3:$J$7,2,FALSE))</f>
        <v>0.8571428571428571</v>
      </c>
      <c r="R8" s="10">
        <f>IF(H8="NA",1,VLOOKUP(H8,'Pivot Tables'!$G$10:$J$14,2,FALSE))</f>
        <v>1</v>
      </c>
      <c r="S8" s="10">
        <f>IF(I8="NA",1,VLOOKUP(I8,'Pivot Tables'!$G$17:$J$21,2,FALSE))</f>
        <v>1</v>
      </c>
      <c r="T8" s="10"/>
      <c r="U8" s="10">
        <f>IF(C8="NA",1,VLOOKUP(C8,'Pivot Tables'!$B$3:$E$7,3,FALSE))</f>
        <v>1</v>
      </c>
      <c r="V8" s="10">
        <f>IF(D8="NA",1,VLOOKUP(D8,'Pivot Tables'!$B$10:$E$14,3,FALSE))</f>
        <v>0.55813953488372092</v>
      </c>
      <c r="W8" s="10">
        <f>IF(E8="NA",1,VLOOKUP(E8,'Pivot Tables'!$B$17:$E$21,3,FALSE))</f>
        <v>0.90243902439024393</v>
      </c>
      <c r="X8" s="10">
        <f>IF(F8="NA",1,VLOOKUP(F8,'Pivot Tables'!$B$24:$E$28,3,FALSE))</f>
        <v>0.95454545454545459</v>
      </c>
      <c r="Y8" s="10">
        <f>IF(G8="NA",1,VLOOKUP(G8,'Pivot Tables'!$G$3:$J$7,3,FALSE))</f>
        <v>1</v>
      </c>
      <c r="Z8" s="10">
        <f>IF(H8="NA",1,VLOOKUP(H8,'Pivot Tables'!$G$10:$J$14,3,FALSE))</f>
        <v>1</v>
      </c>
      <c r="AA8" s="10">
        <f>IF(I8="NA",1,VLOOKUP(I8,'Pivot Tables'!$G$17:$J$21,3,FALSE))</f>
        <v>1</v>
      </c>
      <c r="AB8" s="10"/>
      <c r="AD8" s="10">
        <f>PRODUCT(M8:S8)*GETPIVOTDATA("Secure",'Pivot Tables'!$L$3,"Secure",0)</f>
        <v>2.2049636181003012E-2</v>
      </c>
      <c r="AE8" s="10">
        <f>PRODUCT(U8:AA8)*GETPIVOTDATA("Secure",'Pivot Tables'!$L$3,"Secure",1)</f>
        <v>0.41480097427513274</v>
      </c>
      <c r="AG8" s="10">
        <f t="shared" si="0"/>
        <v>5.0474088059485542E-2</v>
      </c>
      <c r="AH8" s="10">
        <f t="shared" si="1"/>
        <v>0.9495259119405145</v>
      </c>
      <c r="AI8" s="10">
        <f t="shared" si="2"/>
        <v>1</v>
      </c>
      <c r="AJ8" s="23" t="str">
        <f t="shared" si="3"/>
        <v>TRUE</v>
      </c>
    </row>
    <row r="9" spans="2:36" x14ac:dyDescent="0.15">
      <c r="B9" s="23">
        <v>52</v>
      </c>
      <c r="C9" s="10">
        <v>1</v>
      </c>
      <c r="D9" s="10">
        <v>1</v>
      </c>
      <c r="E9" s="10">
        <v>1</v>
      </c>
      <c r="F9" s="10">
        <v>1</v>
      </c>
      <c r="G9" s="10">
        <v>1</v>
      </c>
      <c r="H9" s="10">
        <v>1</v>
      </c>
      <c r="I9" s="10">
        <v>1</v>
      </c>
      <c r="J9" s="10"/>
      <c r="K9" s="10">
        <v>1</v>
      </c>
      <c r="L9" s="7"/>
      <c r="M9" s="23">
        <f>IF(C9="NA",1,VLOOKUP(C9,'Pivot Tables'!$B$3:$E$7,2,FALSE))</f>
        <v>0.7142857142857143</v>
      </c>
      <c r="N9" s="10">
        <f>IF(D9="NA",1,VLOOKUP(D9,'Pivot Tables'!$B$10:$E$14,2,FALSE))</f>
        <v>0.42857142857142855</v>
      </c>
      <c r="O9" s="10">
        <f>IF(E9="NA",1,VLOOKUP(E9,'Pivot Tables'!$B$17:$E$21,2,FALSE))</f>
        <v>0.8571428571428571</v>
      </c>
      <c r="P9" s="10">
        <f>IF(F9="NA",1,VLOOKUP(F9,'Pivot Tables'!$B$24:$E$28,2,FALSE))</f>
        <v>0.7142857142857143</v>
      </c>
      <c r="Q9" s="10">
        <f>IF(G9="NA",1,VLOOKUP(G9,'Pivot Tables'!$G$3:$J$7,2,FALSE))</f>
        <v>0.8571428571428571</v>
      </c>
      <c r="R9" s="10">
        <f>IF(H9="NA",1,VLOOKUP(H9,'Pivot Tables'!$G$10:$J$14,2,FALSE))</f>
        <v>1</v>
      </c>
      <c r="S9" s="10">
        <f>IF(I9="NA",1,VLOOKUP(I9,'Pivot Tables'!$G$17:$J$21,2,FALSE))</f>
        <v>1</v>
      </c>
      <c r="T9" s="10"/>
      <c r="U9" s="10">
        <f>IF(C9="NA",1,VLOOKUP(C9,'Pivot Tables'!$B$3:$E$7,3,FALSE))</f>
        <v>1</v>
      </c>
      <c r="V9" s="10">
        <f>IF(D9="NA",1,VLOOKUP(D9,'Pivot Tables'!$B$10:$E$14,3,FALSE))</f>
        <v>0.55813953488372092</v>
      </c>
      <c r="W9" s="10">
        <f>IF(E9="NA",1,VLOOKUP(E9,'Pivot Tables'!$B$17:$E$21,3,FALSE))</f>
        <v>0.90243902439024393</v>
      </c>
      <c r="X9" s="10">
        <f>IF(F9="NA",1,VLOOKUP(F9,'Pivot Tables'!$B$24:$E$28,3,FALSE))</f>
        <v>0.95454545454545459</v>
      </c>
      <c r="Y9" s="10">
        <f>IF(G9="NA",1,VLOOKUP(G9,'Pivot Tables'!$G$3:$J$7,3,FALSE))</f>
        <v>1</v>
      </c>
      <c r="Z9" s="10">
        <f>IF(H9="NA",1,VLOOKUP(H9,'Pivot Tables'!$G$10:$J$14,3,FALSE))</f>
        <v>0.94594594594594594</v>
      </c>
      <c r="AA9" s="10">
        <f>IF(I9="NA",1,VLOOKUP(I9,'Pivot Tables'!$G$17:$J$21,3,FALSE))</f>
        <v>0.96969696969696972</v>
      </c>
      <c r="AB9" s="10"/>
      <c r="AD9" s="10">
        <f>PRODUCT(M9:S9)*GETPIVOTDATA("Secure",'Pivot Tables'!$L$3,"Secure",0)</f>
        <v>2.2049636181003012E-2</v>
      </c>
      <c r="AE9" s="10">
        <f>PRODUCT(U9:AA9)*GETPIVOTDATA("Secure",'Pivot Tables'!$L$3,"Secure",1)</f>
        <v>0.38048901817211195</v>
      </c>
      <c r="AG9" s="10">
        <f t="shared" si="0"/>
        <v>5.4776444305546443E-2</v>
      </c>
      <c r="AH9" s="10">
        <f t="shared" si="1"/>
        <v>0.9452235556944536</v>
      </c>
      <c r="AI9" s="10">
        <f t="shared" si="2"/>
        <v>1</v>
      </c>
      <c r="AJ9" s="23" t="str">
        <f t="shared" si="3"/>
        <v>TRUE</v>
      </c>
    </row>
    <row r="10" spans="2:36" x14ac:dyDescent="0.15">
      <c r="B10" s="23">
        <v>42</v>
      </c>
      <c r="C10" s="10">
        <v>1</v>
      </c>
      <c r="D10" s="10">
        <v>1</v>
      </c>
      <c r="E10" s="10">
        <v>1</v>
      </c>
      <c r="F10" s="10">
        <v>1</v>
      </c>
      <c r="G10" s="10">
        <v>1</v>
      </c>
      <c r="H10" s="10" t="s">
        <v>9</v>
      </c>
      <c r="I10" s="10">
        <v>1</v>
      </c>
      <c r="J10" s="10"/>
      <c r="K10" s="10">
        <v>1</v>
      </c>
      <c r="L10" s="7"/>
      <c r="M10" s="23">
        <f>IF(C10="NA",1,VLOOKUP(C10,'Pivot Tables'!$B$3:$E$7,2,FALSE))</f>
        <v>0.7142857142857143</v>
      </c>
      <c r="N10" s="10">
        <f>IF(D10="NA",1,VLOOKUP(D10,'Pivot Tables'!$B$10:$E$14,2,FALSE))</f>
        <v>0.42857142857142855</v>
      </c>
      <c r="O10" s="10">
        <f>IF(E10="NA",1,VLOOKUP(E10,'Pivot Tables'!$B$17:$E$21,2,FALSE))</f>
        <v>0.8571428571428571</v>
      </c>
      <c r="P10" s="10">
        <f>IF(F10="NA",1,VLOOKUP(F10,'Pivot Tables'!$B$24:$E$28,2,FALSE))</f>
        <v>0.7142857142857143</v>
      </c>
      <c r="Q10" s="10">
        <f>IF(G10="NA",1,VLOOKUP(G10,'Pivot Tables'!$G$3:$J$7,2,FALSE))</f>
        <v>0.8571428571428571</v>
      </c>
      <c r="R10" s="10">
        <f>IF(H10="NA",1,VLOOKUP(H10,'Pivot Tables'!$G$10:$J$14,2,FALSE))</f>
        <v>1</v>
      </c>
      <c r="S10" s="10">
        <f>IF(I10="NA",1,VLOOKUP(I10,'Pivot Tables'!$G$17:$J$21,2,FALSE))</f>
        <v>1</v>
      </c>
      <c r="T10" s="10"/>
      <c r="U10" s="10">
        <f>IF(C10="NA",1,VLOOKUP(C10,'Pivot Tables'!$B$3:$E$7,3,FALSE))</f>
        <v>1</v>
      </c>
      <c r="V10" s="10">
        <f>IF(D10="NA",1,VLOOKUP(D10,'Pivot Tables'!$B$10:$E$14,3,FALSE))</f>
        <v>0.55813953488372092</v>
      </c>
      <c r="W10" s="10">
        <f>IF(E10="NA",1,VLOOKUP(E10,'Pivot Tables'!$B$17:$E$21,3,FALSE))</f>
        <v>0.90243902439024393</v>
      </c>
      <c r="X10" s="10">
        <f>IF(F10="NA",1,VLOOKUP(F10,'Pivot Tables'!$B$24:$E$28,3,FALSE))</f>
        <v>0.95454545454545459</v>
      </c>
      <c r="Y10" s="10">
        <f>IF(G10="NA",1,VLOOKUP(G10,'Pivot Tables'!$G$3:$J$7,3,FALSE))</f>
        <v>1</v>
      </c>
      <c r="Z10" s="10">
        <f>IF(H10="NA",1,VLOOKUP(H10,'Pivot Tables'!$G$10:$J$14,3,FALSE))</f>
        <v>1</v>
      </c>
      <c r="AA10" s="10">
        <f>IF(I10="NA",1,VLOOKUP(I10,'Pivot Tables'!$G$17:$J$21,3,FALSE))</f>
        <v>0.96969696969696972</v>
      </c>
      <c r="AB10" s="10"/>
      <c r="AD10" s="10">
        <f>PRODUCT(M10:S10)*GETPIVOTDATA("Secure",'Pivot Tables'!$L$3,"Secure",0)</f>
        <v>2.2049636181003012E-2</v>
      </c>
      <c r="AE10" s="10">
        <f>PRODUCT(U10:AA10)*GETPIVOTDATA("Secure",'Pivot Tables'!$L$3,"Secure",1)</f>
        <v>0.40223124778194691</v>
      </c>
      <c r="AG10" s="10">
        <f t="shared" si="0"/>
        <v>5.1969431134984818E-2</v>
      </c>
      <c r="AH10" s="10">
        <f t="shared" si="1"/>
        <v>0.94803056886501513</v>
      </c>
      <c r="AI10" s="10">
        <f t="shared" si="2"/>
        <v>1</v>
      </c>
      <c r="AJ10" s="23" t="str">
        <f t="shared" si="3"/>
        <v>TRUE</v>
      </c>
    </row>
    <row r="11" spans="2:36" x14ac:dyDescent="0.15">
      <c r="B11" s="23">
        <v>24</v>
      </c>
      <c r="C11" s="10">
        <v>1</v>
      </c>
      <c r="D11" s="10">
        <v>1</v>
      </c>
      <c r="E11" s="10">
        <v>1</v>
      </c>
      <c r="F11" s="10">
        <v>1</v>
      </c>
      <c r="G11" s="10">
        <v>1</v>
      </c>
      <c r="H11" s="10">
        <v>1</v>
      </c>
      <c r="I11" s="10">
        <v>1</v>
      </c>
      <c r="J11" s="10"/>
      <c r="K11" s="10">
        <v>1</v>
      </c>
      <c r="L11" s="7"/>
      <c r="M11" s="23">
        <f>IF(C11="NA",1,VLOOKUP(C11,'Pivot Tables'!$B$3:$E$7,2,FALSE))</f>
        <v>0.7142857142857143</v>
      </c>
      <c r="N11" s="10">
        <f>IF(D11="NA",1,VLOOKUP(D11,'Pivot Tables'!$B$10:$E$14,2,FALSE))</f>
        <v>0.42857142857142855</v>
      </c>
      <c r="O11" s="10">
        <f>IF(E11="NA",1,VLOOKUP(E11,'Pivot Tables'!$B$17:$E$21,2,FALSE))</f>
        <v>0.8571428571428571</v>
      </c>
      <c r="P11" s="10">
        <f>IF(F11="NA",1,VLOOKUP(F11,'Pivot Tables'!$B$24:$E$28,2,FALSE))</f>
        <v>0.7142857142857143</v>
      </c>
      <c r="Q11" s="10">
        <f>IF(G11="NA",1,VLOOKUP(G11,'Pivot Tables'!$G$3:$J$7,2,FALSE))</f>
        <v>0.8571428571428571</v>
      </c>
      <c r="R11" s="10">
        <f>IF(H11="NA",1,VLOOKUP(H11,'Pivot Tables'!$G$10:$J$14,2,FALSE))</f>
        <v>1</v>
      </c>
      <c r="S11" s="10">
        <f>IF(I11="NA",1,VLOOKUP(I11,'Pivot Tables'!$G$17:$J$21,2,FALSE))</f>
        <v>1</v>
      </c>
      <c r="T11" s="10"/>
      <c r="U11" s="10">
        <f>IF(C11="NA",1,VLOOKUP(C11,'Pivot Tables'!$B$3:$E$7,3,FALSE))</f>
        <v>1</v>
      </c>
      <c r="V11" s="10">
        <f>IF(D11="NA",1,VLOOKUP(D11,'Pivot Tables'!$B$10:$E$14,3,FALSE))</f>
        <v>0.55813953488372092</v>
      </c>
      <c r="W11" s="10">
        <f>IF(E11="NA",1,VLOOKUP(E11,'Pivot Tables'!$B$17:$E$21,3,FALSE))</f>
        <v>0.90243902439024393</v>
      </c>
      <c r="X11" s="10">
        <f>IF(F11="NA",1,VLOOKUP(F11,'Pivot Tables'!$B$24:$E$28,3,FALSE))</f>
        <v>0.95454545454545459</v>
      </c>
      <c r="Y11" s="10">
        <f>IF(G11="NA",1,VLOOKUP(G11,'Pivot Tables'!$G$3:$J$7,3,FALSE))</f>
        <v>1</v>
      </c>
      <c r="Z11" s="10">
        <f>IF(H11="NA",1,VLOOKUP(H11,'Pivot Tables'!$G$10:$J$14,3,FALSE))</f>
        <v>0.94594594594594594</v>
      </c>
      <c r="AA11" s="10">
        <f>IF(I11="NA",1,VLOOKUP(I11,'Pivot Tables'!$G$17:$J$21,3,FALSE))</f>
        <v>0.96969696969696972</v>
      </c>
      <c r="AB11" s="10"/>
      <c r="AD11" s="10">
        <f>PRODUCT(M11:S11)*GETPIVOTDATA("Secure",'Pivot Tables'!$L$3,"Secure",0)</f>
        <v>2.2049636181003012E-2</v>
      </c>
      <c r="AE11" s="10">
        <f>PRODUCT(U11:AA11)*GETPIVOTDATA("Secure",'Pivot Tables'!$L$3,"Secure",1)</f>
        <v>0.38048901817211195</v>
      </c>
      <c r="AG11" s="10">
        <f t="shared" si="0"/>
        <v>5.4776444305546443E-2</v>
      </c>
      <c r="AH11" s="10">
        <f t="shared" si="1"/>
        <v>0.9452235556944536</v>
      </c>
      <c r="AI11" s="10">
        <f t="shared" si="2"/>
        <v>1</v>
      </c>
      <c r="AJ11" s="23" t="str">
        <f t="shared" si="3"/>
        <v>TRUE</v>
      </c>
    </row>
    <row r="12" spans="2:36" x14ac:dyDescent="0.15">
      <c r="B12" s="23">
        <v>25</v>
      </c>
      <c r="C12" s="10">
        <v>1</v>
      </c>
      <c r="D12" s="10">
        <v>1</v>
      </c>
      <c r="E12" s="10">
        <v>1</v>
      </c>
      <c r="F12" s="10">
        <v>1</v>
      </c>
      <c r="G12" s="10">
        <v>1</v>
      </c>
      <c r="H12" s="10">
        <v>1</v>
      </c>
      <c r="I12" s="10">
        <v>1</v>
      </c>
      <c r="J12" s="10"/>
      <c r="K12" s="10">
        <v>1</v>
      </c>
      <c r="L12" s="7"/>
      <c r="M12" s="23">
        <f>IF(C12="NA",1,VLOOKUP(C12,'Pivot Tables'!$B$3:$E$7,2,FALSE))</f>
        <v>0.7142857142857143</v>
      </c>
      <c r="N12" s="10">
        <f>IF(D12="NA",1,VLOOKUP(D12,'Pivot Tables'!$B$10:$E$14,2,FALSE))</f>
        <v>0.42857142857142855</v>
      </c>
      <c r="O12" s="10">
        <f>IF(E12="NA",1,VLOOKUP(E12,'Pivot Tables'!$B$17:$E$21,2,FALSE))</f>
        <v>0.8571428571428571</v>
      </c>
      <c r="P12" s="10">
        <f>IF(F12="NA",1,VLOOKUP(F12,'Pivot Tables'!$B$24:$E$28,2,FALSE))</f>
        <v>0.7142857142857143</v>
      </c>
      <c r="Q12" s="10">
        <f>IF(G12="NA",1,VLOOKUP(G12,'Pivot Tables'!$G$3:$J$7,2,FALSE))</f>
        <v>0.8571428571428571</v>
      </c>
      <c r="R12" s="10">
        <f>IF(H12="NA",1,VLOOKUP(H12,'Pivot Tables'!$G$10:$J$14,2,FALSE))</f>
        <v>1</v>
      </c>
      <c r="S12" s="10">
        <f>IF(I12="NA",1,VLOOKUP(I12,'Pivot Tables'!$G$17:$J$21,2,FALSE))</f>
        <v>1</v>
      </c>
      <c r="T12" s="10"/>
      <c r="U12" s="10">
        <f>IF(C12="NA",1,VLOOKUP(C12,'Pivot Tables'!$B$3:$E$7,3,FALSE))</f>
        <v>1</v>
      </c>
      <c r="V12" s="10">
        <f>IF(D12="NA",1,VLOOKUP(D12,'Pivot Tables'!$B$10:$E$14,3,FALSE))</f>
        <v>0.55813953488372092</v>
      </c>
      <c r="W12" s="10">
        <f>IF(E12="NA",1,VLOOKUP(E12,'Pivot Tables'!$B$17:$E$21,3,FALSE))</f>
        <v>0.90243902439024393</v>
      </c>
      <c r="X12" s="10">
        <f>IF(F12="NA",1,VLOOKUP(F12,'Pivot Tables'!$B$24:$E$28,3,FALSE))</f>
        <v>0.95454545454545459</v>
      </c>
      <c r="Y12" s="10">
        <f>IF(G12="NA",1,VLOOKUP(G12,'Pivot Tables'!$G$3:$J$7,3,FALSE))</f>
        <v>1</v>
      </c>
      <c r="Z12" s="10">
        <f>IF(H12="NA",1,VLOOKUP(H12,'Pivot Tables'!$G$10:$J$14,3,FALSE))</f>
        <v>0.94594594594594594</v>
      </c>
      <c r="AA12" s="10">
        <f>IF(I12="NA",1,VLOOKUP(I12,'Pivot Tables'!$G$17:$J$21,3,FALSE))</f>
        <v>0.96969696969696972</v>
      </c>
      <c r="AB12" s="10"/>
      <c r="AD12" s="10">
        <f>PRODUCT(M12:S12)*GETPIVOTDATA("Secure",'Pivot Tables'!$L$3,"Secure",0)</f>
        <v>2.2049636181003012E-2</v>
      </c>
      <c r="AE12" s="10">
        <f>PRODUCT(U12:AA12)*GETPIVOTDATA("Secure",'Pivot Tables'!$L$3,"Secure",1)</f>
        <v>0.38048901817211195</v>
      </c>
      <c r="AG12" s="10">
        <f t="shared" si="0"/>
        <v>5.4776444305546443E-2</v>
      </c>
      <c r="AH12" s="10">
        <f t="shared" si="1"/>
        <v>0.9452235556944536</v>
      </c>
      <c r="AI12" s="10">
        <f t="shared" si="2"/>
        <v>1</v>
      </c>
      <c r="AJ12" s="23" t="str">
        <f t="shared" si="3"/>
        <v>TRUE</v>
      </c>
    </row>
    <row r="13" spans="2:36" x14ac:dyDescent="0.15">
      <c r="B13" s="23">
        <v>3</v>
      </c>
      <c r="C13" s="10">
        <v>1</v>
      </c>
      <c r="D13" s="10">
        <v>1</v>
      </c>
      <c r="E13" s="10">
        <v>1</v>
      </c>
      <c r="F13" s="10">
        <v>1</v>
      </c>
      <c r="G13" s="10">
        <v>1</v>
      </c>
      <c r="H13" s="10">
        <v>1</v>
      </c>
      <c r="I13" s="10">
        <v>1</v>
      </c>
      <c r="J13" s="10"/>
      <c r="K13" s="10">
        <v>1</v>
      </c>
      <c r="L13" s="7"/>
      <c r="M13" s="23">
        <f>IF(C13="NA",1,VLOOKUP(C13,'Pivot Tables'!$B$3:$E$7,2,FALSE))</f>
        <v>0.7142857142857143</v>
      </c>
      <c r="N13" s="10">
        <f>IF(D13="NA",1,VLOOKUP(D13,'Pivot Tables'!$B$10:$E$14,2,FALSE))</f>
        <v>0.42857142857142855</v>
      </c>
      <c r="O13" s="10">
        <f>IF(E13="NA",1,VLOOKUP(E13,'Pivot Tables'!$B$17:$E$21,2,FALSE))</f>
        <v>0.8571428571428571</v>
      </c>
      <c r="P13" s="10">
        <f>IF(F13="NA",1,VLOOKUP(F13,'Pivot Tables'!$B$24:$E$28,2,FALSE))</f>
        <v>0.7142857142857143</v>
      </c>
      <c r="Q13" s="10">
        <f>IF(G13="NA",1,VLOOKUP(G13,'Pivot Tables'!$G$3:$J$7,2,FALSE))</f>
        <v>0.8571428571428571</v>
      </c>
      <c r="R13" s="10">
        <f>IF(H13="NA",1,VLOOKUP(H13,'Pivot Tables'!$G$10:$J$14,2,FALSE))</f>
        <v>1</v>
      </c>
      <c r="S13" s="10">
        <f>IF(I13="NA",1,VLOOKUP(I13,'Pivot Tables'!$G$17:$J$21,2,FALSE))</f>
        <v>1</v>
      </c>
      <c r="T13" s="10"/>
      <c r="U13" s="10">
        <f>IF(C13="NA",1,VLOOKUP(C13,'Pivot Tables'!$B$3:$E$7,3,FALSE))</f>
        <v>1</v>
      </c>
      <c r="V13" s="10">
        <f>IF(D13="NA",1,VLOOKUP(D13,'Pivot Tables'!$B$10:$E$14,3,FALSE))</f>
        <v>0.55813953488372092</v>
      </c>
      <c r="W13" s="10">
        <f>IF(E13="NA",1,VLOOKUP(E13,'Pivot Tables'!$B$17:$E$21,3,FALSE))</f>
        <v>0.90243902439024393</v>
      </c>
      <c r="X13" s="10">
        <f>IF(F13="NA",1,VLOOKUP(F13,'Pivot Tables'!$B$24:$E$28,3,FALSE))</f>
        <v>0.95454545454545459</v>
      </c>
      <c r="Y13" s="10">
        <f>IF(G13="NA",1,VLOOKUP(G13,'Pivot Tables'!$G$3:$J$7,3,FALSE))</f>
        <v>1</v>
      </c>
      <c r="Z13" s="10">
        <f>IF(H13="NA",1,VLOOKUP(H13,'Pivot Tables'!$G$10:$J$14,3,FALSE))</f>
        <v>0.94594594594594594</v>
      </c>
      <c r="AA13" s="10">
        <f>IF(I13="NA",1,VLOOKUP(I13,'Pivot Tables'!$G$17:$J$21,3,FALSE))</f>
        <v>0.96969696969696972</v>
      </c>
      <c r="AB13" s="10"/>
      <c r="AD13" s="10">
        <f>PRODUCT(M13:S13)*GETPIVOTDATA("Secure",'Pivot Tables'!$L$3,"Secure",0)</f>
        <v>2.2049636181003012E-2</v>
      </c>
      <c r="AE13" s="10">
        <f>PRODUCT(U13:AA13)*GETPIVOTDATA("Secure",'Pivot Tables'!$L$3,"Secure",1)</f>
        <v>0.38048901817211195</v>
      </c>
      <c r="AG13" s="10">
        <f t="shared" si="0"/>
        <v>5.4776444305546443E-2</v>
      </c>
      <c r="AH13" s="10">
        <f t="shared" si="1"/>
        <v>0.9452235556944536</v>
      </c>
      <c r="AI13" s="10">
        <f t="shared" si="2"/>
        <v>1</v>
      </c>
      <c r="AJ13" s="23" t="str">
        <f t="shared" si="3"/>
        <v>TRUE</v>
      </c>
    </row>
    <row r="14" spans="2:36" x14ac:dyDescent="0.15">
      <c r="B14" s="23">
        <v>17</v>
      </c>
      <c r="C14" s="10">
        <v>1</v>
      </c>
      <c r="D14" s="10">
        <v>1</v>
      </c>
      <c r="E14" s="10">
        <v>1</v>
      </c>
      <c r="F14" s="10">
        <v>1</v>
      </c>
      <c r="G14" s="10">
        <v>1</v>
      </c>
      <c r="H14" s="10">
        <v>1</v>
      </c>
      <c r="I14" s="10">
        <v>1</v>
      </c>
      <c r="J14" s="10"/>
      <c r="K14" s="10">
        <v>1</v>
      </c>
      <c r="L14" s="7"/>
      <c r="M14" s="23">
        <f>IF(C14="NA",1,VLOOKUP(C14,'Pivot Tables'!$B$3:$E$7,2,FALSE))</f>
        <v>0.7142857142857143</v>
      </c>
      <c r="N14" s="10">
        <f>IF(D14="NA",1,VLOOKUP(D14,'Pivot Tables'!$B$10:$E$14,2,FALSE))</f>
        <v>0.42857142857142855</v>
      </c>
      <c r="O14" s="10">
        <f>IF(E14="NA",1,VLOOKUP(E14,'Pivot Tables'!$B$17:$E$21,2,FALSE))</f>
        <v>0.8571428571428571</v>
      </c>
      <c r="P14" s="10">
        <f>IF(F14="NA",1,VLOOKUP(F14,'Pivot Tables'!$B$24:$E$28,2,FALSE))</f>
        <v>0.7142857142857143</v>
      </c>
      <c r="Q14" s="10">
        <f>IF(G14="NA",1,VLOOKUP(G14,'Pivot Tables'!$G$3:$J$7,2,FALSE))</f>
        <v>0.8571428571428571</v>
      </c>
      <c r="R14" s="10">
        <f>IF(H14="NA",1,VLOOKUP(H14,'Pivot Tables'!$G$10:$J$14,2,FALSE))</f>
        <v>1</v>
      </c>
      <c r="S14" s="10">
        <f>IF(I14="NA",1,VLOOKUP(I14,'Pivot Tables'!$G$17:$J$21,2,FALSE))</f>
        <v>1</v>
      </c>
      <c r="T14" s="10"/>
      <c r="U14" s="10">
        <f>IF(C14="NA",1,VLOOKUP(C14,'Pivot Tables'!$B$3:$E$7,3,FALSE))</f>
        <v>1</v>
      </c>
      <c r="V14" s="10">
        <f>IF(D14="NA",1,VLOOKUP(D14,'Pivot Tables'!$B$10:$E$14,3,FALSE))</f>
        <v>0.55813953488372092</v>
      </c>
      <c r="W14" s="10">
        <f>IF(E14="NA",1,VLOOKUP(E14,'Pivot Tables'!$B$17:$E$21,3,FALSE))</f>
        <v>0.90243902439024393</v>
      </c>
      <c r="X14" s="10">
        <f>IF(F14="NA",1,VLOOKUP(F14,'Pivot Tables'!$B$24:$E$28,3,FALSE))</f>
        <v>0.95454545454545459</v>
      </c>
      <c r="Y14" s="10">
        <f>IF(G14="NA",1,VLOOKUP(G14,'Pivot Tables'!$G$3:$J$7,3,FALSE))</f>
        <v>1</v>
      </c>
      <c r="Z14" s="10">
        <f>IF(H14="NA",1,VLOOKUP(H14,'Pivot Tables'!$G$10:$J$14,3,FALSE))</f>
        <v>0.94594594594594594</v>
      </c>
      <c r="AA14" s="10">
        <f>IF(I14="NA",1,VLOOKUP(I14,'Pivot Tables'!$G$17:$J$21,3,FALSE))</f>
        <v>0.96969696969696972</v>
      </c>
      <c r="AB14" s="10"/>
      <c r="AD14" s="10">
        <f>PRODUCT(M14:S14)*GETPIVOTDATA("Secure",'Pivot Tables'!$L$3,"Secure",0)</f>
        <v>2.2049636181003012E-2</v>
      </c>
      <c r="AE14" s="10">
        <f>PRODUCT(U14:AA14)*GETPIVOTDATA("Secure",'Pivot Tables'!$L$3,"Secure",1)</f>
        <v>0.38048901817211195</v>
      </c>
      <c r="AG14" s="10">
        <f t="shared" si="0"/>
        <v>5.4776444305546443E-2</v>
      </c>
      <c r="AH14" s="10">
        <f t="shared" si="1"/>
        <v>0.9452235556944536</v>
      </c>
      <c r="AI14" s="10">
        <f t="shared" si="2"/>
        <v>1</v>
      </c>
      <c r="AJ14" s="23" t="str">
        <f t="shared" si="3"/>
        <v>TRUE</v>
      </c>
    </row>
    <row r="15" spans="2:36" x14ac:dyDescent="0.15">
      <c r="B15" s="23">
        <v>18</v>
      </c>
      <c r="C15" s="10">
        <v>1</v>
      </c>
      <c r="D15" s="10">
        <v>1</v>
      </c>
      <c r="E15" s="10">
        <v>1</v>
      </c>
      <c r="F15" s="10">
        <v>1</v>
      </c>
      <c r="G15" s="10">
        <v>1</v>
      </c>
      <c r="H15" s="10">
        <v>1</v>
      </c>
      <c r="I15" s="10">
        <v>1</v>
      </c>
      <c r="J15" s="10"/>
      <c r="K15" s="10">
        <v>1</v>
      </c>
      <c r="L15" s="7"/>
      <c r="M15" s="23">
        <f>IF(C15="NA",1,VLOOKUP(C15,'Pivot Tables'!$B$3:$E$7,2,FALSE))</f>
        <v>0.7142857142857143</v>
      </c>
      <c r="N15" s="10">
        <f>IF(D15="NA",1,VLOOKUP(D15,'Pivot Tables'!$B$10:$E$14,2,FALSE))</f>
        <v>0.42857142857142855</v>
      </c>
      <c r="O15" s="10">
        <f>IF(E15="NA",1,VLOOKUP(E15,'Pivot Tables'!$B$17:$E$21,2,FALSE))</f>
        <v>0.8571428571428571</v>
      </c>
      <c r="P15" s="10">
        <f>IF(F15="NA",1,VLOOKUP(F15,'Pivot Tables'!$B$24:$E$28,2,FALSE))</f>
        <v>0.7142857142857143</v>
      </c>
      <c r="Q15" s="10">
        <f>IF(G15="NA",1,VLOOKUP(G15,'Pivot Tables'!$G$3:$J$7,2,FALSE))</f>
        <v>0.8571428571428571</v>
      </c>
      <c r="R15" s="10">
        <f>IF(H15="NA",1,VLOOKUP(H15,'Pivot Tables'!$G$10:$J$14,2,FALSE))</f>
        <v>1</v>
      </c>
      <c r="S15" s="10">
        <f>IF(I15="NA",1,VLOOKUP(I15,'Pivot Tables'!$G$17:$J$21,2,FALSE))</f>
        <v>1</v>
      </c>
      <c r="T15" s="10"/>
      <c r="U15" s="10">
        <f>IF(C15="NA",1,VLOOKUP(C15,'Pivot Tables'!$B$3:$E$7,3,FALSE))</f>
        <v>1</v>
      </c>
      <c r="V15" s="10">
        <f>IF(D15="NA",1,VLOOKUP(D15,'Pivot Tables'!$B$10:$E$14,3,FALSE))</f>
        <v>0.55813953488372092</v>
      </c>
      <c r="W15" s="10">
        <f>IF(E15="NA",1,VLOOKUP(E15,'Pivot Tables'!$B$17:$E$21,3,FALSE))</f>
        <v>0.90243902439024393</v>
      </c>
      <c r="X15" s="10">
        <f>IF(F15="NA",1,VLOOKUP(F15,'Pivot Tables'!$B$24:$E$28,3,FALSE))</f>
        <v>0.95454545454545459</v>
      </c>
      <c r="Y15" s="10">
        <f>IF(G15="NA",1,VLOOKUP(G15,'Pivot Tables'!$G$3:$J$7,3,FALSE))</f>
        <v>1</v>
      </c>
      <c r="Z15" s="10">
        <f>IF(H15="NA",1,VLOOKUP(H15,'Pivot Tables'!$G$10:$J$14,3,FALSE))</f>
        <v>0.94594594594594594</v>
      </c>
      <c r="AA15" s="10">
        <f>IF(I15="NA",1,VLOOKUP(I15,'Pivot Tables'!$G$17:$J$21,3,FALSE))</f>
        <v>0.96969696969696972</v>
      </c>
      <c r="AB15" s="10"/>
      <c r="AD15" s="10">
        <f>PRODUCT(M15:S15)*GETPIVOTDATA("Secure",'Pivot Tables'!$L$3,"Secure",0)</f>
        <v>2.2049636181003012E-2</v>
      </c>
      <c r="AE15" s="10">
        <f>PRODUCT(U15:AA15)*GETPIVOTDATA("Secure",'Pivot Tables'!$L$3,"Secure",1)</f>
        <v>0.38048901817211195</v>
      </c>
      <c r="AG15" s="10">
        <f t="shared" si="0"/>
        <v>5.4776444305546443E-2</v>
      </c>
      <c r="AH15" s="10">
        <f t="shared" si="1"/>
        <v>0.9452235556944536</v>
      </c>
      <c r="AI15" s="10">
        <f t="shared" si="2"/>
        <v>1</v>
      </c>
      <c r="AJ15" s="23" t="str">
        <f t="shared" si="3"/>
        <v>TRUE</v>
      </c>
    </row>
    <row r="16" spans="2:36" x14ac:dyDescent="0.15">
      <c r="B16" s="23">
        <v>28</v>
      </c>
      <c r="C16" s="10">
        <v>1</v>
      </c>
      <c r="D16" s="10">
        <v>0</v>
      </c>
      <c r="E16" s="10">
        <v>1</v>
      </c>
      <c r="F16" s="10">
        <v>1</v>
      </c>
      <c r="G16" s="10">
        <v>0</v>
      </c>
      <c r="H16" s="10">
        <v>1</v>
      </c>
      <c r="I16" s="10" t="s">
        <v>9</v>
      </c>
      <c r="J16" s="10"/>
      <c r="K16" s="10">
        <v>1</v>
      </c>
      <c r="L16" s="7"/>
      <c r="M16" s="23">
        <f>IF(C16="NA",1,VLOOKUP(C16,'Pivot Tables'!$B$3:$E$7,2,FALSE))</f>
        <v>0.7142857142857143</v>
      </c>
      <c r="N16" s="10">
        <f>IF(D16="NA",1,VLOOKUP(D16,'Pivot Tables'!$B$10:$E$14,2,FALSE))</f>
        <v>0.5714285714285714</v>
      </c>
      <c r="O16" s="10">
        <f>IF(E16="NA",1,VLOOKUP(E16,'Pivot Tables'!$B$17:$E$21,2,FALSE))</f>
        <v>0.8571428571428571</v>
      </c>
      <c r="P16" s="10">
        <f>IF(F16="NA",1,VLOOKUP(F16,'Pivot Tables'!$B$24:$E$28,2,FALSE))</f>
        <v>0.7142857142857143</v>
      </c>
      <c r="Q16" s="10">
        <f>IF(G16="NA",1,VLOOKUP(G16,'Pivot Tables'!$G$3:$J$7,2,FALSE))</f>
        <v>0.14285714285714285</v>
      </c>
      <c r="R16" s="10">
        <f>IF(H16="NA",1,VLOOKUP(H16,'Pivot Tables'!$G$10:$J$14,2,FALSE))</f>
        <v>1</v>
      </c>
      <c r="S16" s="10">
        <f>IF(I16="NA",1,VLOOKUP(I16,'Pivot Tables'!$G$17:$J$21,2,FALSE))</f>
        <v>1</v>
      </c>
      <c r="T16" s="10"/>
      <c r="U16" s="10">
        <f>IF(C16="NA",1,VLOOKUP(C16,'Pivot Tables'!$B$3:$E$7,3,FALSE))</f>
        <v>1</v>
      </c>
      <c r="V16" s="10">
        <f>IF(D16="NA",1,VLOOKUP(D16,'Pivot Tables'!$B$10:$E$14,3,FALSE))</f>
        <v>0.44186046511627908</v>
      </c>
      <c r="W16" s="10">
        <f>IF(E16="NA",1,VLOOKUP(E16,'Pivot Tables'!$B$17:$E$21,3,FALSE))</f>
        <v>0.90243902439024393</v>
      </c>
      <c r="X16" s="10">
        <f>IF(F16="NA",1,VLOOKUP(F16,'Pivot Tables'!$B$24:$E$28,3,FALSE))</f>
        <v>0.95454545454545459</v>
      </c>
      <c r="Y16" s="10">
        <f>IF(G16="NA",1,VLOOKUP(G16,'Pivot Tables'!$G$3:$J$7,3,FALSE))</f>
        <v>0</v>
      </c>
      <c r="Z16" s="10">
        <f>IF(H16="NA",1,VLOOKUP(H16,'Pivot Tables'!$G$10:$J$14,3,FALSE))</f>
        <v>0.94594594594594594</v>
      </c>
      <c r="AA16" s="10">
        <f>IF(I16="NA",1,VLOOKUP(I16,'Pivot Tables'!$G$17:$J$21,3,FALSE))</f>
        <v>1</v>
      </c>
      <c r="AB16" s="10"/>
      <c r="AD16" s="10">
        <f>PRODUCT(M16:S16)*GETPIVOTDATA("Secure",'Pivot Tables'!$L$3,"Secure",0)</f>
        <v>4.8999191513340026E-3</v>
      </c>
      <c r="AE16" s="10">
        <f>PRODUCT(U16:AA16)*GETPIVOTDATA("Secure",'Pivot Tables'!$L$3,"Secure",1)</f>
        <v>0</v>
      </c>
      <c r="AG16" s="10">
        <f t="shared" si="0"/>
        <v>1</v>
      </c>
      <c r="AH16" s="10">
        <f t="shared" si="1"/>
        <v>0</v>
      </c>
      <c r="AI16" s="10">
        <f t="shared" si="2"/>
        <v>0</v>
      </c>
      <c r="AJ16" s="23" t="str">
        <f t="shared" si="3"/>
        <v>FALSE</v>
      </c>
    </row>
    <row r="17" spans="2:36" x14ac:dyDescent="0.15">
      <c r="B17" s="23">
        <v>29</v>
      </c>
      <c r="C17" s="10">
        <v>1</v>
      </c>
      <c r="D17" s="10">
        <v>1</v>
      </c>
      <c r="E17" s="10">
        <v>1</v>
      </c>
      <c r="F17" s="10">
        <v>1</v>
      </c>
      <c r="G17" s="10">
        <v>1</v>
      </c>
      <c r="H17" s="10">
        <v>1</v>
      </c>
      <c r="I17" s="10" t="s">
        <v>9</v>
      </c>
      <c r="J17" s="10"/>
      <c r="K17" s="10">
        <v>1</v>
      </c>
      <c r="L17" s="7"/>
      <c r="M17" s="23">
        <f>IF(C17="NA",1,VLOOKUP(C17,'Pivot Tables'!$B$3:$E$7,2,FALSE))</f>
        <v>0.7142857142857143</v>
      </c>
      <c r="N17" s="10">
        <f>IF(D17="NA",1,VLOOKUP(D17,'Pivot Tables'!$B$10:$E$14,2,FALSE))</f>
        <v>0.42857142857142855</v>
      </c>
      <c r="O17" s="10">
        <f>IF(E17="NA",1,VLOOKUP(E17,'Pivot Tables'!$B$17:$E$21,2,FALSE))</f>
        <v>0.8571428571428571</v>
      </c>
      <c r="P17" s="10">
        <f>IF(F17="NA",1,VLOOKUP(F17,'Pivot Tables'!$B$24:$E$28,2,FALSE))</f>
        <v>0.7142857142857143</v>
      </c>
      <c r="Q17" s="10">
        <f>IF(G17="NA",1,VLOOKUP(G17,'Pivot Tables'!$G$3:$J$7,2,FALSE))</f>
        <v>0.8571428571428571</v>
      </c>
      <c r="R17" s="10">
        <f>IF(H17="NA",1,VLOOKUP(H17,'Pivot Tables'!$G$10:$J$14,2,FALSE))</f>
        <v>1</v>
      </c>
      <c r="S17" s="10">
        <f>IF(I17="NA",1,VLOOKUP(I17,'Pivot Tables'!$G$17:$J$21,2,FALSE))</f>
        <v>1</v>
      </c>
      <c r="T17" s="10"/>
      <c r="U17" s="10">
        <f>IF(C17="NA",1,VLOOKUP(C17,'Pivot Tables'!$B$3:$E$7,3,FALSE))</f>
        <v>1</v>
      </c>
      <c r="V17" s="10">
        <f>IF(D17="NA",1,VLOOKUP(D17,'Pivot Tables'!$B$10:$E$14,3,FALSE))</f>
        <v>0.55813953488372092</v>
      </c>
      <c r="W17" s="10">
        <f>IF(E17="NA",1,VLOOKUP(E17,'Pivot Tables'!$B$17:$E$21,3,FALSE))</f>
        <v>0.90243902439024393</v>
      </c>
      <c r="X17" s="10">
        <f>IF(F17="NA",1,VLOOKUP(F17,'Pivot Tables'!$B$24:$E$28,3,FALSE))</f>
        <v>0.95454545454545459</v>
      </c>
      <c r="Y17" s="10">
        <f>IF(G17="NA",1,VLOOKUP(G17,'Pivot Tables'!$G$3:$J$7,3,FALSE))</f>
        <v>1</v>
      </c>
      <c r="Z17" s="10">
        <f>IF(H17="NA",1,VLOOKUP(H17,'Pivot Tables'!$G$10:$J$14,3,FALSE))</f>
        <v>0.94594594594594594</v>
      </c>
      <c r="AA17" s="10">
        <f>IF(I17="NA",1,VLOOKUP(I17,'Pivot Tables'!$G$17:$J$21,3,FALSE))</f>
        <v>1</v>
      </c>
      <c r="AB17" s="10"/>
      <c r="AD17" s="10">
        <f>PRODUCT(M17:S17)*GETPIVOTDATA("Secure",'Pivot Tables'!$L$3,"Secure",0)</f>
        <v>2.2049636181003012E-2</v>
      </c>
      <c r="AE17" s="10">
        <f>PRODUCT(U17:AA17)*GETPIVOTDATA("Secure",'Pivot Tables'!$L$3,"Secure",1)</f>
        <v>0.39237929998999044</v>
      </c>
      <c r="AG17" s="10">
        <f t="shared" si="0"/>
        <v>5.320486639935134E-2</v>
      </c>
      <c r="AH17" s="10">
        <f t="shared" si="1"/>
        <v>0.94679513360064871</v>
      </c>
      <c r="AI17" s="10">
        <f t="shared" si="2"/>
        <v>1</v>
      </c>
      <c r="AJ17" s="23" t="str">
        <f t="shared" si="3"/>
        <v>TRUE</v>
      </c>
    </row>
    <row r="18" spans="2:36" x14ac:dyDescent="0.15">
      <c r="B18" s="23">
        <v>22</v>
      </c>
      <c r="C18" s="10">
        <v>1</v>
      </c>
      <c r="D18" s="10">
        <v>1</v>
      </c>
      <c r="E18" s="10">
        <v>1</v>
      </c>
      <c r="F18" s="10">
        <v>1</v>
      </c>
      <c r="G18" s="10">
        <v>1</v>
      </c>
      <c r="H18" s="10" t="s">
        <v>9</v>
      </c>
      <c r="I18" s="10" t="s">
        <v>9</v>
      </c>
      <c r="J18" s="10"/>
      <c r="K18" s="10">
        <v>1</v>
      </c>
      <c r="L18" s="7"/>
      <c r="M18" s="23">
        <f>IF(C18="NA",1,VLOOKUP(C18,'Pivot Tables'!$B$3:$E$7,2,FALSE))</f>
        <v>0.7142857142857143</v>
      </c>
      <c r="N18" s="10">
        <f>IF(D18="NA",1,VLOOKUP(D18,'Pivot Tables'!$B$10:$E$14,2,FALSE))</f>
        <v>0.42857142857142855</v>
      </c>
      <c r="O18" s="10">
        <f>IF(E18="NA",1,VLOOKUP(E18,'Pivot Tables'!$B$17:$E$21,2,FALSE))</f>
        <v>0.8571428571428571</v>
      </c>
      <c r="P18" s="10">
        <f>IF(F18="NA",1,VLOOKUP(F18,'Pivot Tables'!$B$24:$E$28,2,FALSE))</f>
        <v>0.7142857142857143</v>
      </c>
      <c r="Q18" s="10">
        <f>IF(G18="NA",1,VLOOKUP(G18,'Pivot Tables'!$G$3:$J$7,2,FALSE))</f>
        <v>0.8571428571428571</v>
      </c>
      <c r="R18" s="10">
        <f>IF(H18="NA",1,VLOOKUP(H18,'Pivot Tables'!$G$10:$J$14,2,FALSE))</f>
        <v>1</v>
      </c>
      <c r="S18" s="10">
        <f>IF(I18="NA",1,VLOOKUP(I18,'Pivot Tables'!$G$17:$J$21,2,FALSE))</f>
        <v>1</v>
      </c>
      <c r="T18" s="10"/>
      <c r="U18" s="10">
        <f>IF(C18="NA",1,VLOOKUP(C18,'Pivot Tables'!$B$3:$E$7,3,FALSE))</f>
        <v>1</v>
      </c>
      <c r="V18" s="10">
        <f>IF(D18="NA",1,VLOOKUP(D18,'Pivot Tables'!$B$10:$E$14,3,FALSE))</f>
        <v>0.55813953488372092</v>
      </c>
      <c r="W18" s="10">
        <f>IF(E18="NA",1,VLOOKUP(E18,'Pivot Tables'!$B$17:$E$21,3,FALSE))</f>
        <v>0.90243902439024393</v>
      </c>
      <c r="X18" s="10">
        <f>IF(F18="NA",1,VLOOKUP(F18,'Pivot Tables'!$B$24:$E$28,3,FALSE))</f>
        <v>0.95454545454545459</v>
      </c>
      <c r="Y18" s="10">
        <f>IF(G18="NA",1,VLOOKUP(G18,'Pivot Tables'!$G$3:$J$7,3,FALSE))</f>
        <v>1</v>
      </c>
      <c r="Z18" s="10">
        <f>IF(H18="NA",1,VLOOKUP(H18,'Pivot Tables'!$G$10:$J$14,3,FALSE))</f>
        <v>1</v>
      </c>
      <c r="AA18" s="10">
        <f>IF(I18="NA",1,VLOOKUP(I18,'Pivot Tables'!$G$17:$J$21,3,FALSE))</f>
        <v>1</v>
      </c>
      <c r="AB18" s="10"/>
      <c r="AD18" s="10">
        <f>PRODUCT(M18:S18)*GETPIVOTDATA("Secure",'Pivot Tables'!$L$3,"Secure",0)</f>
        <v>2.2049636181003012E-2</v>
      </c>
      <c r="AE18" s="10">
        <f>PRODUCT(U18:AA18)*GETPIVOTDATA("Secure",'Pivot Tables'!$L$3,"Secure",1)</f>
        <v>0.41480097427513274</v>
      </c>
      <c r="AG18" s="10">
        <f t="shared" si="0"/>
        <v>5.0474088059485542E-2</v>
      </c>
      <c r="AH18" s="10">
        <f t="shared" si="1"/>
        <v>0.9495259119405145</v>
      </c>
      <c r="AI18" s="10">
        <f t="shared" si="2"/>
        <v>1</v>
      </c>
      <c r="AJ18" s="23" t="str">
        <f t="shared" si="3"/>
        <v>TRUE</v>
      </c>
    </row>
    <row r="19" spans="2:36" x14ac:dyDescent="0.15">
      <c r="B19" s="23">
        <v>11</v>
      </c>
      <c r="C19" s="10">
        <v>0</v>
      </c>
      <c r="D19" s="10">
        <v>0</v>
      </c>
      <c r="E19" s="10">
        <v>0</v>
      </c>
      <c r="F19" s="10">
        <v>1</v>
      </c>
      <c r="G19" s="10">
        <v>1</v>
      </c>
      <c r="H19" s="10">
        <v>1</v>
      </c>
      <c r="I19" s="10">
        <v>1</v>
      </c>
      <c r="J19" s="10"/>
      <c r="K19" s="10">
        <v>1</v>
      </c>
      <c r="L19" s="7"/>
      <c r="M19" s="23">
        <f>IF(C19="NA",1,VLOOKUP(C19,'Pivot Tables'!$B$3:$E$7,2,FALSE))</f>
        <v>0.2857142857142857</v>
      </c>
      <c r="N19" s="10">
        <f>IF(D19="NA",1,VLOOKUP(D19,'Pivot Tables'!$B$10:$E$14,2,FALSE))</f>
        <v>0.5714285714285714</v>
      </c>
      <c r="O19" s="10">
        <f>IF(E19="NA",1,VLOOKUP(E19,'Pivot Tables'!$B$17:$E$21,2,FALSE))</f>
        <v>0.14285714285714285</v>
      </c>
      <c r="P19" s="10">
        <f>IF(F19="NA",1,VLOOKUP(F19,'Pivot Tables'!$B$24:$E$28,2,FALSE))</f>
        <v>0.7142857142857143</v>
      </c>
      <c r="Q19" s="10">
        <f>IF(G19="NA",1,VLOOKUP(G19,'Pivot Tables'!$G$3:$J$7,2,FALSE))</f>
        <v>0.8571428571428571</v>
      </c>
      <c r="R19" s="10">
        <f>IF(H19="NA",1,VLOOKUP(H19,'Pivot Tables'!$G$10:$J$14,2,FALSE))</f>
        <v>1</v>
      </c>
      <c r="S19" s="10">
        <f>IF(I19="NA",1,VLOOKUP(I19,'Pivot Tables'!$G$17:$J$21,2,FALSE))</f>
        <v>1</v>
      </c>
      <c r="T19" s="10"/>
      <c r="U19" s="10">
        <f>IF(C19="NA",1,VLOOKUP(C19,'Pivot Tables'!$B$3:$E$7,3,FALSE))</f>
        <v>0</v>
      </c>
      <c r="V19" s="10">
        <f>IF(D19="NA",1,VLOOKUP(D19,'Pivot Tables'!$B$10:$E$14,3,FALSE))</f>
        <v>0.44186046511627908</v>
      </c>
      <c r="W19" s="10">
        <f>IF(E19="NA",1,VLOOKUP(E19,'Pivot Tables'!$B$17:$E$21,3,FALSE))</f>
        <v>9.7560975609756101E-2</v>
      </c>
      <c r="X19" s="10">
        <f>IF(F19="NA",1,VLOOKUP(F19,'Pivot Tables'!$B$24:$E$28,3,FALSE))</f>
        <v>0.95454545454545459</v>
      </c>
      <c r="Y19" s="10">
        <f>IF(G19="NA",1,VLOOKUP(G19,'Pivot Tables'!$G$3:$J$7,3,FALSE))</f>
        <v>1</v>
      </c>
      <c r="Z19" s="10">
        <f>IF(H19="NA",1,VLOOKUP(H19,'Pivot Tables'!$G$10:$J$14,3,FALSE))</f>
        <v>0.94594594594594594</v>
      </c>
      <c r="AA19" s="10">
        <f>IF(I19="NA",1,VLOOKUP(I19,'Pivot Tables'!$G$17:$J$21,3,FALSE))</f>
        <v>0.96969696969696972</v>
      </c>
      <c r="AB19" s="10"/>
      <c r="AD19" s="10">
        <f>PRODUCT(M19:S19)*GETPIVOTDATA("Secure",'Pivot Tables'!$L$3,"Secure",0)</f>
        <v>1.9599676605336009E-3</v>
      </c>
      <c r="AE19" s="10">
        <f>PRODUCT(U19:AA19)*GETPIVOTDATA("Secure",'Pivot Tables'!$L$3,"Secure",1)</f>
        <v>0</v>
      </c>
      <c r="AG19" s="10">
        <f t="shared" si="0"/>
        <v>1</v>
      </c>
      <c r="AH19" s="10">
        <f t="shared" si="1"/>
        <v>0</v>
      </c>
      <c r="AI19" s="10">
        <f t="shared" si="2"/>
        <v>0</v>
      </c>
      <c r="AJ19" s="23" t="str">
        <f t="shared" si="3"/>
        <v>FALSE</v>
      </c>
    </row>
    <row r="20" spans="2:36" x14ac:dyDescent="0.15">
      <c r="B20" s="23">
        <v>43</v>
      </c>
      <c r="C20" s="10">
        <v>1</v>
      </c>
      <c r="D20" s="10">
        <v>1</v>
      </c>
      <c r="E20" s="10">
        <v>1</v>
      </c>
      <c r="F20" s="10">
        <v>1</v>
      </c>
      <c r="G20" s="10">
        <v>1</v>
      </c>
      <c r="H20" s="10">
        <v>1</v>
      </c>
      <c r="I20" s="10">
        <v>1</v>
      </c>
      <c r="J20" s="10"/>
      <c r="K20" s="10">
        <v>1</v>
      </c>
      <c r="L20" s="7"/>
      <c r="M20" s="23">
        <f>IF(C20="NA",1,VLOOKUP(C20,'Pivot Tables'!$B$3:$E$7,2,FALSE))</f>
        <v>0.7142857142857143</v>
      </c>
      <c r="N20" s="10">
        <f>IF(D20="NA",1,VLOOKUP(D20,'Pivot Tables'!$B$10:$E$14,2,FALSE))</f>
        <v>0.42857142857142855</v>
      </c>
      <c r="O20" s="10">
        <f>IF(E20="NA",1,VLOOKUP(E20,'Pivot Tables'!$B$17:$E$21,2,FALSE))</f>
        <v>0.8571428571428571</v>
      </c>
      <c r="P20" s="10">
        <f>IF(F20="NA",1,VLOOKUP(F20,'Pivot Tables'!$B$24:$E$28,2,FALSE))</f>
        <v>0.7142857142857143</v>
      </c>
      <c r="Q20" s="10">
        <f>IF(G20="NA",1,VLOOKUP(G20,'Pivot Tables'!$G$3:$J$7,2,FALSE))</f>
        <v>0.8571428571428571</v>
      </c>
      <c r="R20" s="10">
        <f>IF(H20="NA",1,VLOOKUP(H20,'Pivot Tables'!$G$10:$J$14,2,FALSE))</f>
        <v>1</v>
      </c>
      <c r="S20" s="10">
        <f>IF(I20="NA",1,VLOOKUP(I20,'Pivot Tables'!$G$17:$J$21,2,FALSE))</f>
        <v>1</v>
      </c>
      <c r="T20" s="10"/>
      <c r="U20" s="10">
        <f>IF(C20="NA",1,VLOOKUP(C20,'Pivot Tables'!$B$3:$E$7,3,FALSE))</f>
        <v>1</v>
      </c>
      <c r="V20" s="10">
        <f>IF(D20="NA",1,VLOOKUP(D20,'Pivot Tables'!$B$10:$E$14,3,FALSE))</f>
        <v>0.55813953488372092</v>
      </c>
      <c r="W20" s="10">
        <f>IF(E20="NA",1,VLOOKUP(E20,'Pivot Tables'!$B$17:$E$21,3,FALSE))</f>
        <v>0.90243902439024393</v>
      </c>
      <c r="X20" s="10">
        <f>IF(F20="NA",1,VLOOKUP(F20,'Pivot Tables'!$B$24:$E$28,3,FALSE))</f>
        <v>0.95454545454545459</v>
      </c>
      <c r="Y20" s="10">
        <f>IF(G20="NA",1,VLOOKUP(G20,'Pivot Tables'!$G$3:$J$7,3,FALSE))</f>
        <v>1</v>
      </c>
      <c r="Z20" s="10">
        <f>IF(H20="NA",1,VLOOKUP(H20,'Pivot Tables'!$G$10:$J$14,3,FALSE))</f>
        <v>0.94594594594594594</v>
      </c>
      <c r="AA20" s="10">
        <f>IF(I20="NA",1,VLOOKUP(I20,'Pivot Tables'!$G$17:$J$21,3,FALSE))</f>
        <v>0.96969696969696972</v>
      </c>
      <c r="AB20" s="10"/>
      <c r="AD20" s="10">
        <f>PRODUCT(M20:S20)*GETPIVOTDATA("Secure",'Pivot Tables'!$L$3,"Secure",0)</f>
        <v>2.2049636181003012E-2</v>
      </c>
      <c r="AE20" s="10">
        <f>PRODUCT(U20:AA20)*GETPIVOTDATA("Secure",'Pivot Tables'!$L$3,"Secure",1)</f>
        <v>0.38048901817211195</v>
      </c>
      <c r="AG20" s="10">
        <f t="shared" si="0"/>
        <v>5.4776444305546443E-2</v>
      </c>
      <c r="AH20" s="10">
        <f t="shared" si="1"/>
        <v>0.9452235556944536</v>
      </c>
      <c r="AI20" s="10">
        <f t="shared" si="2"/>
        <v>1</v>
      </c>
      <c r="AJ20" s="23" t="str">
        <f t="shared" si="3"/>
        <v>TRUE</v>
      </c>
    </row>
    <row r="21" spans="2:36" x14ac:dyDescent="0.15">
      <c r="B21" s="23">
        <v>46</v>
      </c>
      <c r="C21" s="10">
        <v>1</v>
      </c>
      <c r="D21" s="10">
        <v>1</v>
      </c>
      <c r="E21" s="10">
        <v>0</v>
      </c>
      <c r="F21" s="10">
        <v>1</v>
      </c>
      <c r="G21" s="10">
        <v>1</v>
      </c>
      <c r="H21" s="10" t="s">
        <v>9</v>
      </c>
      <c r="I21" s="10" t="s">
        <v>9</v>
      </c>
      <c r="J21" s="10"/>
      <c r="K21" s="10">
        <v>1</v>
      </c>
      <c r="L21" s="7"/>
      <c r="M21" s="23">
        <f>IF(C21="NA",1,VLOOKUP(C21,'Pivot Tables'!$B$3:$E$7,2,FALSE))</f>
        <v>0.7142857142857143</v>
      </c>
      <c r="N21" s="10">
        <f>IF(D21="NA",1,VLOOKUP(D21,'Pivot Tables'!$B$10:$E$14,2,FALSE))</f>
        <v>0.42857142857142855</v>
      </c>
      <c r="O21" s="10">
        <f>IF(E21="NA",1,VLOOKUP(E21,'Pivot Tables'!$B$17:$E$21,2,FALSE))</f>
        <v>0.14285714285714285</v>
      </c>
      <c r="P21" s="10">
        <f>IF(F21="NA",1,VLOOKUP(F21,'Pivot Tables'!$B$24:$E$28,2,FALSE))</f>
        <v>0.7142857142857143</v>
      </c>
      <c r="Q21" s="10">
        <f>IF(G21="NA",1,VLOOKUP(G21,'Pivot Tables'!$G$3:$J$7,2,FALSE))</f>
        <v>0.8571428571428571</v>
      </c>
      <c r="R21" s="10">
        <f>IF(H21="NA",1,VLOOKUP(H21,'Pivot Tables'!$G$10:$J$14,2,FALSE))</f>
        <v>1</v>
      </c>
      <c r="S21" s="10">
        <f>IF(I21="NA",1,VLOOKUP(I21,'Pivot Tables'!$G$17:$J$21,2,FALSE))</f>
        <v>1</v>
      </c>
      <c r="T21" s="10"/>
      <c r="U21" s="10">
        <f>IF(C21="NA",1,VLOOKUP(C21,'Pivot Tables'!$B$3:$E$7,3,FALSE))</f>
        <v>1</v>
      </c>
      <c r="V21" s="10">
        <f>IF(D21="NA",1,VLOOKUP(D21,'Pivot Tables'!$B$10:$E$14,3,FALSE))</f>
        <v>0.55813953488372092</v>
      </c>
      <c r="W21" s="10">
        <f>IF(E21="NA",1,VLOOKUP(E21,'Pivot Tables'!$B$17:$E$21,3,FALSE))</f>
        <v>9.7560975609756101E-2</v>
      </c>
      <c r="X21" s="10">
        <f>IF(F21="NA",1,VLOOKUP(F21,'Pivot Tables'!$B$24:$E$28,3,FALSE))</f>
        <v>0.95454545454545459</v>
      </c>
      <c r="Y21" s="10">
        <f>IF(G21="NA",1,VLOOKUP(G21,'Pivot Tables'!$G$3:$J$7,3,FALSE))</f>
        <v>1</v>
      </c>
      <c r="Z21" s="10">
        <f>IF(H21="NA",1,VLOOKUP(H21,'Pivot Tables'!$G$10:$J$14,3,FALSE))</f>
        <v>1</v>
      </c>
      <c r="AA21" s="10">
        <f>IF(I21="NA",1,VLOOKUP(I21,'Pivot Tables'!$G$17:$J$21,3,FALSE))</f>
        <v>1</v>
      </c>
      <c r="AB21" s="10"/>
      <c r="AD21" s="10">
        <f>PRODUCT(M21:S21)*GETPIVOTDATA("Secure",'Pivot Tables'!$L$3,"Secure",0)</f>
        <v>3.6749393635005022E-3</v>
      </c>
      <c r="AE21" s="10">
        <f>PRODUCT(U21:AA21)*GETPIVOTDATA("Secure",'Pivot Tables'!$L$3,"Secure",1)</f>
        <v>4.4843348570284609E-2</v>
      </c>
      <c r="AG21" s="10">
        <f t="shared" si="0"/>
        <v>7.5743385020424506E-2</v>
      </c>
      <c r="AH21" s="10">
        <f t="shared" si="1"/>
        <v>0.92425661497957545</v>
      </c>
      <c r="AI21" s="10">
        <f t="shared" si="2"/>
        <v>1</v>
      </c>
      <c r="AJ21" s="23" t="str">
        <f t="shared" si="3"/>
        <v>TRUE</v>
      </c>
    </row>
    <row r="22" spans="2:36" x14ac:dyDescent="0.15">
      <c r="B22" s="23">
        <v>32</v>
      </c>
      <c r="C22" s="10">
        <v>1</v>
      </c>
      <c r="D22" s="10">
        <v>1</v>
      </c>
      <c r="E22" s="10">
        <v>1</v>
      </c>
      <c r="F22" s="10">
        <v>0</v>
      </c>
      <c r="G22" s="10">
        <v>1</v>
      </c>
      <c r="H22" s="10">
        <v>1</v>
      </c>
      <c r="I22" s="10">
        <v>1</v>
      </c>
      <c r="J22" s="10"/>
      <c r="K22" s="10">
        <v>1</v>
      </c>
      <c r="L22" s="7"/>
      <c r="M22" s="23">
        <f>IF(C22="NA",1,VLOOKUP(C22,'Pivot Tables'!$B$3:$E$7,2,FALSE))</f>
        <v>0.7142857142857143</v>
      </c>
      <c r="N22" s="10">
        <f>IF(D22="NA",1,VLOOKUP(D22,'Pivot Tables'!$B$10:$E$14,2,FALSE))</f>
        <v>0.42857142857142855</v>
      </c>
      <c r="O22" s="10">
        <f>IF(E22="NA",1,VLOOKUP(E22,'Pivot Tables'!$B$17:$E$21,2,FALSE))</f>
        <v>0.8571428571428571</v>
      </c>
      <c r="P22" s="10">
        <f>IF(F22="NA",1,VLOOKUP(F22,'Pivot Tables'!$B$24:$E$28,2,FALSE))</f>
        <v>0.2857142857142857</v>
      </c>
      <c r="Q22" s="10">
        <f>IF(G22="NA",1,VLOOKUP(G22,'Pivot Tables'!$G$3:$J$7,2,FALSE))</f>
        <v>0.8571428571428571</v>
      </c>
      <c r="R22" s="10">
        <f>IF(H22="NA",1,VLOOKUP(H22,'Pivot Tables'!$G$10:$J$14,2,FALSE))</f>
        <v>1</v>
      </c>
      <c r="S22" s="10">
        <f>IF(I22="NA",1,VLOOKUP(I22,'Pivot Tables'!$G$17:$J$21,2,FALSE))</f>
        <v>1</v>
      </c>
      <c r="T22" s="10"/>
      <c r="U22" s="10">
        <f>IF(C22="NA",1,VLOOKUP(C22,'Pivot Tables'!$B$3:$E$7,3,FALSE))</f>
        <v>1</v>
      </c>
      <c r="V22" s="10">
        <f>IF(D22="NA",1,VLOOKUP(D22,'Pivot Tables'!$B$10:$E$14,3,FALSE))</f>
        <v>0.55813953488372092</v>
      </c>
      <c r="W22" s="10">
        <f>IF(E22="NA",1,VLOOKUP(E22,'Pivot Tables'!$B$17:$E$21,3,FALSE))</f>
        <v>0.90243902439024393</v>
      </c>
      <c r="X22" s="10">
        <f>IF(F22="NA",1,VLOOKUP(F22,'Pivot Tables'!$B$24:$E$28,3,FALSE))</f>
        <v>4.5454545454545456E-2</v>
      </c>
      <c r="Y22" s="10">
        <f>IF(G22="NA",1,VLOOKUP(G22,'Pivot Tables'!$G$3:$J$7,3,FALSE))</f>
        <v>1</v>
      </c>
      <c r="Z22" s="10">
        <f>IF(H22="NA",1,VLOOKUP(H22,'Pivot Tables'!$G$10:$J$14,3,FALSE))</f>
        <v>0.94594594594594594</v>
      </c>
      <c r="AA22" s="10">
        <f>IF(I22="NA",1,VLOOKUP(I22,'Pivot Tables'!$G$17:$J$21,3,FALSE))</f>
        <v>0.96969696969696972</v>
      </c>
      <c r="AB22" s="10"/>
      <c r="AD22" s="10">
        <f>PRODUCT(M22:S22)*GETPIVOTDATA("Secure",'Pivot Tables'!$L$3,"Secure",0)</f>
        <v>8.8198544724012035E-3</v>
      </c>
      <c r="AE22" s="10">
        <f>PRODUCT(U22:AA22)*GETPIVOTDATA("Secure",'Pivot Tables'!$L$3,"Secure",1)</f>
        <v>1.8118524674862468E-2</v>
      </c>
      <c r="AG22" s="10">
        <f t="shared" si="0"/>
        <v>0.327408506064371</v>
      </c>
      <c r="AH22" s="10">
        <f t="shared" si="1"/>
        <v>0.672591493935629</v>
      </c>
      <c r="AI22" s="10">
        <f t="shared" si="2"/>
        <v>1</v>
      </c>
      <c r="AJ22" s="23" t="str">
        <f t="shared" si="3"/>
        <v>TRUE</v>
      </c>
    </row>
    <row r="23" spans="2:36" x14ac:dyDescent="0.15">
      <c r="B23" s="23">
        <v>47</v>
      </c>
      <c r="C23" s="10">
        <v>1</v>
      </c>
      <c r="D23" s="10">
        <v>1</v>
      </c>
      <c r="E23" s="10">
        <v>1</v>
      </c>
      <c r="F23" s="10">
        <v>1</v>
      </c>
      <c r="G23" s="10">
        <v>1</v>
      </c>
      <c r="H23" s="10" t="s">
        <v>9</v>
      </c>
      <c r="I23" s="10" t="s">
        <v>9</v>
      </c>
      <c r="J23" s="10"/>
      <c r="K23" s="10">
        <v>1</v>
      </c>
      <c r="L23" s="7"/>
      <c r="M23" s="23">
        <f>IF(C23="NA",1,VLOOKUP(C23,'Pivot Tables'!$B$3:$E$7,2,FALSE))</f>
        <v>0.7142857142857143</v>
      </c>
      <c r="N23" s="10">
        <f>IF(D23="NA",1,VLOOKUP(D23,'Pivot Tables'!$B$10:$E$14,2,FALSE))</f>
        <v>0.42857142857142855</v>
      </c>
      <c r="O23" s="10">
        <f>IF(E23="NA",1,VLOOKUP(E23,'Pivot Tables'!$B$17:$E$21,2,FALSE))</f>
        <v>0.8571428571428571</v>
      </c>
      <c r="P23" s="10">
        <f>IF(F23="NA",1,VLOOKUP(F23,'Pivot Tables'!$B$24:$E$28,2,FALSE))</f>
        <v>0.7142857142857143</v>
      </c>
      <c r="Q23" s="10">
        <f>IF(G23="NA",1,VLOOKUP(G23,'Pivot Tables'!$G$3:$J$7,2,FALSE))</f>
        <v>0.8571428571428571</v>
      </c>
      <c r="R23" s="10">
        <f>IF(H23="NA",1,VLOOKUP(H23,'Pivot Tables'!$G$10:$J$14,2,FALSE))</f>
        <v>1</v>
      </c>
      <c r="S23" s="10">
        <f>IF(I23="NA",1,VLOOKUP(I23,'Pivot Tables'!$G$17:$J$21,2,FALSE))</f>
        <v>1</v>
      </c>
      <c r="T23" s="10"/>
      <c r="U23" s="10">
        <f>IF(C23="NA",1,VLOOKUP(C23,'Pivot Tables'!$B$3:$E$7,3,FALSE))</f>
        <v>1</v>
      </c>
      <c r="V23" s="10">
        <f>IF(D23="NA",1,VLOOKUP(D23,'Pivot Tables'!$B$10:$E$14,3,FALSE))</f>
        <v>0.55813953488372092</v>
      </c>
      <c r="W23" s="10">
        <f>IF(E23="NA",1,VLOOKUP(E23,'Pivot Tables'!$B$17:$E$21,3,FALSE))</f>
        <v>0.90243902439024393</v>
      </c>
      <c r="X23" s="10">
        <f>IF(F23="NA",1,VLOOKUP(F23,'Pivot Tables'!$B$24:$E$28,3,FALSE))</f>
        <v>0.95454545454545459</v>
      </c>
      <c r="Y23" s="10">
        <f>IF(G23="NA",1,VLOOKUP(G23,'Pivot Tables'!$G$3:$J$7,3,FALSE))</f>
        <v>1</v>
      </c>
      <c r="Z23" s="10">
        <f>IF(H23="NA",1,VLOOKUP(H23,'Pivot Tables'!$G$10:$J$14,3,FALSE))</f>
        <v>1</v>
      </c>
      <c r="AA23" s="10">
        <f>IF(I23="NA",1,VLOOKUP(I23,'Pivot Tables'!$G$17:$J$21,3,FALSE))</f>
        <v>1</v>
      </c>
      <c r="AB23" s="10"/>
      <c r="AD23" s="10">
        <f>PRODUCT(M23:S23)*GETPIVOTDATA("Secure",'Pivot Tables'!$L$3,"Secure",0)</f>
        <v>2.2049636181003012E-2</v>
      </c>
      <c r="AE23" s="10">
        <f>PRODUCT(U23:AA23)*GETPIVOTDATA("Secure",'Pivot Tables'!$L$3,"Secure",1)</f>
        <v>0.41480097427513274</v>
      </c>
      <c r="AG23" s="10">
        <f t="shared" si="0"/>
        <v>5.0474088059485542E-2</v>
      </c>
      <c r="AH23" s="10">
        <f t="shared" si="1"/>
        <v>0.9495259119405145</v>
      </c>
      <c r="AI23" s="10">
        <f t="shared" si="2"/>
        <v>1</v>
      </c>
      <c r="AJ23" s="23" t="str">
        <f t="shared" si="3"/>
        <v>TRUE</v>
      </c>
    </row>
    <row r="24" spans="2:36" x14ac:dyDescent="0.15">
      <c r="B24" s="23">
        <v>48</v>
      </c>
      <c r="C24" s="10">
        <v>1</v>
      </c>
      <c r="D24" s="10">
        <v>1</v>
      </c>
      <c r="E24" s="10">
        <v>1</v>
      </c>
      <c r="F24" s="10">
        <v>1</v>
      </c>
      <c r="G24" s="10">
        <v>1</v>
      </c>
      <c r="H24" s="10" t="s">
        <v>9</v>
      </c>
      <c r="I24" s="10" t="s">
        <v>9</v>
      </c>
      <c r="J24" s="10"/>
      <c r="K24" s="10">
        <v>1</v>
      </c>
      <c r="L24" s="7"/>
      <c r="M24" s="23">
        <f>IF(C24="NA",1,VLOOKUP(C24,'Pivot Tables'!$B$3:$E$7,2,FALSE))</f>
        <v>0.7142857142857143</v>
      </c>
      <c r="N24" s="10">
        <f>IF(D24="NA",1,VLOOKUP(D24,'Pivot Tables'!$B$10:$E$14,2,FALSE))</f>
        <v>0.42857142857142855</v>
      </c>
      <c r="O24" s="10">
        <f>IF(E24="NA",1,VLOOKUP(E24,'Pivot Tables'!$B$17:$E$21,2,FALSE))</f>
        <v>0.8571428571428571</v>
      </c>
      <c r="P24" s="10">
        <f>IF(F24="NA",1,VLOOKUP(F24,'Pivot Tables'!$B$24:$E$28,2,FALSE))</f>
        <v>0.7142857142857143</v>
      </c>
      <c r="Q24" s="10">
        <f>IF(G24="NA",1,VLOOKUP(G24,'Pivot Tables'!$G$3:$J$7,2,FALSE))</f>
        <v>0.8571428571428571</v>
      </c>
      <c r="R24" s="10">
        <f>IF(H24="NA",1,VLOOKUP(H24,'Pivot Tables'!$G$10:$J$14,2,FALSE))</f>
        <v>1</v>
      </c>
      <c r="S24" s="10">
        <f>IF(I24="NA",1,VLOOKUP(I24,'Pivot Tables'!$G$17:$J$21,2,FALSE))</f>
        <v>1</v>
      </c>
      <c r="T24" s="10"/>
      <c r="U24" s="10">
        <f>IF(C24="NA",1,VLOOKUP(C24,'Pivot Tables'!$B$3:$E$7,3,FALSE))</f>
        <v>1</v>
      </c>
      <c r="V24" s="10">
        <f>IF(D24="NA",1,VLOOKUP(D24,'Pivot Tables'!$B$10:$E$14,3,FALSE))</f>
        <v>0.55813953488372092</v>
      </c>
      <c r="W24" s="10">
        <f>IF(E24="NA",1,VLOOKUP(E24,'Pivot Tables'!$B$17:$E$21,3,FALSE))</f>
        <v>0.90243902439024393</v>
      </c>
      <c r="X24" s="10">
        <f>IF(F24="NA",1,VLOOKUP(F24,'Pivot Tables'!$B$24:$E$28,3,FALSE))</f>
        <v>0.95454545454545459</v>
      </c>
      <c r="Y24" s="10">
        <f>IF(G24="NA",1,VLOOKUP(G24,'Pivot Tables'!$G$3:$J$7,3,FALSE))</f>
        <v>1</v>
      </c>
      <c r="Z24" s="10">
        <f>IF(H24="NA",1,VLOOKUP(H24,'Pivot Tables'!$G$10:$J$14,3,FALSE))</f>
        <v>1</v>
      </c>
      <c r="AA24" s="10">
        <f>IF(I24="NA",1,VLOOKUP(I24,'Pivot Tables'!$G$17:$J$21,3,FALSE))</f>
        <v>1</v>
      </c>
      <c r="AB24" s="10"/>
      <c r="AD24" s="10">
        <f>PRODUCT(M24:S24)*GETPIVOTDATA("Secure",'Pivot Tables'!$L$3,"Secure",0)</f>
        <v>2.2049636181003012E-2</v>
      </c>
      <c r="AE24" s="10">
        <f>PRODUCT(U24:AA24)*GETPIVOTDATA("Secure",'Pivot Tables'!$L$3,"Secure",1)</f>
        <v>0.41480097427513274</v>
      </c>
      <c r="AG24" s="10">
        <f t="shared" si="0"/>
        <v>5.0474088059485542E-2</v>
      </c>
      <c r="AH24" s="10">
        <f t="shared" si="1"/>
        <v>0.9495259119405145</v>
      </c>
      <c r="AI24" s="10">
        <f t="shared" si="2"/>
        <v>1</v>
      </c>
      <c r="AJ24" s="23" t="str">
        <f t="shared" si="3"/>
        <v>TRUE</v>
      </c>
    </row>
    <row r="25" spans="2:36" x14ac:dyDescent="0.15">
      <c r="B25" s="23">
        <v>69</v>
      </c>
      <c r="C25" s="10">
        <v>0</v>
      </c>
      <c r="D25" s="10">
        <v>0</v>
      </c>
      <c r="E25" s="10">
        <v>1</v>
      </c>
      <c r="F25" s="10">
        <v>0</v>
      </c>
      <c r="G25" s="10">
        <v>1</v>
      </c>
      <c r="H25" s="10">
        <v>1</v>
      </c>
      <c r="I25" s="10">
        <v>0</v>
      </c>
      <c r="J25" s="10"/>
      <c r="K25" s="10">
        <v>0</v>
      </c>
      <c r="L25" s="7"/>
      <c r="M25" s="27">
        <v>1</v>
      </c>
      <c r="N25" s="10">
        <f>IF(D25="NA",1,VLOOKUP(D25,'Pivot Tables'!$B$10:$E$14,2,FALSE))</f>
        <v>0.5714285714285714</v>
      </c>
      <c r="O25" s="10">
        <f>IF(E25="NA",1,VLOOKUP(E25,'Pivot Tables'!$B$17:$E$21,2,FALSE))</f>
        <v>0.8571428571428571</v>
      </c>
      <c r="P25" s="10">
        <f>IF(F25="NA",1,VLOOKUP(F25,'Pivot Tables'!$B$24:$E$28,2,FALSE))</f>
        <v>0.2857142857142857</v>
      </c>
      <c r="Q25" s="10">
        <f>IF(G25="NA",1,VLOOKUP(G25,'Pivot Tables'!$G$3:$J$7,2,FALSE))</f>
        <v>0.8571428571428571</v>
      </c>
      <c r="R25" s="10">
        <f>IF(H25="NA",1,VLOOKUP(H25,'Pivot Tables'!$G$10:$J$14,2,FALSE))</f>
        <v>1</v>
      </c>
      <c r="S25" s="27">
        <v>1</v>
      </c>
      <c r="T25" s="10"/>
      <c r="U25" s="27">
        <v>1</v>
      </c>
      <c r="V25" s="10">
        <f>IF(D25="NA",1,VLOOKUP(D25,'Pivot Tables'!$B$10:$E$14,3,FALSE))</f>
        <v>0.44186046511627908</v>
      </c>
      <c r="W25" s="10">
        <f>IF(E25="NA",1,VLOOKUP(E25,'Pivot Tables'!$B$17:$E$21,3,FALSE))</f>
        <v>0.90243902439024393</v>
      </c>
      <c r="X25" s="10">
        <f>IF(F25="NA",1,VLOOKUP(F25,'Pivot Tables'!$B$24:$E$28,3,FALSE))</f>
        <v>4.5454545454545456E-2</v>
      </c>
      <c r="Y25" s="10">
        <f>IF(G25="NA",1,VLOOKUP(G25,'Pivot Tables'!$G$3:$J$7,3,FALSE))</f>
        <v>1</v>
      </c>
      <c r="Z25" s="10">
        <f>IF(H25="NA",1,VLOOKUP(H25,'Pivot Tables'!$G$10:$J$14,3,FALSE))</f>
        <v>0.94594594594594594</v>
      </c>
      <c r="AA25" s="27">
        <v>1</v>
      </c>
      <c r="AB25" s="10"/>
      <c r="AD25" s="10">
        <f>PRODUCT(M25:S25)*GETPIVOTDATA("Secure",'Pivot Tables'!$L$3,"Secure",0)</f>
        <v>1.6463728348482247E-2</v>
      </c>
      <c r="AE25" s="10">
        <f>PRODUCT(U25:AA25)*GETPIVOTDATA("Secure",'Pivot Tables'!$L$3,"Secure",1)</f>
        <v>1.4792076785336941E-2</v>
      </c>
      <c r="AG25" s="27">
        <f>AD25/(AD25+AE25)</f>
        <v>0.52674145740268508</v>
      </c>
      <c r="AH25" s="27">
        <f t="shared" si="1"/>
        <v>0.47325854259731492</v>
      </c>
      <c r="AI25" s="27">
        <f t="shared" si="2"/>
        <v>0</v>
      </c>
      <c r="AJ25" s="28" t="str">
        <f t="shared" si="3"/>
        <v>TRUE</v>
      </c>
    </row>
    <row r="26" spans="2:36" x14ac:dyDescent="0.15">
      <c r="B26" s="23">
        <v>70</v>
      </c>
      <c r="C26" s="10">
        <v>1</v>
      </c>
      <c r="D26" s="10" t="s">
        <v>9</v>
      </c>
      <c r="E26" s="10">
        <v>0</v>
      </c>
      <c r="F26" s="10">
        <v>1</v>
      </c>
      <c r="G26" s="10">
        <v>1</v>
      </c>
      <c r="H26" s="10" t="s">
        <v>9</v>
      </c>
      <c r="I26" s="10" t="s">
        <v>9</v>
      </c>
      <c r="J26" s="10"/>
      <c r="K26" s="10">
        <v>0</v>
      </c>
      <c r="L26" s="7"/>
      <c r="M26" s="23">
        <f>IF(C26="NA",1,VLOOKUP(C26,'Pivot Tables'!$B$3:$E$7,2,FALSE))</f>
        <v>0.7142857142857143</v>
      </c>
      <c r="N26" s="10">
        <f>IF(D26="NA",1,VLOOKUP(D26,'Pivot Tables'!$B$10:$E$14,2,FALSE))</f>
        <v>1</v>
      </c>
      <c r="O26" s="10">
        <f>IF(E26="NA",1,VLOOKUP(E26,'Pivot Tables'!$B$17:$E$21,2,FALSE))</f>
        <v>0.14285714285714285</v>
      </c>
      <c r="P26" s="10">
        <f>IF(F26="NA",1,VLOOKUP(F26,'Pivot Tables'!$B$24:$E$28,2,FALSE))</f>
        <v>0.7142857142857143</v>
      </c>
      <c r="Q26" s="10">
        <f>IF(G26="NA",1,VLOOKUP(G26,'Pivot Tables'!$G$3:$J$7,2,FALSE))</f>
        <v>0.8571428571428571</v>
      </c>
      <c r="R26" s="10">
        <f>IF(H26="NA",1,VLOOKUP(H26,'Pivot Tables'!$G$10:$J$14,2,FALSE))</f>
        <v>1</v>
      </c>
      <c r="S26" s="10">
        <f>IF(I26="NA",1,VLOOKUP(I26,'Pivot Tables'!$G$17:$J$21,2,FALSE))</f>
        <v>1</v>
      </c>
      <c r="T26" s="10"/>
      <c r="U26" s="10">
        <f>IF(C26="NA",1,VLOOKUP(C26,'Pivot Tables'!$B$3:$E$7,3,FALSE))</f>
        <v>1</v>
      </c>
      <c r="V26" s="10">
        <f>IF(D26="NA",1,VLOOKUP(D26,'Pivot Tables'!$B$10:$E$14,3,FALSE))</f>
        <v>1</v>
      </c>
      <c r="W26" s="10">
        <f>IF(E26="NA",1,VLOOKUP(E26,'Pivot Tables'!$B$17:$E$21,3,FALSE))</f>
        <v>9.7560975609756101E-2</v>
      </c>
      <c r="X26" s="10">
        <f>IF(F26="NA",1,VLOOKUP(F26,'Pivot Tables'!$B$24:$E$28,3,FALSE))</f>
        <v>0.95454545454545459</v>
      </c>
      <c r="Y26" s="10">
        <f>IF(G26="NA",1,VLOOKUP(G26,'Pivot Tables'!$G$3:$J$7,3,FALSE))</f>
        <v>1</v>
      </c>
      <c r="Z26" s="10">
        <f>IF(H26="NA",1,VLOOKUP(H26,'Pivot Tables'!$G$10:$J$14,3,FALSE))</f>
        <v>1</v>
      </c>
      <c r="AA26" s="10">
        <f>IF(I26="NA",1,VLOOKUP(I26,'Pivot Tables'!$G$17:$J$21,3,FALSE))</f>
        <v>1</v>
      </c>
      <c r="AB26" s="10"/>
      <c r="AD26" s="10">
        <f>PRODUCT(M26:S26)*GETPIVOTDATA("Secure",'Pivot Tables'!$L$3,"Secure",0)</f>
        <v>8.5748585148345061E-3</v>
      </c>
      <c r="AE26" s="10">
        <f>PRODUCT(U26:AA26)*GETPIVOTDATA("Secure",'Pivot Tables'!$L$3,"Secure",1)</f>
        <v>8.0344332855093265E-2</v>
      </c>
      <c r="AG26" s="10">
        <f t="shared" si="0"/>
        <v>9.6434283563834794E-2</v>
      </c>
      <c r="AH26" s="10">
        <f t="shared" si="1"/>
        <v>0.90356571643616523</v>
      </c>
      <c r="AI26" s="10">
        <f t="shared" si="2"/>
        <v>1</v>
      </c>
      <c r="AJ26" s="23" t="str">
        <f t="shared" si="3"/>
        <v>FALSE</v>
      </c>
    </row>
    <row r="27" spans="2:36" x14ac:dyDescent="0.15">
      <c r="B27" s="23">
        <v>73</v>
      </c>
      <c r="C27" s="10">
        <v>1</v>
      </c>
      <c r="D27" s="10">
        <v>1</v>
      </c>
      <c r="E27" s="10">
        <v>1</v>
      </c>
      <c r="F27" s="10">
        <v>0</v>
      </c>
      <c r="G27" s="10">
        <v>1</v>
      </c>
      <c r="H27" s="10">
        <v>1</v>
      </c>
      <c r="I27" s="10">
        <v>1</v>
      </c>
      <c r="J27" s="10"/>
      <c r="K27" s="10">
        <v>0</v>
      </c>
      <c r="L27" s="7"/>
      <c r="M27" s="23">
        <f>IF(C27="NA",1,VLOOKUP(C27,'Pivot Tables'!$B$3:$E$7,2,FALSE))</f>
        <v>0.7142857142857143</v>
      </c>
      <c r="N27" s="10">
        <f>IF(D27="NA",1,VLOOKUP(D27,'Pivot Tables'!$B$10:$E$14,2,FALSE))</f>
        <v>0.42857142857142855</v>
      </c>
      <c r="O27" s="10">
        <f>IF(E27="NA",1,VLOOKUP(E27,'Pivot Tables'!$B$17:$E$21,2,FALSE))</f>
        <v>0.8571428571428571</v>
      </c>
      <c r="P27" s="10">
        <f>IF(F27="NA",1,VLOOKUP(F27,'Pivot Tables'!$B$24:$E$28,2,FALSE))</f>
        <v>0.2857142857142857</v>
      </c>
      <c r="Q27" s="10">
        <f>IF(G27="NA",1,VLOOKUP(G27,'Pivot Tables'!$G$3:$J$7,2,FALSE))</f>
        <v>0.8571428571428571</v>
      </c>
      <c r="R27" s="10">
        <f>IF(H27="NA",1,VLOOKUP(H27,'Pivot Tables'!$G$10:$J$14,2,FALSE))</f>
        <v>1</v>
      </c>
      <c r="S27" s="10">
        <f>IF(I27="NA",1,VLOOKUP(I27,'Pivot Tables'!$G$17:$J$21,2,FALSE))</f>
        <v>1</v>
      </c>
      <c r="T27" s="10"/>
      <c r="U27" s="10">
        <f>IF(C27="NA",1,VLOOKUP(C27,'Pivot Tables'!$B$3:$E$7,3,FALSE))</f>
        <v>1</v>
      </c>
      <c r="V27" s="10">
        <f>IF(D27="NA",1,VLOOKUP(D27,'Pivot Tables'!$B$10:$E$14,3,FALSE))</f>
        <v>0.55813953488372092</v>
      </c>
      <c r="W27" s="10">
        <f>IF(E27="NA",1,VLOOKUP(E27,'Pivot Tables'!$B$17:$E$21,3,FALSE))</f>
        <v>0.90243902439024393</v>
      </c>
      <c r="X27" s="10">
        <f>IF(F27="NA",1,VLOOKUP(F27,'Pivot Tables'!$B$24:$E$28,3,FALSE))</f>
        <v>4.5454545454545456E-2</v>
      </c>
      <c r="Y27" s="10">
        <f>IF(G27="NA",1,VLOOKUP(G27,'Pivot Tables'!$G$3:$J$7,3,FALSE))</f>
        <v>1</v>
      </c>
      <c r="Z27" s="10">
        <f>IF(H27="NA",1,VLOOKUP(H27,'Pivot Tables'!$G$10:$J$14,3,FALSE))</f>
        <v>0.94594594594594594</v>
      </c>
      <c r="AA27" s="10">
        <f>IF(I27="NA",1,VLOOKUP(I27,'Pivot Tables'!$G$17:$J$21,3,FALSE))</f>
        <v>0.96969696969696972</v>
      </c>
      <c r="AB27" s="10"/>
      <c r="AD27" s="10">
        <f>PRODUCT(M27:S27)*GETPIVOTDATA("Secure",'Pivot Tables'!$L$3,"Secure",0)</f>
        <v>8.8198544724012035E-3</v>
      </c>
      <c r="AE27" s="10">
        <f>PRODUCT(U27:AA27)*GETPIVOTDATA("Secure",'Pivot Tables'!$L$3,"Secure",1)</f>
        <v>1.8118524674862468E-2</v>
      </c>
      <c r="AG27" s="10">
        <f t="shared" si="0"/>
        <v>0.327408506064371</v>
      </c>
      <c r="AH27" s="10">
        <f t="shared" si="1"/>
        <v>0.672591493935629</v>
      </c>
      <c r="AI27" s="10">
        <f t="shared" si="2"/>
        <v>1</v>
      </c>
      <c r="AJ27" s="23" t="str">
        <f t="shared" si="3"/>
        <v>FALSE</v>
      </c>
    </row>
  </sheetData>
  <conditionalFormatting sqref="AJ3:AJ27">
    <cfRule type="containsText" dxfId="1" priority="1" operator="containsText" text="TRUE">
      <formula>NOT(ISERROR(SEARCH("TRUE",AJ3)))</formula>
    </cfRule>
    <cfRule type="containsText" dxfId="0" priority="2" operator="containsText" text="FALSE">
      <formula>NOT(ISERROR(SEARCH("FALSE",AJ3)))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FC58050C5AA64CBAFB8C22C5FD6A1C" ma:contentTypeVersion="11" ma:contentTypeDescription="Create a new document." ma:contentTypeScope="" ma:versionID="1325afd6f85a4b5ef42937ba5ff7668a">
  <xsd:schema xmlns:xsd="http://www.w3.org/2001/XMLSchema" xmlns:xs="http://www.w3.org/2001/XMLSchema" xmlns:p="http://schemas.microsoft.com/office/2006/metadata/properties" xmlns:ns2="7e0d5553-6f0d-40ee-aca6-d76826a2b011" xmlns:ns3="031b3343-0b38-43ad-98f8-5ec2e64beee0" targetNamespace="http://schemas.microsoft.com/office/2006/metadata/properties" ma:root="true" ma:fieldsID="44c53a5b9279e15cc3bb3f969ac5f709" ns2:_="" ns3:_="">
    <xsd:import namespace="7e0d5553-6f0d-40ee-aca6-d76826a2b011"/>
    <xsd:import namespace="031b3343-0b38-43ad-98f8-5ec2e64bee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d5553-6f0d-40ee-aca6-d76826a2b0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117685f-1dcd-4610-9ff9-a99fab4123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b3343-0b38-43ad-98f8-5ec2e64beee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ffaddeb-7a09-4430-a416-e9d8fbced4b3}" ma:internalName="TaxCatchAll" ma:showField="CatchAllData" ma:web="031b3343-0b38-43ad-98f8-5ec2e64bee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0d5553-6f0d-40ee-aca6-d76826a2b011">
      <Terms xmlns="http://schemas.microsoft.com/office/infopath/2007/PartnerControls"/>
    </lcf76f155ced4ddcb4097134ff3c332f>
    <TaxCatchAll xmlns="031b3343-0b38-43ad-98f8-5ec2e64beee0" xsi:nil="true"/>
  </documentManagement>
</p:properties>
</file>

<file path=customXml/itemProps1.xml><?xml version="1.0" encoding="utf-8"?>
<ds:datastoreItem xmlns:ds="http://schemas.openxmlformats.org/officeDocument/2006/customXml" ds:itemID="{C768767E-6D6E-4D6E-8793-6D454DBC730F}"/>
</file>

<file path=customXml/itemProps2.xml><?xml version="1.0" encoding="utf-8"?>
<ds:datastoreItem xmlns:ds="http://schemas.openxmlformats.org/officeDocument/2006/customXml" ds:itemID="{F6C77BE3-CE5E-4FAD-A9F6-51B3103B2E89}"/>
</file>

<file path=customXml/itemProps3.xml><?xml version="1.0" encoding="utf-8"?>
<ds:datastoreItem xmlns:ds="http://schemas.openxmlformats.org/officeDocument/2006/customXml" ds:itemID="{342D100B-C1DB-46C2-9B68-7275FB7BDA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set (51-26 split)</vt:lpstr>
      <vt:lpstr>Discretization</vt:lpstr>
      <vt:lpstr>Pivot Tables</vt:lpstr>
      <vt:lpstr>Data Training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Microsoft Office User</cp:lastModifiedBy>
  <dcterms:created xsi:type="dcterms:W3CDTF">2022-09-19T23:26:17Z</dcterms:created>
  <dcterms:modified xsi:type="dcterms:W3CDTF">2022-10-06T01:52:49Z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0x01010078FC58050C5AA64CBAFB8C22C5FD6A1C</vt:lpwstr>
  </property>
</Properties>
</file>