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G:\My Drive\Backup Files\Thesis\Naive Bayes Classifier\Discretized Data\SL_Excel Files\51-25\IEA GHG\"/>
    </mc:Choice>
  </mc:AlternateContent>
  <bookViews>
    <workbookView xWindow="0" yWindow="495" windowWidth="28800" windowHeight="15960" firstSheet="2" activeTab="5"/>
  </bookViews>
  <sheets>
    <sheet name="Miocic Data" sheetId="1" r:id="rId1"/>
    <sheet name="Data Cleaning" sheetId="2" r:id="rId2"/>
    <sheet name="IEA GHG Discretization" sheetId="19" r:id="rId3"/>
    <sheet name="IEA GHG Pivot" sheetId="21" r:id="rId4"/>
    <sheet name="IEA GHG Training" sheetId="20" r:id="rId5"/>
    <sheet name="IEA GHG Validation" sheetId="23" r:id="rId6"/>
  </sheets>
  <definedNames>
    <definedName name="_xlnm._FilterDatabase" localSheetId="1" hidden="1">'Data Cleaning'!$C$2:$L$78</definedName>
  </definedNames>
  <calcPr calcId="152511"/>
  <pivotCaches>
    <pivotCache cacheId="46" r:id="rId7"/>
    <pivotCache cacheId="5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20" l="1"/>
  <c r="P27" i="23" l="1"/>
  <c r="O27" i="23"/>
  <c r="O26" i="23"/>
  <c r="S25" i="23"/>
  <c r="R25" i="23"/>
  <c r="S24" i="23"/>
  <c r="M24" i="23"/>
  <c r="L24" i="23"/>
  <c r="K24" i="23"/>
  <c r="P23" i="23"/>
  <c r="O23" i="23"/>
  <c r="O22" i="23"/>
  <c r="S21" i="23"/>
  <c r="R21" i="23"/>
  <c r="S20" i="23"/>
  <c r="M20" i="23"/>
  <c r="L20" i="23"/>
  <c r="K20" i="23"/>
  <c r="P19" i="23"/>
  <c r="O19" i="23"/>
  <c r="O18" i="23"/>
  <c r="S17" i="23"/>
  <c r="R17" i="23"/>
  <c r="S16" i="23"/>
  <c r="M16" i="23"/>
  <c r="L16" i="23"/>
  <c r="K16" i="23"/>
  <c r="P15" i="23"/>
  <c r="O15" i="23"/>
  <c r="O14" i="23"/>
  <c r="S13" i="23"/>
  <c r="R13" i="23"/>
  <c r="S12" i="23"/>
  <c r="M12" i="23"/>
  <c r="L12" i="23"/>
  <c r="K12" i="23"/>
  <c r="P11" i="23"/>
  <c r="O11" i="23"/>
  <c r="O10" i="23"/>
  <c r="S9" i="23"/>
  <c r="R9" i="23"/>
  <c r="S8" i="23"/>
  <c r="M8" i="23"/>
  <c r="L8" i="23"/>
  <c r="K8" i="23"/>
  <c r="P7" i="23"/>
  <c r="O7" i="23"/>
  <c r="O6" i="23"/>
  <c r="S5" i="23"/>
  <c r="R5" i="23"/>
  <c r="S4" i="23"/>
  <c r="M4" i="23"/>
  <c r="L4" i="23"/>
  <c r="K4" i="23"/>
  <c r="L3" i="23"/>
  <c r="O3" i="23"/>
  <c r="Q53" i="20"/>
  <c r="K53" i="20"/>
  <c r="O53" i="20"/>
  <c r="S52" i="20"/>
  <c r="O52" i="20"/>
  <c r="N51" i="20"/>
  <c r="N50" i="20"/>
  <c r="R50" i="20"/>
  <c r="Q50" i="20"/>
  <c r="J50" i="20"/>
  <c r="P49" i="20"/>
  <c r="J49" i="20"/>
  <c r="N48" i="20"/>
  <c r="J48" i="20"/>
  <c r="S46" i="20"/>
  <c r="M46" i="20"/>
  <c r="O46" i="20"/>
  <c r="Q45" i="20"/>
  <c r="K45" i="20"/>
  <c r="O45" i="20"/>
  <c r="S44" i="20"/>
  <c r="O44" i="20"/>
  <c r="N42" i="20"/>
  <c r="R42" i="20"/>
  <c r="J42" i="20"/>
  <c r="P41" i="20"/>
  <c r="J41" i="20"/>
  <c r="N40" i="20"/>
  <c r="J40" i="20"/>
  <c r="S38" i="20"/>
  <c r="M38" i="20"/>
  <c r="O38" i="20"/>
  <c r="Q37" i="20"/>
  <c r="K37" i="20"/>
  <c r="O37" i="20"/>
  <c r="S36" i="20"/>
  <c r="O36" i="20"/>
  <c r="N34" i="20"/>
  <c r="R34" i="20"/>
  <c r="J34" i="20"/>
  <c r="P33" i="20"/>
  <c r="J33" i="20"/>
  <c r="N32" i="20"/>
  <c r="J32" i="20"/>
  <c r="S30" i="20"/>
  <c r="M30" i="20"/>
  <c r="O30" i="20"/>
  <c r="Q29" i="20"/>
  <c r="K29" i="20"/>
  <c r="O29" i="20"/>
  <c r="S28" i="20"/>
  <c r="O28" i="20"/>
  <c r="N26" i="20"/>
  <c r="R26" i="20"/>
  <c r="J26" i="20"/>
  <c r="P25" i="20"/>
  <c r="J25" i="20"/>
  <c r="N24" i="20"/>
  <c r="J24" i="20"/>
  <c r="S22" i="20"/>
  <c r="M22" i="20"/>
  <c r="O22" i="20"/>
  <c r="Q21" i="20"/>
  <c r="K21" i="20"/>
  <c r="O21" i="20"/>
  <c r="S20" i="20"/>
  <c r="O20" i="20"/>
  <c r="N18" i="20"/>
  <c r="R18" i="20"/>
  <c r="J18" i="20"/>
  <c r="P17" i="20"/>
  <c r="J17" i="20"/>
  <c r="N16" i="20"/>
  <c r="J16" i="20"/>
  <c r="S14" i="20"/>
  <c r="M14" i="20"/>
  <c r="O14" i="20"/>
  <c r="Q13" i="20"/>
  <c r="K13" i="20"/>
  <c r="O13" i="20"/>
  <c r="S12" i="20"/>
  <c r="O12" i="20"/>
  <c r="N10" i="20"/>
  <c r="R10" i="20"/>
  <c r="J10" i="20"/>
  <c r="J9" i="20"/>
  <c r="N8" i="20"/>
  <c r="J8" i="20"/>
  <c r="S6" i="20"/>
  <c r="M6" i="20"/>
  <c r="O6" i="20"/>
  <c r="Q5" i="20"/>
  <c r="K5" i="20"/>
  <c r="O5" i="20"/>
  <c r="S4" i="20"/>
  <c r="O4" i="20"/>
  <c r="L3" i="20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72" i="19"/>
  <c r="O73" i="19"/>
  <c r="O74" i="19"/>
  <c r="O75" i="19"/>
  <c r="O76" i="19"/>
  <c r="O77" i="19"/>
  <c r="O78" i="19"/>
  <c r="O79" i="19"/>
  <c r="O80" i="19"/>
  <c r="O81" i="19"/>
  <c r="O82" i="19"/>
  <c r="O58" i="19"/>
  <c r="O5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4" i="19"/>
  <c r="S3" i="23"/>
  <c r="S27" i="23"/>
  <c r="R27" i="23"/>
  <c r="Q27" i="23"/>
  <c r="N27" i="23"/>
  <c r="M27" i="23"/>
  <c r="L27" i="23"/>
  <c r="K27" i="23"/>
  <c r="J27" i="23"/>
  <c r="S26" i="23"/>
  <c r="R26" i="23"/>
  <c r="Q26" i="23"/>
  <c r="P26" i="23"/>
  <c r="N26" i="23"/>
  <c r="M26" i="23"/>
  <c r="L26" i="23"/>
  <c r="K26" i="23"/>
  <c r="Q25" i="23"/>
  <c r="P25" i="23"/>
  <c r="O25" i="23"/>
  <c r="N25" i="23"/>
  <c r="M25" i="23"/>
  <c r="L25" i="23"/>
  <c r="K25" i="23"/>
  <c r="J25" i="23"/>
  <c r="R24" i="23"/>
  <c r="Q24" i="23"/>
  <c r="P24" i="23"/>
  <c r="O24" i="23"/>
  <c r="J24" i="23"/>
  <c r="S23" i="23"/>
  <c r="R23" i="23"/>
  <c r="Q23" i="23"/>
  <c r="N23" i="23"/>
  <c r="M23" i="23"/>
  <c r="L23" i="23"/>
  <c r="K23" i="23"/>
  <c r="J23" i="23"/>
  <c r="S22" i="23"/>
  <c r="R22" i="23"/>
  <c r="Q22" i="23"/>
  <c r="P22" i="23"/>
  <c r="N22" i="23"/>
  <c r="M22" i="23"/>
  <c r="L22" i="23"/>
  <c r="K22" i="23"/>
  <c r="Q21" i="23"/>
  <c r="P21" i="23"/>
  <c r="O21" i="23"/>
  <c r="N21" i="23"/>
  <c r="M21" i="23"/>
  <c r="L21" i="23"/>
  <c r="K21" i="23"/>
  <c r="J21" i="23"/>
  <c r="R20" i="23"/>
  <c r="Q20" i="23"/>
  <c r="P20" i="23"/>
  <c r="O20" i="23"/>
  <c r="J20" i="23"/>
  <c r="S19" i="23"/>
  <c r="R19" i="23"/>
  <c r="Q19" i="23"/>
  <c r="N19" i="23"/>
  <c r="M19" i="23"/>
  <c r="L19" i="23"/>
  <c r="K19" i="23"/>
  <c r="J19" i="23"/>
  <c r="S18" i="23"/>
  <c r="R18" i="23"/>
  <c r="Q18" i="23"/>
  <c r="P18" i="23"/>
  <c r="N18" i="23"/>
  <c r="M18" i="23"/>
  <c r="L18" i="23"/>
  <c r="K18" i="23"/>
  <c r="Q17" i="23"/>
  <c r="P17" i="23"/>
  <c r="O17" i="23"/>
  <c r="N17" i="23"/>
  <c r="M17" i="23"/>
  <c r="L17" i="23"/>
  <c r="K17" i="23"/>
  <c r="J17" i="23"/>
  <c r="R16" i="23"/>
  <c r="Q16" i="23"/>
  <c r="P16" i="23"/>
  <c r="O16" i="23"/>
  <c r="J16" i="23"/>
  <c r="S15" i="23"/>
  <c r="R15" i="23"/>
  <c r="Q15" i="23"/>
  <c r="N15" i="23"/>
  <c r="M15" i="23"/>
  <c r="L15" i="23"/>
  <c r="K15" i="23"/>
  <c r="J15" i="23"/>
  <c r="S14" i="23"/>
  <c r="R14" i="23"/>
  <c r="Q14" i="23"/>
  <c r="P14" i="23"/>
  <c r="N14" i="23"/>
  <c r="M14" i="23"/>
  <c r="L14" i="23"/>
  <c r="K14" i="23"/>
  <c r="Q13" i="23"/>
  <c r="P13" i="23"/>
  <c r="O13" i="23"/>
  <c r="N13" i="23"/>
  <c r="M13" i="23"/>
  <c r="L13" i="23"/>
  <c r="K13" i="23"/>
  <c r="J13" i="23"/>
  <c r="R12" i="23"/>
  <c r="Q12" i="23"/>
  <c r="P12" i="23"/>
  <c r="O12" i="23"/>
  <c r="J12" i="23"/>
  <c r="S11" i="23"/>
  <c r="R11" i="23"/>
  <c r="Q11" i="23"/>
  <c r="N11" i="23"/>
  <c r="M11" i="23"/>
  <c r="L11" i="23"/>
  <c r="K11" i="23"/>
  <c r="J11" i="23"/>
  <c r="S10" i="23"/>
  <c r="R10" i="23"/>
  <c r="Q10" i="23"/>
  <c r="P10" i="23"/>
  <c r="N10" i="23"/>
  <c r="M10" i="23"/>
  <c r="L10" i="23"/>
  <c r="K10" i="23"/>
  <c r="Q9" i="23"/>
  <c r="P9" i="23"/>
  <c r="O9" i="23"/>
  <c r="N9" i="23"/>
  <c r="M9" i="23"/>
  <c r="L9" i="23"/>
  <c r="K9" i="23"/>
  <c r="J9" i="23"/>
  <c r="R8" i="23"/>
  <c r="Q8" i="23"/>
  <c r="P8" i="23"/>
  <c r="O8" i="23"/>
  <c r="J8" i="23"/>
  <c r="S7" i="23"/>
  <c r="R7" i="23"/>
  <c r="Q7" i="23"/>
  <c r="N7" i="23"/>
  <c r="M7" i="23"/>
  <c r="L7" i="23"/>
  <c r="K7" i="23"/>
  <c r="J7" i="23"/>
  <c r="S6" i="23"/>
  <c r="R6" i="23"/>
  <c r="Q6" i="23"/>
  <c r="P6" i="23"/>
  <c r="N6" i="23"/>
  <c r="M6" i="23"/>
  <c r="L6" i="23"/>
  <c r="K6" i="23"/>
  <c r="Q5" i="23"/>
  <c r="P5" i="23"/>
  <c r="O5" i="23"/>
  <c r="N5" i="23"/>
  <c r="M5" i="23"/>
  <c r="L5" i="23"/>
  <c r="K5" i="23"/>
  <c r="J5" i="23"/>
  <c r="R4" i="23"/>
  <c r="Q4" i="23"/>
  <c r="P4" i="23"/>
  <c r="O4" i="23"/>
  <c r="J4" i="23"/>
  <c r="R3" i="23"/>
  <c r="Q3" i="23"/>
  <c r="P3" i="23"/>
  <c r="N3" i="23"/>
  <c r="M3" i="23"/>
  <c r="K3" i="23"/>
  <c r="J3" i="23"/>
  <c r="S5" i="20"/>
  <c r="S8" i="20"/>
  <c r="S9" i="20"/>
  <c r="S13" i="20"/>
  <c r="S16" i="20"/>
  <c r="S17" i="20"/>
  <c r="S21" i="20"/>
  <c r="S24" i="20"/>
  <c r="S25" i="20"/>
  <c r="S29" i="20"/>
  <c r="S32" i="20"/>
  <c r="S33" i="20"/>
  <c r="S37" i="20"/>
  <c r="S40" i="20"/>
  <c r="S41" i="20"/>
  <c r="S45" i="20"/>
  <c r="S48" i="20"/>
  <c r="S49" i="20"/>
  <c r="S53" i="20"/>
  <c r="R4" i="20"/>
  <c r="R5" i="20"/>
  <c r="R7" i="20"/>
  <c r="R8" i="20"/>
  <c r="R9" i="20"/>
  <c r="R11" i="20"/>
  <c r="R12" i="20"/>
  <c r="R13" i="20"/>
  <c r="R15" i="20"/>
  <c r="R16" i="20"/>
  <c r="R17" i="20"/>
  <c r="R19" i="20"/>
  <c r="R20" i="20"/>
  <c r="R21" i="20"/>
  <c r="R23" i="20"/>
  <c r="R24" i="20"/>
  <c r="R25" i="20"/>
  <c r="R27" i="20"/>
  <c r="R28" i="20"/>
  <c r="R29" i="20"/>
  <c r="R31" i="20"/>
  <c r="R32" i="20"/>
  <c r="R33" i="20"/>
  <c r="R35" i="20"/>
  <c r="R36" i="20"/>
  <c r="R37" i="20"/>
  <c r="R39" i="20"/>
  <c r="R40" i="20"/>
  <c r="R41" i="20"/>
  <c r="R43" i="20"/>
  <c r="R44" i="20"/>
  <c r="R45" i="20"/>
  <c r="R47" i="20"/>
  <c r="R48" i="20"/>
  <c r="R49" i="20"/>
  <c r="R51" i="20"/>
  <c r="R52" i="20"/>
  <c r="R53" i="20"/>
  <c r="R3" i="20"/>
  <c r="M3" i="20"/>
  <c r="Q4" i="20"/>
  <c r="Q7" i="20"/>
  <c r="Q8" i="20"/>
  <c r="Q9" i="20"/>
  <c r="Q11" i="20"/>
  <c r="Q12" i="20"/>
  <c r="Q15" i="20"/>
  <c r="Q16" i="20"/>
  <c r="Q17" i="20"/>
  <c r="Q19" i="20"/>
  <c r="Q20" i="20"/>
  <c r="Q23" i="20"/>
  <c r="Q24" i="20"/>
  <c r="Q25" i="20"/>
  <c r="Q27" i="20"/>
  <c r="Q28" i="20"/>
  <c r="Q31" i="20"/>
  <c r="Q32" i="20"/>
  <c r="Q33" i="20"/>
  <c r="Q35" i="20"/>
  <c r="Q36" i="20"/>
  <c r="Q39" i="20"/>
  <c r="Q40" i="20"/>
  <c r="Q41" i="20"/>
  <c r="Q43" i="20"/>
  <c r="Q44" i="20"/>
  <c r="Q47" i="20"/>
  <c r="Q48" i="20"/>
  <c r="Q49" i="20"/>
  <c r="Q51" i="20"/>
  <c r="Q52" i="20"/>
  <c r="P4" i="20"/>
  <c r="P5" i="20"/>
  <c r="P6" i="20"/>
  <c r="P7" i="20"/>
  <c r="P8" i="20"/>
  <c r="P10" i="20"/>
  <c r="P11" i="20"/>
  <c r="P12" i="20"/>
  <c r="P13" i="20"/>
  <c r="P14" i="20"/>
  <c r="P15" i="20"/>
  <c r="P16" i="20"/>
  <c r="P18" i="20"/>
  <c r="P19" i="20"/>
  <c r="P20" i="20"/>
  <c r="P21" i="20"/>
  <c r="P22" i="20"/>
  <c r="P23" i="20"/>
  <c r="P24" i="20"/>
  <c r="P26" i="20"/>
  <c r="P27" i="20"/>
  <c r="P28" i="20"/>
  <c r="P29" i="20"/>
  <c r="P30" i="20"/>
  <c r="P31" i="20"/>
  <c r="P32" i="20"/>
  <c r="P34" i="20"/>
  <c r="P35" i="20"/>
  <c r="P36" i="20"/>
  <c r="P37" i="20"/>
  <c r="P38" i="20"/>
  <c r="P39" i="20"/>
  <c r="P40" i="20"/>
  <c r="P42" i="20"/>
  <c r="P43" i="20"/>
  <c r="P44" i="20"/>
  <c r="P45" i="20"/>
  <c r="P46" i="20"/>
  <c r="P47" i="20"/>
  <c r="P48" i="20"/>
  <c r="P50" i="20"/>
  <c r="P51" i="20"/>
  <c r="P52" i="20"/>
  <c r="P53" i="20"/>
  <c r="P3" i="20"/>
  <c r="K3" i="20"/>
  <c r="O7" i="20"/>
  <c r="O8" i="20"/>
  <c r="O11" i="20"/>
  <c r="O15" i="20"/>
  <c r="O16" i="20"/>
  <c r="O17" i="20"/>
  <c r="O19" i="20"/>
  <c r="O23" i="20"/>
  <c r="O24" i="20"/>
  <c r="O27" i="20"/>
  <c r="O31" i="20"/>
  <c r="O32" i="20"/>
  <c r="O33" i="20"/>
  <c r="O35" i="20"/>
  <c r="O39" i="20"/>
  <c r="O40" i="20"/>
  <c r="O43" i="20"/>
  <c r="O47" i="20"/>
  <c r="O48" i="20"/>
  <c r="O49" i="20"/>
  <c r="O51" i="20"/>
  <c r="O3" i="20"/>
  <c r="J3" i="20"/>
  <c r="N4" i="20"/>
  <c r="N5" i="20"/>
  <c r="N9" i="20"/>
  <c r="N12" i="20"/>
  <c r="N13" i="20"/>
  <c r="N17" i="20"/>
  <c r="N20" i="20"/>
  <c r="N21" i="20"/>
  <c r="N25" i="20"/>
  <c r="N28" i="20"/>
  <c r="N29" i="20"/>
  <c r="N33" i="20"/>
  <c r="N36" i="20"/>
  <c r="N37" i="20"/>
  <c r="N41" i="20"/>
  <c r="N44" i="20"/>
  <c r="N45" i="20"/>
  <c r="N49" i="20"/>
  <c r="N52" i="20"/>
  <c r="N53" i="20"/>
  <c r="M4" i="20"/>
  <c r="M5" i="20"/>
  <c r="M7" i="20"/>
  <c r="M8" i="20"/>
  <c r="M9" i="20"/>
  <c r="M10" i="20"/>
  <c r="M11" i="20"/>
  <c r="M12" i="20"/>
  <c r="M13" i="20"/>
  <c r="M15" i="20"/>
  <c r="M16" i="20"/>
  <c r="M17" i="20"/>
  <c r="M18" i="20"/>
  <c r="M19" i="20"/>
  <c r="M20" i="20"/>
  <c r="M21" i="20"/>
  <c r="M23" i="20"/>
  <c r="M24" i="20"/>
  <c r="M25" i="20"/>
  <c r="M26" i="20"/>
  <c r="M27" i="20"/>
  <c r="M28" i="20"/>
  <c r="M29" i="20"/>
  <c r="M31" i="20"/>
  <c r="M32" i="20"/>
  <c r="M33" i="20"/>
  <c r="M34" i="20"/>
  <c r="M35" i="20"/>
  <c r="M36" i="20"/>
  <c r="M37" i="20"/>
  <c r="M39" i="20"/>
  <c r="M40" i="20"/>
  <c r="M41" i="20"/>
  <c r="M42" i="20"/>
  <c r="M43" i="20"/>
  <c r="M44" i="20"/>
  <c r="M45" i="20"/>
  <c r="M47" i="20"/>
  <c r="M48" i="20"/>
  <c r="M49" i="20"/>
  <c r="M50" i="20"/>
  <c r="M51" i="20"/>
  <c r="M52" i="20"/>
  <c r="M53" i="20"/>
  <c r="L4" i="20"/>
  <c r="L7" i="20"/>
  <c r="L8" i="20"/>
  <c r="L9" i="20"/>
  <c r="L11" i="20"/>
  <c r="L12" i="20"/>
  <c r="L15" i="20"/>
  <c r="L16" i="20"/>
  <c r="L17" i="20"/>
  <c r="L19" i="20"/>
  <c r="L20" i="20"/>
  <c r="L23" i="20"/>
  <c r="L24" i="20"/>
  <c r="L25" i="20"/>
  <c r="L27" i="20"/>
  <c r="L28" i="20"/>
  <c r="L31" i="20"/>
  <c r="L32" i="20"/>
  <c r="L33" i="20"/>
  <c r="L35" i="20"/>
  <c r="L36" i="20"/>
  <c r="L39" i="20"/>
  <c r="L40" i="20"/>
  <c r="L41" i="20"/>
  <c r="L43" i="20"/>
  <c r="L44" i="20"/>
  <c r="L47" i="20"/>
  <c r="L48" i="20"/>
  <c r="L49" i="20"/>
  <c r="L51" i="20"/>
  <c r="L52" i="20"/>
  <c r="K4" i="20"/>
  <c r="K6" i="20"/>
  <c r="K7" i="20"/>
  <c r="K8" i="20"/>
  <c r="K10" i="20"/>
  <c r="K11" i="20"/>
  <c r="K12" i="20"/>
  <c r="K14" i="20"/>
  <c r="K15" i="20"/>
  <c r="K16" i="20"/>
  <c r="K18" i="20"/>
  <c r="K19" i="20"/>
  <c r="K20" i="20"/>
  <c r="K22" i="20"/>
  <c r="K23" i="20"/>
  <c r="K24" i="20"/>
  <c r="K26" i="20"/>
  <c r="K27" i="20"/>
  <c r="K28" i="20"/>
  <c r="K30" i="20"/>
  <c r="K31" i="20"/>
  <c r="K32" i="20"/>
  <c r="K34" i="20"/>
  <c r="K35" i="20"/>
  <c r="K36" i="20"/>
  <c r="K38" i="20"/>
  <c r="K39" i="20"/>
  <c r="K40" i="20"/>
  <c r="K42" i="20"/>
  <c r="K43" i="20"/>
  <c r="K44" i="20"/>
  <c r="K46" i="20"/>
  <c r="K47" i="20"/>
  <c r="K48" i="20"/>
  <c r="K50" i="20"/>
  <c r="K51" i="20"/>
  <c r="K52" i="20"/>
  <c r="J4" i="20"/>
  <c r="J5" i="20"/>
  <c r="J7" i="20"/>
  <c r="J11" i="20"/>
  <c r="J12" i="20"/>
  <c r="J15" i="20"/>
  <c r="J19" i="20"/>
  <c r="J20" i="20"/>
  <c r="J21" i="20"/>
  <c r="J23" i="20"/>
  <c r="J27" i="20"/>
  <c r="J28" i="20"/>
  <c r="J31" i="20"/>
  <c r="J35" i="20"/>
  <c r="J36" i="20"/>
  <c r="J37" i="20"/>
  <c r="J39" i="20"/>
  <c r="J43" i="20"/>
  <c r="J44" i="20"/>
  <c r="J47" i="20"/>
  <c r="J51" i="20"/>
  <c r="J52" i="20"/>
  <c r="J53" i="20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74" i="19"/>
  <c r="P75" i="19"/>
  <c r="P76" i="19"/>
  <c r="P77" i="19"/>
  <c r="P78" i="19"/>
  <c r="P79" i="19"/>
  <c r="P80" i="19"/>
  <c r="P81" i="19"/>
  <c r="P82" i="19"/>
  <c r="P58" i="19"/>
  <c r="P5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4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8" i="19"/>
  <c r="N59" i="19"/>
  <c r="N60" i="19"/>
  <c r="N61" i="19"/>
  <c r="N62" i="19"/>
  <c r="N63" i="19"/>
  <c r="N64" i="19"/>
  <c r="N65" i="19"/>
  <c r="N66" i="19"/>
  <c r="N67" i="19"/>
  <c r="N68" i="19"/>
  <c r="N69" i="19"/>
  <c r="N70" i="19"/>
  <c r="N71" i="19"/>
  <c r="N72" i="19"/>
  <c r="N73" i="19"/>
  <c r="N74" i="19"/>
  <c r="N75" i="19"/>
  <c r="N76" i="19"/>
  <c r="N77" i="19"/>
  <c r="N78" i="19"/>
  <c r="N79" i="19"/>
  <c r="N80" i="19"/>
  <c r="N81" i="19"/>
  <c r="N82" i="19"/>
  <c r="M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2" i="19"/>
  <c r="M53" i="19"/>
  <c r="M54" i="19"/>
  <c r="M58" i="19"/>
  <c r="M59" i="19"/>
  <c r="M60" i="19"/>
  <c r="M61" i="19"/>
  <c r="M62" i="19"/>
  <c r="M63" i="19"/>
  <c r="M64" i="19"/>
  <c r="M65" i="19"/>
  <c r="M66" i="19"/>
  <c r="M67" i="19"/>
  <c r="M68" i="19"/>
  <c r="M69" i="19"/>
  <c r="M70" i="19"/>
  <c r="M71" i="19"/>
  <c r="M72" i="19"/>
  <c r="M73" i="19"/>
  <c r="M74" i="19"/>
  <c r="M75" i="19"/>
  <c r="M76" i="19"/>
  <c r="M77" i="19"/>
  <c r="M78" i="19"/>
  <c r="M79" i="19"/>
  <c r="M80" i="19"/>
  <c r="M81" i="19"/>
  <c r="M82" i="19"/>
  <c r="L4" i="19"/>
  <c r="K54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75" i="19"/>
  <c r="L76" i="19"/>
  <c r="L77" i="19"/>
  <c r="L78" i="19"/>
  <c r="L79" i="19"/>
  <c r="L80" i="19"/>
  <c r="L81" i="19"/>
  <c r="L82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4" i="19"/>
  <c r="V27" i="23"/>
  <c r="V23" i="23"/>
  <c r="U51" i="20"/>
  <c r="V29" i="20"/>
  <c r="V36" i="20"/>
  <c r="V21" i="23"/>
  <c r="V44" i="20"/>
  <c r="U25" i="23"/>
  <c r="V25" i="23"/>
  <c r="V22" i="23"/>
  <c r="V19" i="23"/>
  <c r="U20" i="20"/>
  <c r="V5" i="20"/>
  <c r="U24" i="20"/>
  <c r="U36" i="20"/>
  <c r="V18" i="23"/>
  <c r="U40" i="20"/>
  <c r="U32" i="20"/>
  <c r="V17" i="20"/>
  <c r="V15" i="23"/>
  <c r="V13" i="23"/>
  <c r="U9" i="23"/>
  <c r="V4" i="23"/>
  <c r="V8" i="20"/>
  <c r="V48" i="20"/>
  <c r="V20" i="20"/>
  <c r="U3" i="23"/>
  <c r="V11" i="23"/>
  <c r="V12" i="23"/>
  <c r="V40" i="20"/>
  <c r="V28" i="20"/>
  <c r="U16" i="20"/>
  <c r="V21" i="20"/>
  <c r="U11" i="23"/>
  <c r="U52" i="20"/>
  <c r="V12" i="20"/>
  <c r="V14" i="23"/>
  <c r="U28" i="20"/>
  <c r="V32" i="20"/>
  <c r="V8" i="23"/>
  <c r="V37" i="20"/>
  <c r="V45" i="20"/>
  <c r="V17" i="23"/>
  <c r="V6" i="23"/>
  <c r="V16" i="23"/>
  <c r="U27" i="23"/>
  <c r="V9" i="23"/>
  <c r="V5" i="23"/>
  <c r="V53" i="20"/>
  <c r="U12" i="20"/>
  <c r="V52" i="20"/>
  <c r="U23" i="23"/>
  <c r="V24" i="20"/>
  <c r="U48" i="20"/>
  <c r="V20" i="23"/>
  <c r="U44" i="20"/>
  <c r="U7" i="23"/>
  <c r="U8" i="20"/>
  <c r="V49" i="20"/>
  <c r="V13" i="20"/>
  <c r="V10" i="23"/>
  <c r="V4" i="20"/>
  <c r="V33" i="20"/>
  <c r="U5" i="23"/>
  <c r="V3" i="23"/>
  <c r="V16" i="20"/>
  <c r="V7" i="23"/>
  <c r="U4" i="20"/>
  <c r="N4" i="23" l="1"/>
  <c r="J6" i="23"/>
  <c r="N8" i="23"/>
  <c r="J10" i="23"/>
  <c r="N12" i="23"/>
  <c r="J14" i="23"/>
  <c r="N16" i="23"/>
  <c r="J18" i="23"/>
  <c r="N20" i="23"/>
  <c r="J22" i="23"/>
  <c r="N24" i="23"/>
  <c r="J26" i="23"/>
  <c r="Q46" i="20"/>
  <c r="L46" i="20"/>
  <c r="S47" i="20"/>
  <c r="N47" i="20"/>
  <c r="N3" i="20"/>
  <c r="N11" i="20"/>
  <c r="S11" i="20"/>
  <c r="S15" i="20"/>
  <c r="N15" i="20"/>
  <c r="N35" i="20"/>
  <c r="S35" i="20"/>
  <c r="Q38" i="20"/>
  <c r="L38" i="20"/>
  <c r="N43" i="20"/>
  <c r="S43" i="20"/>
  <c r="J45" i="20"/>
  <c r="J13" i="20"/>
  <c r="Q22" i="20"/>
  <c r="L22" i="20"/>
  <c r="Q26" i="20"/>
  <c r="L26" i="20"/>
  <c r="S31" i="20"/>
  <c r="N31" i="20"/>
  <c r="P9" i="20"/>
  <c r="K9" i="20"/>
  <c r="J29" i="20"/>
  <c r="O41" i="20"/>
  <c r="O25" i="20"/>
  <c r="O9" i="20"/>
  <c r="S7" i="20"/>
  <c r="N7" i="20"/>
  <c r="Q14" i="20"/>
  <c r="L14" i="20"/>
  <c r="Q18" i="20"/>
  <c r="L18" i="20"/>
  <c r="S39" i="20"/>
  <c r="N39" i="20"/>
  <c r="Q6" i="20"/>
  <c r="L6" i="20"/>
  <c r="Q10" i="20"/>
  <c r="L10" i="20"/>
  <c r="N19" i="20"/>
  <c r="S19" i="20"/>
  <c r="S23" i="20"/>
  <c r="N23" i="20"/>
  <c r="N27" i="20"/>
  <c r="S27" i="20"/>
  <c r="Q30" i="20"/>
  <c r="L30" i="20"/>
  <c r="Q34" i="20"/>
  <c r="L34" i="20"/>
  <c r="Q42" i="20"/>
  <c r="L42" i="20"/>
  <c r="K49" i="20"/>
  <c r="K41" i="20"/>
  <c r="K33" i="20"/>
  <c r="K25" i="20"/>
  <c r="K17" i="20"/>
  <c r="S51" i="20"/>
  <c r="J46" i="20"/>
  <c r="J38" i="20"/>
  <c r="J30" i="20"/>
  <c r="J22" i="20"/>
  <c r="J14" i="20"/>
  <c r="J6" i="20"/>
  <c r="L50" i="20"/>
  <c r="N46" i="20"/>
  <c r="N38" i="20"/>
  <c r="N30" i="20"/>
  <c r="N22" i="20"/>
  <c r="N14" i="20"/>
  <c r="N6" i="20"/>
  <c r="O50" i="20"/>
  <c r="O42" i="20"/>
  <c r="O34" i="20"/>
  <c r="O26" i="20"/>
  <c r="O18" i="20"/>
  <c r="O10" i="20"/>
  <c r="R46" i="20"/>
  <c r="R38" i="20"/>
  <c r="R30" i="20"/>
  <c r="R22" i="20"/>
  <c r="R14" i="20"/>
  <c r="R6" i="20"/>
  <c r="S50" i="20"/>
  <c r="S42" i="20"/>
  <c r="S34" i="20"/>
  <c r="S26" i="20"/>
  <c r="S18" i="20"/>
  <c r="S10" i="20"/>
  <c r="Q3" i="20"/>
  <c r="L53" i="20"/>
  <c r="L45" i="20"/>
  <c r="L37" i="20"/>
  <c r="L29" i="20"/>
  <c r="L21" i="20"/>
  <c r="L13" i="20"/>
  <c r="L5" i="20"/>
  <c r="X7" i="23"/>
  <c r="X3" i="23"/>
  <c r="X9" i="23"/>
  <c r="X11" i="23"/>
  <c r="X5" i="23"/>
  <c r="Y9" i="23"/>
  <c r="Y11" i="23"/>
  <c r="Y3" i="23"/>
  <c r="Y5" i="23"/>
  <c r="Y7" i="23"/>
  <c r="X25" i="23"/>
  <c r="Y23" i="23"/>
  <c r="Y27" i="23"/>
  <c r="Y25" i="23"/>
  <c r="X23" i="23"/>
  <c r="X27" i="23"/>
  <c r="X52" i="20"/>
  <c r="X48" i="20"/>
  <c r="X44" i="20"/>
  <c r="X40" i="20"/>
  <c r="X36" i="20"/>
  <c r="X32" i="20"/>
  <c r="X28" i="20"/>
  <c r="X24" i="20"/>
  <c r="X20" i="20"/>
  <c r="X16" i="20"/>
  <c r="X12" i="20"/>
  <c r="X8" i="20"/>
  <c r="X4" i="20"/>
  <c r="U16" i="23"/>
  <c r="U26" i="23"/>
  <c r="V15" i="20"/>
  <c r="V39" i="20"/>
  <c r="U42" i="20"/>
  <c r="U50" i="20"/>
  <c r="U47" i="20"/>
  <c r="U31" i="20"/>
  <c r="U38" i="20"/>
  <c r="V41" i="20"/>
  <c r="U11" i="20"/>
  <c r="U6" i="23"/>
  <c r="V9" i="20"/>
  <c r="V3" i="20"/>
  <c r="U22" i="20"/>
  <c r="U17" i="20"/>
  <c r="U15" i="23"/>
  <c r="V26" i="23"/>
  <c r="V14" i="20"/>
  <c r="U23" i="20"/>
  <c r="V31" i="20"/>
  <c r="U5" i="20"/>
  <c r="V35" i="20"/>
  <c r="U7" i="20"/>
  <c r="U13" i="20"/>
  <c r="V34" i="20"/>
  <c r="U46" i="20"/>
  <c r="U21" i="20"/>
  <c r="U34" i="20"/>
  <c r="V26" i="20"/>
  <c r="U9" i="20"/>
  <c r="U26" i="20"/>
  <c r="U14" i="23"/>
  <c r="V11" i="20"/>
  <c r="V46" i="20"/>
  <c r="V43" i="20"/>
  <c r="U10" i="23"/>
  <c r="U13" i="23"/>
  <c r="V30" i="20"/>
  <c r="U43" i="20"/>
  <c r="U27" i="20"/>
  <c r="U3" i="20"/>
  <c r="U18" i="20"/>
  <c r="V27" i="20"/>
  <c r="U6" i="20"/>
  <c r="V25" i="20"/>
  <c r="V50" i="20"/>
  <c r="U15" i="20"/>
  <c r="U53" i="20"/>
  <c r="U30" i="20"/>
  <c r="U20" i="23"/>
  <c r="V22" i="20"/>
  <c r="U37" i="20"/>
  <c r="U10" i="20"/>
  <c r="U45" i="20"/>
  <c r="U19" i="23"/>
  <c r="U14" i="20"/>
  <c r="U21" i="23"/>
  <c r="U18" i="23"/>
  <c r="U33" i="20"/>
  <c r="V6" i="20"/>
  <c r="V47" i="20"/>
  <c r="V23" i="20"/>
  <c r="V19" i="20"/>
  <c r="U41" i="20"/>
  <c r="U8" i="23"/>
  <c r="U29" i="20"/>
  <c r="U25" i="20"/>
  <c r="V18" i="20"/>
  <c r="U4" i="23"/>
  <c r="U12" i="23"/>
  <c r="V24" i="23"/>
  <c r="U35" i="20"/>
  <c r="V51" i="20"/>
  <c r="U39" i="20"/>
  <c r="U19" i="20"/>
  <c r="U49" i="20"/>
  <c r="U17" i="23"/>
  <c r="V10" i="20"/>
  <c r="U22" i="23"/>
  <c r="V7" i="20"/>
  <c r="V38" i="20"/>
  <c r="V42" i="20"/>
  <c r="U24" i="23"/>
  <c r="Y16" i="23" l="1"/>
  <c r="X16" i="23"/>
  <c r="Y8" i="23"/>
  <c r="X8" i="23"/>
  <c r="X20" i="23"/>
  <c r="Y20" i="23"/>
  <c r="Y4" i="23"/>
  <c r="X4" i="23"/>
  <c r="Z7" i="23"/>
  <c r="AA7" i="23" s="1"/>
  <c r="Z11" i="23"/>
  <c r="AA11" i="23" s="1"/>
  <c r="Y18" i="23"/>
  <c r="X18" i="23"/>
  <c r="X22" i="23"/>
  <c r="Y22" i="23"/>
  <c r="X6" i="23"/>
  <c r="Y6" i="23"/>
  <c r="X10" i="23"/>
  <c r="Y10" i="23"/>
  <c r="Z23" i="23"/>
  <c r="AA23" i="23" s="1"/>
  <c r="Z3" i="23"/>
  <c r="AA3" i="23" s="1"/>
  <c r="X37" i="20"/>
  <c r="X11" i="20"/>
  <c r="X7" i="20"/>
  <c r="X31" i="20"/>
  <c r="X39" i="20"/>
  <c r="X47" i="20"/>
  <c r="X49" i="20"/>
  <c r="X53" i="20"/>
  <c r="X3" i="20"/>
  <c r="X5" i="20"/>
  <c r="X17" i="20"/>
  <c r="X19" i="20"/>
  <c r="X35" i="20"/>
  <c r="X27" i="20"/>
  <c r="X15" i="20"/>
  <c r="X43" i="20"/>
  <c r="X23" i="20"/>
  <c r="X51" i="20"/>
  <c r="X21" i="20"/>
  <c r="X33" i="20"/>
  <c r="X18" i="20"/>
  <c r="X22" i="20"/>
  <c r="X10" i="20"/>
  <c r="X30" i="20"/>
  <c r="X46" i="20"/>
  <c r="X25" i="20"/>
  <c r="X34" i="20"/>
  <c r="X41" i="20"/>
  <c r="X42" i="20"/>
  <c r="X29" i="20"/>
  <c r="X9" i="20"/>
  <c r="X26" i="20"/>
  <c r="X50" i="20"/>
  <c r="X6" i="20"/>
  <c r="X13" i="20"/>
  <c r="X38" i="20"/>
  <c r="X14" i="20"/>
  <c r="X45" i="20"/>
  <c r="Y26" i="23"/>
  <c r="X26" i="23"/>
  <c r="X17" i="23"/>
  <c r="Y17" i="23"/>
  <c r="X19" i="23"/>
  <c r="Y19" i="23"/>
  <c r="X14" i="23"/>
  <c r="Y14" i="23"/>
  <c r="X15" i="23"/>
  <c r="Y15" i="23"/>
  <c r="Y24" i="23"/>
  <c r="X24" i="23"/>
  <c r="X12" i="23"/>
  <c r="Y12" i="23"/>
  <c r="X13" i="23"/>
  <c r="Y13" i="23"/>
  <c r="X21" i="23"/>
  <c r="Y21" i="23"/>
  <c r="Z25" i="23"/>
  <c r="AA25" i="23" s="1"/>
  <c r="Z27" i="23"/>
  <c r="AA27" i="23" s="1"/>
  <c r="Z5" i="23"/>
  <c r="AA5" i="23" s="1"/>
  <c r="Z9" i="23"/>
  <c r="AA9" i="23" s="1"/>
  <c r="Z10" i="23" l="1"/>
  <c r="AA10" i="23" s="1"/>
  <c r="Z16" i="23"/>
  <c r="AA16" i="23" s="1"/>
  <c r="Z21" i="23"/>
  <c r="AA21" i="23" s="1"/>
  <c r="Z15" i="23"/>
  <c r="AA15" i="23" s="1"/>
  <c r="Z17" i="23"/>
  <c r="AA17" i="23" s="1"/>
  <c r="Z22" i="23"/>
  <c r="AA22" i="23" s="1"/>
  <c r="Z20" i="23"/>
  <c r="AA20" i="23" s="1"/>
  <c r="Z13" i="23"/>
  <c r="AA13" i="23" s="1"/>
  <c r="Z14" i="23"/>
  <c r="AA14" i="23" s="1"/>
  <c r="Z4" i="23"/>
  <c r="AA4" i="23" s="1"/>
  <c r="Z6" i="23"/>
  <c r="AA6" i="23" s="1"/>
  <c r="Z8" i="23"/>
  <c r="AA8" i="23" s="1"/>
  <c r="Z12" i="23"/>
  <c r="AA12" i="23" s="1"/>
  <c r="Z19" i="23"/>
  <c r="AA19" i="23" s="1"/>
  <c r="Z18" i="23"/>
  <c r="AA18" i="23" s="1"/>
  <c r="Z26" i="23"/>
  <c r="AA26" i="23" s="1"/>
  <c r="Z24" i="23"/>
  <c r="AA24" i="23" s="1"/>
  <c r="Y19" i="20" l="1"/>
  <c r="Z19" i="20" s="1"/>
  <c r="AA19" i="20" s="1"/>
  <c r="Y51" i="20"/>
  <c r="Z51" i="20" s="1"/>
  <c r="AA51" i="20" s="1"/>
  <c r="Y47" i="20"/>
  <c r="Z47" i="20" s="1"/>
  <c r="AA47" i="20" s="1"/>
  <c r="Y11" i="20"/>
  <c r="Z11" i="20" s="1"/>
  <c r="AA11" i="20" s="1"/>
  <c r="Y24" i="20"/>
  <c r="Z24" i="20" s="1"/>
  <c r="AA24" i="20" s="1"/>
  <c r="Y35" i="20"/>
  <c r="Z35" i="20" s="1"/>
  <c r="AA35" i="20" s="1"/>
  <c r="Y23" i="20"/>
  <c r="Z23" i="20" s="1"/>
  <c r="AA23" i="20" s="1"/>
  <c r="Y22" i="20"/>
  <c r="Z22" i="20" s="1"/>
  <c r="AA22" i="20" s="1"/>
  <c r="Y8" i="20"/>
  <c r="Z8" i="20" s="1"/>
  <c r="AA8" i="20" s="1"/>
  <c r="Y21" i="20"/>
  <c r="Z21" i="20" s="1"/>
  <c r="AA21" i="20" s="1"/>
  <c r="Y43" i="20"/>
  <c r="Z43" i="20" s="1"/>
  <c r="AA43" i="20" s="1"/>
  <c r="Y31" i="20"/>
  <c r="Z31" i="20" s="1"/>
  <c r="AA31" i="20" s="1"/>
  <c r="Y15" i="20"/>
  <c r="Z15" i="20" s="1"/>
  <c r="AA15" i="20" s="1"/>
  <c r="Y53" i="20"/>
  <c r="Z53" i="20" s="1"/>
  <c r="AA53" i="20" s="1"/>
  <c r="Y38" i="20"/>
  <c r="Z38" i="20" s="1"/>
  <c r="AA38" i="20" s="1"/>
  <c r="Y39" i="20"/>
  <c r="Z39" i="20" s="1"/>
  <c r="AA39" i="20" s="1"/>
  <c r="Y27" i="20"/>
  <c r="Z27" i="20" s="1"/>
  <c r="AA27" i="20" s="1"/>
  <c r="Y37" i="20"/>
  <c r="Z37" i="20" s="1"/>
  <c r="AA37" i="20" s="1"/>
  <c r="Y40" i="20"/>
  <c r="Z40" i="20" s="1"/>
  <c r="AA40" i="20" s="1"/>
  <c r="Y50" i="20"/>
  <c r="Z50" i="20" s="1"/>
  <c r="AA50" i="20" s="1"/>
  <c r="Y34" i="20"/>
  <c r="Z34" i="20" s="1"/>
  <c r="AA34" i="20" s="1"/>
  <c r="Y18" i="20"/>
  <c r="Z18" i="20" s="1"/>
  <c r="AA18" i="20" s="1"/>
  <c r="Y49" i="20"/>
  <c r="Z49" i="20" s="1"/>
  <c r="AA49" i="20" s="1"/>
  <c r="Y33" i="20"/>
  <c r="Z33" i="20" s="1"/>
  <c r="AA33" i="20" s="1"/>
  <c r="Y17" i="20"/>
  <c r="Z17" i="20" s="1"/>
  <c r="AA17" i="20" s="1"/>
  <c r="Y52" i="20"/>
  <c r="Z52" i="20" s="1"/>
  <c r="AA52" i="20" s="1"/>
  <c r="Y36" i="20"/>
  <c r="Z36" i="20" s="1"/>
  <c r="AA36" i="20" s="1"/>
  <c r="Y20" i="20"/>
  <c r="Z20" i="20" s="1"/>
  <c r="AA20" i="20" s="1"/>
  <c r="Y46" i="20"/>
  <c r="Z46" i="20" s="1"/>
  <c r="AA46" i="20" s="1"/>
  <c r="Y30" i="20"/>
  <c r="Z30" i="20" s="1"/>
  <c r="AA30" i="20" s="1"/>
  <c r="Y10" i="20"/>
  <c r="Z10" i="20" s="1"/>
  <c r="AA10" i="20" s="1"/>
  <c r="Y45" i="20"/>
  <c r="Z45" i="20" s="1"/>
  <c r="AA45" i="20" s="1"/>
  <c r="Y29" i="20"/>
  <c r="Z29" i="20" s="1"/>
  <c r="AA29" i="20" s="1"/>
  <c r="Y13" i="20"/>
  <c r="Z13" i="20" s="1"/>
  <c r="AA13" i="20" s="1"/>
  <c r="Y48" i="20"/>
  <c r="Z48" i="20" s="1"/>
  <c r="AA48" i="20" s="1"/>
  <c r="Y32" i="20"/>
  <c r="Z32" i="20" s="1"/>
  <c r="AA32" i="20" s="1"/>
  <c r="Y16" i="20"/>
  <c r="Z16" i="20" s="1"/>
  <c r="AA16" i="20" s="1"/>
  <c r="Y42" i="20"/>
  <c r="Z42" i="20" s="1"/>
  <c r="AA42" i="20" s="1"/>
  <c r="Y26" i="20"/>
  <c r="Z26" i="20" s="1"/>
  <c r="AA26" i="20" s="1"/>
  <c r="Y41" i="20"/>
  <c r="Z41" i="20" s="1"/>
  <c r="AA41" i="20" s="1"/>
  <c r="Y25" i="20"/>
  <c r="Z25" i="20" s="1"/>
  <c r="AA25" i="20" s="1"/>
  <c r="Y9" i="20"/>
  <c r="Z9" i="20" s="1"/>
  <c r="AA9" i="20" s="1"/>
  <c r="Y44" i="20"/>
  <c r="Z44" i="20" s="1"/>
  <c r="AA44" i="20" s="1"/>
  <c r="Y28" i="20"/>
  <c r="Z28" i="20" s="1"/>
  <c r="AA28" i="20" s="1"/>
  <c r="Y12" i="20"/>
  <c r="Z12" i="20" s="1"/>
  <c r="AA12" i="20" s="1"/>
  <c r="Y7" i="20"/>
  <c r="Z7" i="20" s="1"/>
  <c r="AA7" i="20" s="1"/>
  <c r="Y6" i="20"/>
  <c r="Z6" i="20" s="1"/>
  <c r="AA6" i="20" s="1"/>
  <c r="Y5" i="20"/>
  <c r="Z5" i="20" s="1"/>
  <c r="AA5" i="20" s="1"/>
  <c r="Y4" i="20"/>
  <c r="Z4" i="20" s="1"/>
  <c r="AA4" i="20" s="1"/>
  <c r="Y14" i="20"/>
  <c r="Z14" i="20" s="1"/>
  <c r="AA14" i="20" s="1"/>
  <c r="Y3" i="20"/>
  <c r="Z3" i="20" s="1"/>
  <c r="AA3" i="20" s="1"/>
</calcChain>
</file>

<file path=xl/sharedStrings.xml><?xml version="1.0" encoding="utf-8"?>
<sst xmlns="http://schemas.openxmlformats.org/spreadsheetml/2006/main" count="1266" uniqueCount="308">
  <si>
    <t>No</t>
  </si>
  <si>
    <t>Name</t>
  </si>
  <si>
    <t>Location</t>
  </si>
  <si>
    <t>Depth (m)</t>
  </si>
  <si>
    <t>P (MPa)</t>
  </si>
  <si>
    <t>T (°C)</t>
  </si>
  <si>
    <r>
      <t>CO</t>
    </r>
    <r>
      <rPr>
        <b/>
        <vertAlign val="subscript"/>
        <sz val="8"/>
        <color rgb="FF000000"/>
        <rFont val="Arial"/>
        <family val="2"/>
      </rPr>
      <t xml:space="preserve">2 </t>
    </r>
    <r>
      <rPr>
        <b/>
        <sz val="8"/>
        <color rgb="FF000000"/>
        <rFont val="Arial"/>
        <family val="2"/>
      </rPr>
      <t>(%)</t>
    </r>
  </si>
  <si>
    <r>
      <t>CO</t>
    </r>
    <r>
      <rPr>
        <b/>
        <vertAlign val="subscript"/>
        <sz val="8"/>
        <color rgb="FF000000"/>
        <rFont val="Arial"/>
        <family val="2"/>
      </rPr>
      <t>2</t>
    </r>
    <r>
      <rPr>
        <b/>
        <sz val="8"/>
        <color rgb="FF000000"/>
        <rFont val="Arial"/>
        <family val="2"/>
      </rPr>
      <t xml:space="preserve"> Density (kg/m</t>
    </r>
    <r>
      <rPr>
        <b/>
        <vertAlign val="superscript"/>
        <sz val="8"/>
        <color rgb="FF000000"/>
        <rFont val="Arial"/>
        <family val="2"/>
      </rPr>
      <t>3</t>
    </r>
    <r>
      <rPr>
        <b/>
        <sz val="8"/>
        <color rgb="FF000000"/>
        <rFont val="Arial"/>
        <family val="2"/>
      </rPr>
      <t>)</t>
    </r>
  </si>
  <si>
    <t>Secure</t>
  </si>
  <si>
    <t>GIIP (Mt)</t>
  </si>
  <si>
    <t>Source</t>
  </si>
  <si>
    <t>Fault</t>
  </si>
  <si>
    <t>Reservoir</t>
  </si>
  <si>
    <t>Thickness (m)</t>
  </si>
  <si>
    <t>Seal</t>
  </si>
  <si>
    <t>Stacked</t>
  </si>
  <si>
    <t>Reference</t>
  </si>
  <si>
    <t>McElmo</t>
  </si>
  <si>
    <t>USA</t>
  </si>
  <si>
    <t>Yes</t>
  </si>
  <si>
    <t>Magmatic</t>
  </si>
  <si>
    <t>Limestone</t>
  </si>
  <si>
    <t>Salt, Anhydrite</t>
  </si>
  <si>
    <t>Allis et al. (2001), Gerling (1983)</t>
  </si>
  <si>
    <t>St. Johns</t>
  </si>
  <si>
    <t>Siltstone, Sandstone Limestone</t>
  </si>
  <si>
    <t>Shale, Mudstone</t>
  </si>
  <si>
    <t>Moore et al. (2005), Rauzi (1999), Gilfillan et al. (2011), Keating et al., 2014</t>
  </si>
  <si>
    <t>Bravo Dome</t>
  </si>
  <si>
    <t>Sandstone Conglomerate</t>
  </si>
  <si>
    <t>Anhydrite, Mudstone</t>
  </si>
  <si>
    <t>Allis et al.(2001), Pearce (1996), Broadhead, 1987; Dubacq et al, 2012; Johnson, 1984; Sathaye et al., 2014</t>
  </si>
  <si>
    <t>Doe Canyon</t>
  </si>
  <si>
    <t>Adams et al, 2015;</t>
  </si>
  <si>
    <t>Val Verde</t>
  </si>
  <si>
    <t>Carbonate</t>
  </si>
  <si>
    <t>Shale</t>
  </si>
  <si>
    <t>NETL, 2014</t>
  </si>
  <si>
    <t>Oakdale</t>
  </si>
  <si>
    <t>Sandstone</t>
  </si>
  <si>
    <t>Shale, Volcanics</t>
  </si>
  <si>
    <t>Sheep Mountain</t>
  </si>
  <si>
    <t>Holloway et al., 2007; Lynch et al., 1985; Allis et al., 2001; Renfro, 1979</t>
  </si>
  <si>
    <t>Lisbon</t>
  </si>
  <si>
    <t>NA</t>
  </si>
  <si>
    <t>Big Piney La Barge Basinal</t>
  </si>
  <si>
    <t>Sandstone, Dolomite, Basement</t>
  </si>
  <si>
    <t>Becker &amp; Lynds (2012); Kaszuba et al., 2011; Allis et al., 2001</t>
  </si>
  <si>
    <t>Big Piney La Barge Foreland</t>
  </si>
  <si>
    <t>Big Piney La Barge Highland</t>
  </si>
  <si>
    <t>Madden</t>
  </si>
  <si>
    <t>Magmatic*</t>
  </si>
  <si>
    <t>Dolomite</t>
  </si>
  <si>
    <t>Barett &amp; Hubley, 1969</t>
  </si>
  <si>
    <t>Jackson Dome</t>
  </si>
  <si>
    <t>Limestone, Dolomite, Sandstone</t>
  </si>
  <si>
    <t>Carbonate, Anhydrite</t>
  </si>
  <si>
    <t>Stevens et al., 2001; Stuart&amp;Kosik, 1977; Rice et al, 1997; Schenk &amp; Viger</t>
  </si>
  <si>
    <t>Escalante</t>
  </si>
  <si>
    <t>Sandstone, Limestone</t>
  </si>
  <si>
    <t>Kevin Dome</t>
  </si>
  <si>
    <t>Magmatic *</t>
  </si>
  <si>
    <t>Anhydrite, Halite</t>
  </si>
  <si>
    <t>McCallum</t>
  </si>
  <si>
    <t>Gordon Creek</t>
  </si>
  <si>
    <t>Chidsey and Chamberlain (1996), Allis et al . (2001)</t>
  </si>
  <si>
    <t>Indian Creek</t>
  </si>
  <si>
    <t>Woodside</t>
  </si>
  <si>
    <t>Des Moines</t>
  </si>
  <si>
    <t>Congolomerate, Sandstone</t>
  </si>
  <si>
    <t>NETL, 2014; Broadhead et al, 2009</t>
  </si>
  <si>
    <t>Estancia</t>
  </si>
  <si>
    <t>Sandstone, Conglomerate</t>
  </si>
  <si>
    <t>Farnham</t>
  </si>
  <si>
    <t>Inconclusive</t>
  </si>
  <si>
    <t>Allis et al. (2001), Morgan and Chidsey (1991); Allis et al., 2005; Well log; Kampman et al, 2012</t>
  </si>
  <si>
    <t>Imperial</t>
  </si>
  <si>
    <t>Silt and Clay</t>
  </si>
  <si>
    <t>&lt;100</t>
  </si>
  <si>
    <t>NETL, 2014; Muffler &amp; White, 1969</t>
  </si>
  <si>
    <t>JM- Brown Bassett Field</t>
  </si>
  <si>
    <t>Ballentine et al., 2001; Gilfillan et al., 2009 sup. Info; Schoell et atl., 2001</t>
  </si>
  <si>
    <t>El Trapial Field</t>
  </si>
  <si>
    <t>Mexico</t>
  </si>
  <si>
    <t>Blann et al., 1997; Crotti et al, 2007; Orchuela et al., 2003</t>
  </si>
  <si>
    <t>Quebrache Field</t>
  </si>
  <si>
    <t>Organic matter degradation</t>
  </si>
  <si>
    <t>Sandstone &amp; Carbonates</t>
  </si>
  <si>
    <t>Mudstones; Anhydrite</t>
  </si>
  <si>
    <t>Gachuz-Muro et al., 2011; Gachuz-Muro et al, 2007</t>
  </si>
  <si>
    <t>Montmiral</t>
  </si>
  <si>
    <t>France</t>
  </si>
  <si>
    <t>Mantle/carbonates*</t>
  </si>
  <si>
    <t>Sandstone &amp; Limestone</t>
  </si>
  <si>
    <t>Claystone and Marlstone</t>
  </si>
  <si>
    <t>Gaus et al, 2004, Pearce et al., 2004</t>
  </si>
  <si>
    <t>Messokampos</t>
  </si>
  <si>
    <t>Greece</t>
  </si>
  <si>
    <t>Carbonates/minor magmatic</t>
  </si>
  <si>
    <t>Sands</t>
  </si>
  <si>
    <t>Clay</t>
  </si>
  <si>
    <t>Gaus et al, 2004; TNO poster</t>
  </si>
  <si>
    <t>Fizzy Field</t>
  </si>
  <si>
    <t>UK</t>
  </si>
  <si>
    <t>Shale, Evaporites</t>
  </si>
  <si>
    <t>Wilkinson et al. (2009), Underhill et al. (2009), Yielding et al. (2011)</t>
  </si>
  <si>
    <t>Vorderrhön</t>
  </si>
  <si>
    <t>Germany</t>
  </si>
  <si>
    <t>Sandstone, Siltstone, Limestone &amp; Anhydrite</t>
  </si>
  <si>
    <t>Anhydrite &amp; claystones</t>
  </si>
  <si>
    <t>200-300</t>
  </si>
  <si>
    <t>Pearce et al., 2002 &amp; 2004</t>
  </si>
  <si>
    <t>Latera caldera</t>
  </si>
  <si>
    <t>Italy</t>
  </si>
  <si>
    <t>Carbonates*</t>
  </si>
  <si>
    <t>Flysch and Volcanics</t>
  </si>
  <si>
    <t>Annunziatellis et al., 2008</t>
  </si>
  <si>
    <t>Benevento Field</t>
  </si>
  <si>
    <t>Evaporite, Carbonate</t>
  </si>
  <si>
    <t>Roberts, 2012; well log</t>
  </si>
  <si>
    <t>Monte Taburno Reservoir</t>
  </si>
  <si>
    <t>Thrust deposits</t>
  </si>
  <si>
    <t>Muscillo Reservoir</t>
  </si>
  <si>
    <t>Mudstone</t>
  </si>
  <si>
    <t>Roberts, 2012; Well log</t>
  </si>
  <si>
    <t>Acerno Reservoir</t>
  </si>
  <si>
    <t>Pieve Santo Stefano</t>
  </si>
  <si>
    <t>Dolomite, Evaporite</t>
  </si>
  <si>
    <t>Evaporites (?)</t>
  </si>
  <si>
    <t>Roberts, 2012; well log, Bonini 2009, Trippetta et al., 2013</t>
  </si>
  <si>
    <t>Frigento Field</t>
  </si>
  <si>
    <t>Mudstones</t>
  </si>
  <si>
    <t>Wiehengebirgsvorland</t>
  </si>
  <si>
    <t>27*</t>
  </si>
  <si>
    <t>Organic Matter &amp; Carbonates</t>
  </si>
  <si>
    <t>Anhydrite</t>
  </si>
  <si>
    <t>Fischer et al., 2006</t>
  </si>
  <si>
    <t>Budafa Field</t>
  </si>
  <si>
    <t>Hungary</t>
  </si>
  <si>
    <t>Carbonates, Magmatic</t>
  </si>
  <si>
    <t>Doleschall et al., 1992, Gacho-Muro, 2005 Kiraly et al, 2014, Clayton et al, 1990</t>
  </si>
  <si>
    <t>Mihalyi-Repcelak</t>
  </si>
  <si>
    <t>Conglomerates, Sandstones</t>
  </si>
  <si>
    <t>Claystones</t>
  </si>
  <si>
    <t>Zaizhuangzi field</t>
  </si>
  <si>
    <t>China</t>
  </si>
  <si>
    <t>16*</t>
  </si>
  <si>
    <t>Mixed</t>
  </si>
  <si>
    <t>Biolithite, dolomite</t>
  </si>
  <si>
    <t>Zhang et al., 2008, Dai et al. 2000</t>
  </si>
  <si>
    <t>Youaicun Field</t>
  </si>
  <si>
    <t>22.4*</t>
  </si>
  <si>
    <t>Magmatic?*</t>
  </si>
  <si>
    <t>Mudstone, Siltstone</t>
  </si>
  <si>
    <t>Anping et al., 2009; Dai et al. 2000</t>
  </si>
  <si>
    <t>Dazhongwang WG1</t>
  </si>
  <si>
    <t>24.42*</t>
  </si>
  <si>
    <t>Magmatic +?*</t>
  </si>
  <si>
    <t>Dolomitic limestone, sandstone</t>
  </si>
  <si>
    <t>Dai et al., 2000; Zhang et al., 2008; Anping et al., 2009</t>
  </si>
  <si>
    <t>Gaoquing Field</t>
  </si>
  <si>
    <t>8.11*</t>
  </si>
  <si>
    <t>Sandstone, siltstone</t>
  </si>
  <si>
    <t>?</t>
  </si>
  <si>
    <t>Dai et al., 2005, Dai et al., 2000; Gong et al., 2003</t>
  </si>
  <si>
    <t>Ping Fang Wang Field</t>
  </si>
  <si>
    <t>14.5*</t>
  </si>
  <si>
    <t>Anping et al., 2009; Dai et al, 2000; Gong et al., 2003</t>
  </si>
  <si>
    <t>Yang 25 Field</t>
  </si>
  <si>
    <t>2.9*</t>
  </si>
  <si>
    <t>Shale, Mudstone, basalt</t>
  </si>
  <si>
    <t>Anping et al., 2009, Dai et al., 2000; Gong et al., 2003</t>
  </si>
  <si>
    <t>Balipo Field</t>
  </si>
  <si>
    <t>26*</t>
  </si>
  <si>
    <t>98.2*</t>
  </si>
  <si>
    <t>Conglomerates, Mudstone</t>
  </si>
  <si>
    <t>Anping et al., 2009, Dai et al., 2000</t>
  </si>
  <si>
    <t>Pingnan</t>
  </si>
  <si>
    <t>19.8*</t>
  </si>
  <si>
    <t>Anping et al., 2009, Dai et al., 2000, Gong et al., 2003</t>
  </si>
  <si>
    <t>Hua 17 Field</t>
  </si>
  <si>
    <t>19.6*</t>
  </si>
  <si>
    <t>Anping et al., 2009; Dai et al., 2000; Gong et al., 2003</t>
  </si>
  <si>
    <t>Huangquiao Field</t>
  </si>
  <si>
    <t>57.5*</t>
  </si>
  <si>
    <t>Carbonate; Sandstone</t>
  </si>
  <si>
    <t>Gypsum-bearing clay rocks</t>
  </si>
  <si>
    <t>Dai et al., 2005</t>
  </si>
  <si>
    <t>Huanchang 3-4 Field</t>
  </si>
  <si>
    <t>33.5*</t>
  </si>
  <si>
    <t>Li et al., 2008</t>
  </si>
  <si>
    <t>Wanjinta Field</t>
  </si>
  <si>
    <t>7.7*</t>
  </si>
  <si>
    <t>Dai et al., 2005; Dai et al., 2000</t>
  </si>
  <si>
    <t>Qian'an</t>
  </si>
  <si>
    <t>20.6*</t>
  </si>
  <si>
    <t>Siltstone, sandstone</t>
  </si>
  <si>
    <t>30?</t>
  </si>
  <si>
    <t>Dai et al., 2000</t>
  </si>
  <si>
    <t>Nong'ancun Field</t>
  </si>
  <si>
    <t>2.75*</t>
  </si>
  <si>
    <t>Volcanics, conglomerates</t>
  </si>
  <si>
    <t>Changling Field</t>
  </si>
  <si>
    <t>33*</t>
  </si>
  <si>
    <t>Volcanics</t>
  </si>
  <si>
    <t>Guang et al., 2011</t>
  </si>
  <si>
    <t>DF1-1 Field</t>
  </si>
  <si>
    <t>12.8*</t>
  </si>
  <si>
    <t>Thermogenic</t>
  </si>
  <si>
    <t>Huang et al., 2003, 2004; Zhu et al, 2009, Zhenfeng, 2008</t>
  </si>
  <si>
    <t>LD28-1 Field</t>
  </si>
  <si>
    <t>16.5*</t>
  </si>
  <si>
    <t>69.5*</t>
  </si>
  <si>
    <t>Organic Matter</t>
  </si>
  <si>
    <t>Huang et al., 2003</t>
  </si>
  <si>
    <t>LD15-1 Field</t>
  </si>
  <si>
    <t>14.23*</t>
  </si>
  <si>
    <t>60.7*</t>
  </si>
  <si>
    <t>Natuna D-Alpha Block</t>
  </si>
  <si>
    <t>Indonesia</t>
  </si>
  <si>
    <t>Shale/Clay</t>
  </si>
  <si>
    <t>Bell et al., 1987</t>
  </si>
  <si>
    <t>Ladbroke Grove Field</t>
  </si>
  <si>
    <t>Australia</t>
  </si>
  <si>
    <t>Watson et al., 2004; Parker, 1992; Well log,  Watson, 2012</t>
  </si>
  <si>
    <t>Caroline</t>
  </si>
  <si>
    <t>Shale and Siltstones</t>
  </si>
  <si>
    <t>LeBlanc et al (1967), Watson 2012, Chivas et al, 1987</t>
  </si>
  <si>
    <t>Tuna field</t>
  </si>
  <si>
    <t>Carbonates</t>
  </si>
  <si>
    <t>Hortle et al., 2011; Neslon et al, 2005; http://er-info.dpi.vic.gov.au/petroleum/well/tuna4.htm; Schacht, 2008</t>
  </si>
  <si>
    <t>Kapuni Field</t>
  </si>
  <si>
    <t>NZ</t>
  </si>
  <si>
    <t>Hulston et al., 2001; Webster et al, 2011; King et al., 2009</t>
  </si>
  <si>
    <t>New Plymouth Area</t>
  </si>
  <si>
    <t>3.7*</t>
  </si>
  <si>
    <t>32.4*</t>
  </si>
  <si>
    <t>Claystone/Siltstone</t>
  </si>
  <si>
    <t>&lt;150</t>
  </si>
  <si>
    <t>Hulston et al., 2001; Lyon, 1996; Leitner et al., 2000</t>
  </si>
  <si>
    <t>Garvoc-1</t>
  </si>
  <si>
    <t>no</t>
  </si>
  <si>
    <t>Higgs et al., 2014, Well logs, cross sections, Watson 2012</t>
  </si>
  <si>
    <t>Kalangadoo 1</t>
  </si>
  <si>
    <t>20.5*</t>
  </si>
  <si>
    <t>Basement</t>
  </si>
  <si>
    <t>Watson 2012, Higgs et al. 2014</t>
  </si>
  <si>
    <t>Boggy Creek</t>
  </si>
  <si>
    <t>Watson 2014, WCR</t>
  </si>
  <si>
    <t>Gudian</t>
  </si>
  <si>
    <t>11.8*</t>
  </si>
  <si>
    <t>Yuquiao et al., 2007, Yu et al, 2014, Dai et al., 2000 &amp; 2005</t>
  </si>
  <si>
    <t>Battle Creek</t>
  </si>
  <si>
    <t>Halite</t>
  </si>
  <si>
    <t>Lane. 1987, Ryerson et al., 2013, Lake &amp; Whittaker, 2006</t>
  </si>
  <si>
    <t>Prudhoe Bay 01-13</t>
  </si>
  <si>
    <t>28*</t>
  </si>
  <si>
    <t>Kharaka &amp; Carothers, 1982, USGS Report</t>
  </si>
  <si>
    <t>Turaco, Albertine Graben</t>
  </si>
  <si>
    <t>Uganda</t>
  </si>
  <si>
    <t>25*</t>
  </si>
  <si>
    <t>Logan et al, 2009, Dou et al, 2004, Karp et al, 2012</t>
  </si>
  <si>
    <t>Khairpur</t>
  </si>
  <si>
    <t>Pakistan</t>
  </si>
  <si>
    <t>Tainsh et al, 1959</t>
  </si>
  <si>
    <t>Yemahnuang</t>
  </si>
  <si>
    <t>Burma</t>
  </si>
  <si>
    <t>17.1*</t>
  </si>
  <si>
    <t>Imbus et al., 1999</t>
  </si>
  <si>
    <t>W961</t>
  </si>
  <si>
    <t>38*</t>
  </si>
  <si>
    <t>Zhu et al., 2009</t>
  </si>
  <si>
    <t>DF29-1</t>
  </si>
  <si>
    <t>18.3*</t>
  </si>
  <si>
    <t>yes</t>
  </si>
  <si>
    <t>Huang et al 2002, Hao et al 2000, huang et al, 2004</t>
  </si>
  <si>
    <t>L22-1</t>
  </si>
  <si>
    <t>14.8*</t>
  </si>
  <si>
    <t>Huang et al 2002, Hao et al 2000, huang et al, 2004, Lei et al., 2011</t>
  </si>
  <si>
    <t>Reservoir Thickness (m)</t>
  </si>
  <si>
    <t>Seal Thickness (m)</t>
  </si>
  <si>
    <t>Depth</t>
  </si>
  <si>
    <t>Pressure</t>
  </si>
  <si>
    <t>Row Labels</t>
  </si>
  <si>
    <t>Grand Total</t>
  </si>
  <si>
    <t>Column Labels</t>
  </si>
  <si>
    <t>Count of Secure</t>
  </si>
  <si>
    <t>P(Yes)</t>
  </si>
  <si>
    <t>P(No)</t>
  </si>
  <si>
    <t>Validation</t>
  </si>
  <si>
    <t>P(x1|Yes)</t>
  </si>
  <si>
    <t>P(x2|Yes)</t>
  </si>
  <si>
    <t>P(x3|Yes)</t>
  </si>
  <si>
    <t>P(x1|No)</t>
  </si>
  <si>
    <t>P(x2|No)</t>
  </si>
  <si>
    <t>P(x3|No)</t>
  </si>
  <si>
    <t>Seal Thickness</t>
  </si>
  <si>
    <t>P(Yes|x_i)</t>
  </si>
  <si>
    <t>P(No|x_i)</t>
  </si>
  <si>
    <t>Prediction(Security)</t>
  </si>
  <si>
    <t>Training</t>
  </si>
  <si>
    <t>Temp</t>
  </si>
  <si>
    <t>P(x4|No)</t>
  </si>
  <si>
    <t>P(x5|No)</t>
  </si>
  <si>
    <t>P(x4|Yes)</t>
  </si>
  <si>
    <t>P(x5|Yes)</t>
  </si>
  <si>
    <t>lower limit</t>
  </si>
  <si>
    <t>no 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</si>
</sst>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vertAlign val="subscript"/>
      <sz val="8"/>
      <color rgb="FF000000"/>
      <name val="Arial"/>
      <family val="2"/>
    </font>
    <font>
      <b/>
      <vertAlign val="superscript"/>
      <sz val="8"/>
      <color rgb="FF000000"/>
      <name val="Arial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vertical="top" wrapText="1"/>
    </xf>
    <xf numFmtId="0" fontId="5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vertical="top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" fillId="2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4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6" fillId="0" borderId="0" xfId="0" applyFont="1"/>
    <xf numFmtId="0" fontId="0" fillId="0" borderId="0" xfId="0" applyNumberFormat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" refreshedDate="44721.583394791669" createdVersion="8" refreshedVersion="8" minRefreshableVersion="3" recordCount="51">
  <cacheSource type="worksheet">
    <worksheetSource ref="J3:P54" sheet="IEA GHG Discretization"/>
  </cacheSource>
  <cacheFields count="7">
    <cacheField name="No" numFmtId="0">
      <sharedItems containsSemiMixedTypes="0" containsString="0" containsNumber="1" containsInteger="1" minValue="1" maxValue="76"/>
    </cacheField>
    <cacheField name="Depth (m)" numFmtId="0">
      <sharedItems containsSemiMixedTypes="0" containsString="0" containsNumber="1" containsInteger="1" minValue="0" maxValue="1" count="2">
        <n v="1"/>
        <n v="0"/>
      </sharedItems>
    </cacheField>
    <cacheField name="P (MPa)" numFmtId="0">
      <sharedItems containsMixedTypes="1" containsNumber="1" containsInteger="1" minValue="0" maxValue="1" count="3">
        <n v="1"/>
        <n v="0"/>
        <s v="NA"/>
      </sharedItems>
    </cacheField>
    <cacheField name="T (°C)" numFmtId="0">
      <sharedItems containsMixedTypes="1" containsNumber="1" containsInteger="1" minValue="0" maxValue="1" count="3">
        <n v="1"/>
        <n v="0"/>
        <s v="NA"/>
      </sharedItems>
    </cacheField>
    <cacheField name="Seal Thickness (m)" numFmtId="0">
      <sharedItems containsMixedTypes="1" containsNumber="1" containsInteger="1" minValue="1" maxValue="1" count="2">
        <s v="NA"/>
        <n v="1"/>
      </sharedItems>
    </cacheField>
    <cacheField name="Fault" numFmtId="0">
      <sharedItems containsMixedTypes="1" containsNumber="1" containsInteger="1" minValue="0" maxValue="1" count="3">
        <n v="0"/>
        <n v="1"/>
        <s v="NA"/>
      </sharedItems>
    </cacheField>
    <cacheField name="Secure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ne Quitain" refreshedDate="44841.007275694443" createdVersion="5" refreshedVersion="5" minRefreshableVersion="3" recordCount="51">
  <cacheSource type="worksheet">
    <worksheetSource ref="K3:P54" sheet="IEA GHG Discretization"/>
  </cacheSource>
  <cacheFields count="6">
    <cacheField name="Depth (m)" numFmtId="0">
      <sharedItems containsSemiMixedTypes="0" containsString="0" containsNumber="1" containsInteger="1" minValue="0" maxValue="1"/>
    </cacheField>
    <cacheField name="P (MPa)" numFmtId="0">
      <sharedItems containsMixedTypes="1" containsNumber="1" containsInteger="1" minValue="0" maxValue="1"/>
    </cacheField>
    <cacheField name="T (°C)" numFmtId="0">
      <sharedItems containsMixedTypes="1" containsNumber="1" containsInteger="1" minValue="0" maxValue="1"/>
    </cacheField>
    <cacheField name="Seal Thickness (m)" numFmtId="0">
      <sharedItems containsMixedTypes="1" containsNumber="1" containsInteger="1" minValue="1" maxValue="1"/>
    </cacheField>
    <cacheField name="Fault" numFmtId="0">
      <sharedItems containsMixedTypes="1" containsNumber="1" containsInteger="1" minValue="0" maxValue="1" count="3">
        <n v="1"/>
        <n v="0"/>
        <s v="NA"/>
      </sharedItems>
    </cacheField>
    <cacheField name="Secure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n v="54"/>
    <x v="0"/>
    <x v="0"/>
    <x v="0"/>
    <x v="0"/>
    <x v="0"/>
    <x v="0"/>
  </r>
  <r>
    <n v="55"/>
    <x v="0"/>
    <x v="0"/>
    <x v="0"/>
    <x v="1"/>
    <x v="1"/>
    <x v="0"/>
  </r>
  <r>
    <n v="1"/>
    <x v="0"/>
    <x v="0"/>
    <x v="0"/>
    <x v="1"/>
    <x v="0"/>
    <x v="0"/>
  </r>
  <r>
    <n v="14"/>
    <x v="0"/>
    <x v="0"/>
    <x v="1"/>
    <x v="1"/>
    <x v="0"/>
    <x v="0"/>
  </r>
  <r>
    <n v="58"/>
    <x v="0"/>
    <x v="0"/>
    <x v="0"/>
    <x v="0"/>
    <x v="1"/>
    <x v="0"/>
  </r>
  <r>
    <n v="10"/>
    <x v="0"/>
    <x v="0"/>
    <x v="0"/>
    <x v="1"/>
    <x v="0"/>
    <x v="0"/>
  </r>
  <r>
    <n v="51"/>
    <x v="0"/>
    <x v="0"/>
    <x v="0"/>
    <x v="0"/>
    <x v="1"/>
    <x v="0"/>
  </r>
  <r>
    <n v="57"/>
    <x v="0"/>
    <x v="0"/>
    <x v="0"/>
    <x v="1"/>
    <x v="1"/>
    <x v="0"/>
  </r>
  <r>
    <n v="5"/>
    <x v="0"/>
    <x v="0"/>
    <x v="0"/>
    <x v="1"/>
    <x v="1"/>
    <x v="0"/>
  </r>
  <r>
    <n v="59"/>
    <x v="0"/>
    <x v="0"/>
    <x v="0"/>
    <x v="1"/>
    <x v="0"/>
    <x v="0"/>
  </r>
  <r>
    <n v="60"/>
    <x v="0"/>
    <x v="0"/>
    <x v="0"/>
    <x v="0"/>
    <x v="0"/>
    <x v="0"/>
  </r>
  <r>
    <n v="4"/>
    <x v="0"/>
    <x v="0"/>
    <x v="0"/>
    <x v="0"/>
    <x v="1"/>
    <x v="0"/>
  </r>
  <r>
    <n v="12"/>
    <x v="0"/>
    <x v="0"/>
    <x v="0"/>
    <x v="1"/>
    <x v="0"/>
    <x v="0"/>
  </r>
  <r>
    <n v="27"/>
    <x v="1"/>
    <x v="1"/>
    <x v="0"/>
    <x v="1"/>
    <x v="0"/>
    <x v="0"/>
  </r>
  <r>
    <n v="33"/>
    <x v="0"/>
    <x v="0"/>
    <x v="0"/>
    <x v="0"/>
    <x v="1"/>
    <x v="0"/>
  </r>
  <r>
    <n v="7"/>
    <x v="0"/>
    <x v="0"/>
    <x v="0"/>
    <x v="0"/>
    <x v="2"/>
    <x v="0"/>
  </r>
  <r>
    <n v="37"/>
    <x v="0"/>
    <x v="1"/>
    <x v="0"/>
    <x v="1"/>
    <x v="1"/>
    <x v="0"/>
  </r>
  <r>
    <n v="61"/>
    <x v="0"/>
    <x v="0"/>
    <x v="2"/>
    <x v="0"/>
    <x v="1"/>
    <x v="0"/>
  </r>
  <r>
    <n v="62"/>
    <x v="1"/>
    <x v="0"/>
    <x v="1"/>
    <x v="0"/>
    <x v="0"/>
    <x v="0"/>
  </r>
  <r>
    <n v="26"/>
    <x v="0"/>
    <x v="0"/>
    <x v="0"/>
    <x v="1"/>
    <x v="0"/>
    <x v="0"/>
  </r>
  <r>
    <n v="53"/>
    <x v="0"/>
    <x v="0"/>
    <x v="0"/>
    <x v="1"/>
    <x v="1"/>
    <x v="0"/>
  </r>
  <r>
    <n v="44"/>
    <x v="0"/>
    <x v="0"/>
    <x v="0"/>
    <x v="1"/>
    <x v="1"/>
    <x v="0"/>
  </r>
  <r>
    <n v="50"/>
    <x v="0"/>
    <x v="0"/>
    <x v="2"/>
    <x v="1"/>
    <x v="0"/>
    <x v="0"/>
  </r>
  <r>
    <n v="63"/>
    <x v="0"/>
    <x v="0"/>
    <x v="0"/>
    <x v="1"/>
    <x v="0"/>
    <x v="0"/>
  </r>
  <r>
    <n v="64"/>
    <x v="0"/>
    <x v="0"/>
    <x v="0"/>
    <x v="1"/>
    <x v="2"/>
    <x v="0"/>
  </r>
  <r>
    <n v="2"/>
    <x v="1"/>
    <x v="1"/>
    <x v="1"/>
    <x v="1"/>
    <x v="1"/>
    <x v="0"/>
  </r>
  <r>
    <n v="65"/>
    <x v="0"/>
    <x v="0"/>
    <x v="0"/>
    <x v="1"/>
    <x v="1"/>
    <x v="0"/>
  </r>
  <r>
    <n v="38"/>
    <x v="0"/>
    <x v="0"/>
    <x v="0"/>
    <x v="1"/>
    <x v="1"/>
    <x v="0"/>
  </r>
  <r>
    <n v="66"/>
    <x v="0"/>
    <x v="0"/>
    <x v="0"/>
    <x v="1"/>
    <x v="1"/>
    <x v="0"/>
  </r>
  <r>
    <n v="8"/>
    <x v="0"/>
    <x v="0"/>
    <x v="0"/>
    <x v="1"/>
    <x v="0"/>
    <x v="0"/>
  </r>
  <r>
    <n v="35"/>
    <x v="0"/>
    <x v="0"/>
    <x v="0"/>
    <x v="0"/>
    <x v="1"/>
    <x v="0"/>
  </r>
  <r>
    <n v="30"/>
    <x v="0"/>
    <x v="0"/>
    <x v="0"/>
    <x v="0"/>
    <x v="2"/>
    <x v="0"/>
  </r>
  <r>
    <n v="34"/>
    <x v="0"/>
    <x v="0"/>
    <x v="0"/>
    <x v="1"/>
    <x v="1"/>
    <x v="0"/>
  </r>
  <r>
    <n v="23"/>
    <x v="0"/>
    <x v="1"/>
    <x v="0"/>
    <x v="1"/>
    <x v="0"/>
    <x v="0"/>
  </r>
  <r>
    <n v="6"/>
    <x v="0"/>
    <x v="0"/>
    <x v="0"/>
    <x v="1"/>
    <x v="1"/>
    <x v="0"/>
  </r>
  <r>
    <n v="9"/>
    <x v="0"/>
    <x v="0"/>
    <x v="0"/>
    <x v="1"/>
    <x v="0"/>
    <x v="0"/>
  </r>
  <r>
    <n v="36"/>
    <x v="0"/>
    <x v="0"/>
    <x v="0"/>
    <x v="1"/>
    <x v="0"/>
    <x v="0"/>
  </r>
  <r>
    <n v="16"/>
    <x v="0"/>
    <x v="0"/>
    <x v="0"/>
    <x v="1"/>
    <x v="1"/>
    <x v="0"/>
  </r>
  <r>
    <n v="20"/>
    <x v="1"/>
    <x v="1"/>
    <x v="1"/>
    <x v="1"/>
    <x v="0"/>
    <x v="0"/>
  </r>
  <r>
    <n v="31"/>
    <x v="0"/>
    <x v="2"/>
    <x v="2"/>
    <x v="1"/>
    <x v="1"/>
    <x v="0"/>
  </r>
  <r>
    <n v="39"/>
    <x v="0"/>
    <x v="0"/>
    <x v="0"/>
    <x v="1"/>
    <x v="1"/>
    <x v="0"/>
  </r>
  <r>
    <n v="40"/>
    <x v="0"/>
    <x v="0"/>
    <x v="0"/>
    <x v="1"/>
    <x v="1"/>
    <x v="0"/>
  </r>
  <r>
    <n v="41"/>
    <x v="0"/>
    <x v="0"/>
    <x v="0"/>
    <x v="1"/>
    <x v="1"/>
    <x v="0"/>
  </r>
  <r>
    <n v="45"/>
    <x v="0"/>
    <x v="1"/>
    <x v="0"/>
    <x v="1"/>
    <x v="0"/>
    <x v="0"/>
  </r>
  <r>
    <n v="75"/>
    <x v="0"/>
    <x v="0"/>
    <x v="0"/>
    <x v="1"/>
    <x v="0"/>
    <x v="1"/>
  </r>
  <r>
    <n v="71"/>
    <x v="0"/>
    <x v="0"/>
    <x v="0"/>
    <x v="1"/>
    <x v="1"/>
    <x v="1"/>
  </r>
  <r>
    <n v="72"/>
    <x v="0"/>
    <x v="0"/>
    <x v="0"/>
    <x v="1"/>
    <x v="1"/>
    <x v="1"/>
  </r>
  <r>
    <n v="74"/>
    <x v="0"/>
    <x v="0"/>
    <x v="0"/>
    <x v="1"/>
    <x v="1"/>
    <x v="1"/>
  </r>
  <r>
    <n v="76"/>
    <x v="1"/>
    <x v="1"/>
    <x v="1"/>
    <x v="1"/>
    <x v="2"/>
    <x v="1"/>
  </r>
  <r>
    <n v="67"/>
    <x v="1"/>
    <x v="1"/>
    <x v="1"/>
    <x v="1"/>
    <x v="1"/>
    <x v="1"/>
  </r>
  <r>
    <n v="68"/>
    <x v="1"/>
    <x v="1"/>
    <x v="0"/>
    <x v="1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">
  <r>
    <n v="1"/>
    <n v="1"/>
    <n v="1"/>
    <s v="NA"/>
    <x v="0"/>
    <x v="0"/>
  </r>
  <r>
    <n v="1"/>
    <n v="1"/>
    <n v="1"/>
    <n v="1"/>
    <x v="1"/>
    <x v="0"/>
  </r>
  <r>
    <n v="1"/>
    <n v="1"/>
    <n v="1"/>
    <n v="1"/>
    <x v="0"/>
    <x v="0"/>
  </r>
  <r>
    <n v="1"/>
    <n v="1"/>
    <n v="0"/>
    <n v="1"/>
    <x v="0"/>
    <x v="0"/>
  </r>
  <r>
    <n v="1"/>
    <n v="1"/>
    <n v="1"/>
    <s v="NA"/>
    <x v="1"/>
    <x v="0"/>
  </r>
  <r>
    <n v="1"/>
    <n v="1"/>
    <n v="1"/>
    <n v="1"/>
    <x v="0"/>
    <x v="0"/>
  </r>
  <r>
    <n v="1"/>
    <n v="1"/>
    <n v="1"/>
    <s v="NA"/>
    <x v="1"/>
    <x v="0"/>
  </r>
  <r>
    <n v="1"/>
    <n v="1"/>
    <n v="1"/>
    <n v="1"/>
    <x v="1"/>
    <x v="0"/>
  </r>
  <r>
    <n v="1"/>
    <n v="1"/>
    <n v="1"/>
    <n v="1"/>
    <x v="1"/>
    <x v="0"/>
  </r>
  <r>
    <n v="1"/>
    <n v="1"/>
    <n v="1"/>
    <n v="1"/>
    <x v="0"/>
    <x v="0"/>
  </r>
  <r>
    <n v="1"/>
    <n v="1"/>
    <n v="1"/>
    <s v="NA"/>
    <x v="0"/>
    <x v="0"/>
  </r>
  <r>
    <n v="1"/>
    <n v="1"/>
    <n v="1"/>
    <s v="NA"/>
    <x v="1"/>
    <x v="0"/>
  </r>
  <r>
    <n v="1"/>
    <n v="1"/>
    <n v="1"/>
    <n v="1"/>
    <x v="0"/>
    <x v="0"/>
  </r>
  <r>
    <n v="0"/>
    <n v="0"/>
    <n v="1"/>
    <n v="1"/>
    <x v="0"/>
    <x v="0"/>
  </r>
  <r>
    <n v="1"/>
    <n v="1"/>
    <n v="1"/>
    <s v="NA"/>
    <x v="1"/>
    <x v="0"/>
  </r>
  <r>
    <n v="1"/>
    <n v="1"/>
    <n v="1"/>
    <s v="NA"/>
    <x v="2"/>
    <x v="0"/>
  </r>
  <r>
    <n v="1"/>
    <n v="0"/>
    <n v="1"/>
    <n v="1"/>
    <x v="1"/>
    <x v="0"/>
  </r>
  <r>
    <n v="1"/>
    <n v="1"/>
    <s v="NA"/>
    <s v="NA"/>
    <x v="1"/>
    <x v="0"/>
  </r>
  <r>
    <n v="0"/>
    <n v="1"/>
    <n v="0"/>
    <s v="NA"/>
    <x v="0"/>
    <x v="0"/>
  </r>
  <r>
    <n v="1"/>
    <n v="1"/>
    <n v="1"/>
    <n v="1"/>
    <x v="0"/>
    <x v="0"/>
  </r>
  <r>
    <n v="1"/>
    <n v="1"/>
    <n v="1"/>
    <n v="1"/>
    <x v="1"/>
    <x v="0"/>
  </r>
  <r>
    <n v="1"/>
    <n v="1"/>
    <n v="1"/>
    <n v="1"/>
    <x v="1"/>
    <x v="0"/>
  </r>
  <r>
    <n v="1"/>
    <n v="1"/>
    <s v="NA"/>
    <n v="1"/>
    <x v="0"/>
    <x v="0"/>
  </r>
  <r>
    <n v="1"/>
    <n v="1"/>
    <n v="1"/>
    <n v="1"/>
    <x v="0"/>
    <x v="0"/>
  </r>
  <r>
    <n v="1"/>
    <n v="1"/>
    <n v="1"/>
    <n v="1"/>
    <x v="2"/>
    <x v="0"/>
  </r>
  <r>
    <n v="0"/>
    <n v="0"/>
    <n v="0"/>
    <n v="1"/>
    <x v="1"/>
    <x v="0"/>
  </r>
  <r>
    <n v="1"/>
    <n v="1"/>
    <n v="1"/>
    <n v="1"/>
    <x v="1"/>
    <x v="0"/>
  </r>
  <r>
    <n v="1"/>
    <n v="1"/>
    <n v="1"/>
    <n v="1"/>
    <x v="1"/>
    <x v="0"/>
  </r>
  <r>
    <n v="1"/>
    <n v="1"/>
    <n v="1"/>
    <n v="1"/>
    <x v="1"/>
    <x v="0"/>
  </r>
  <r>
    <n v="1"/>
    <n v="1"/>
    <n v="1"/>
    <n v="1"/>
    <x v="0"/>
    <x v="0"/>
  </r>
  <r>
    <n v="1"/>
    <n v="1"/>
    <n v="1"/>
    <s v="NA"/>
    <x v="1"/>
    <x v="0"/>
  </r>
  <r>
    <n v="1"/>
    <n v="1"/>
    <n v="1"/>
    <s v="NA"/>
    <x v="2"/>
    <x v="0"/>
  </r>
  <r>
    <n v="1"/>
    <n v="1"/>
    <n v="1"/>
    <n v="1"/>
    <x v="1"/>
    <x v="0"/>
  </r>
  <r>
    <n v="1"/>
    <n v="0"/>
    <n v="1"/>
    <n v="1"/>
    <x v="0"/>
    <x v="0"/>
  </r>
  <r>
    <n v="1"/>
    <n v="1"/>
    <n v="1"/>
    <n v="1"/>
    <x v="1"/>
    <x v="0"/>
  </r>
  <r>
    <n v="1"/>
    <n v="1"/>
    <n v="1"/>
    <n v="1"/>
    <x v="0"/>
    <x v="0"/>
  </r>
  <r>
    <n v="1"/>
    <n v="1"/>
    <n v="1"/>
    <n v="1"/>
    <x v="0"/>
    <x v="0"/>
  </r>
  <r>
    <n v="1"/>
    <n v="1"/>
    <n v="1"/>
    <n v="1"/>
    <x v="1"/>
    <x v="0"/>
  </r>
  <r>
    <n v="0"/>
    <n v="0"/>
    <n v="0"/>
    <n v="1"/>
    <x v="0"/>
    <x v="0"/>
  </r>
  <r>
    <n v="1"/>
    <s v="NA"/>
    <s v="NA"/>
    <n v="1"/>
    <x v="1"/>
    <x v="0"/>
  </r>
  <r>
    <n v="1"/>
    <n v="1"/>
    <n v="1"/>
    <n v="1"/>
    <x v="1"/>
    <x v="0"/>
  </r>
  <r>
    <n v="1"/>
    <n v="1"/>
    <n v="1"/>
    <n v="1"/>
    <x v="1"/>
    <x v="0"/>
  </r>
  <r>
    <n v="1"/>
    <n v="1"/>
    <n v="1"/>
    <n v="1"/>
    <x v="1"/>
    <x v="0"/>
  </r>
  <r>
    <n v="1"/>
    <n v="0"/>
    <n v="1"/>
    <n v="1"/>
    <x v="0"/>
    <x v="0"/>
  </r>
  <r>
    <n v="1"/>
    <n v="1"/>
    <n v="1"/>
    <n v="1"/>
    <x v="0"/>
    <x v="1"/>
  </r>
  <r>
    <n v="1"/>
    <n v="1"/>
    <n v="1"/>
    <n v="1"/>
    <x v="1"/>
    <x v="1"/>
  </r>
  <r>
    <n v="1"/>
    <n v="1"/>
    <n v="1"/>
    <n v="1"/>
    <x v="1"/>
    <x v="1"/>
  </r>
  <r>
    <n v="1"/>
    <n v="1"/>
    <n v="1"/>
    <n v="1"/>
    <x v="1"/>
    <x v="1"/>
  </r>
  <r>
    <n v="0"/>
    <n v="0"/>
    <n v="0"/>
    <n v="1"/>
    <x v="2"/>
    <x v="1"/>
  </r>
  <r>
    <n v="0"/>
    <n v="0"/>
    <n v="0"/>
    <n v="1"/>
    <x v="1"/>
    <x v="1"/>
  </r>
  <r>
    <n v="0"/>
    <n v="0"/>
    <n v="1"/>
    <n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5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13:J17" firstHeaderRow="1" firstDataRow="2" firstDataCol="1"/>
  <pivotFields count="6"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Secure" fld="5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5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19:J23" firstHeaderRow="1" firstDataRow="2" firstDataCol="1"/>
  <pivotFields count="6"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Secur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46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outline="1" outlineData="1" multipleFieldFilters="0">
  <location ref="B13:E16" firstHeaderRow="1" firstDataRow="2" firstDataCol="1"/>
  <pivotFields count="7">
    <pivotField showAll="0"/>
    <pivotField showAll="0"/>
    <pivotField showAll="0"/>
    <pivotField showAll="0"/>
    <pivotField axis="axisRow" showAll="0">
      <items count="3">
        <item x="1"/>
        <item h="1" x="0"/>
        <item t="default"/>
      </items>
    </pivotField>
    <pivotField showAll="0"/>
    <pivotField axis="axisCol" dataField="1" showAll="0">
      <items count="3">
        <item x="1"/>
        <item x="0"/>
        <item t="default"/>
      </items>
    </pivotField>
  </pivotFields>
  <rowFields count="1">
    <field x="4"/>
  </rowFields>
  <rowItems count="2">
    <i>
      <x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Secure" fld="6" subtotal="count" showDataAs="percentOfCol" baseField="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3" cacheId="46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outline="1" outlineData="1" multipleFieldFilters="0">
  <location ref="L3:O7" firstHeaderRow="1" firstDataRow="2" firstDataCol="1"/>
  <pivotFields count="7"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Secure" fld="6" subtotal="count" showDataAs="percentOfCo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" cacheId="46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outline="1" outlineData="1" multipleFieldFilters="0">
  <location ref="B3:E7" firstHeaderRow="1" firstDataRow="2" firstDataCol="1"/>
  <pivotFields count="7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Secure" fld="6" subtotal="count" showDataAs="percentOfCo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0" cacheId="46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outline="1" outlineData="1" multipleFieldFilters="0">
  <location ref="Q3:T7" firstHeaderRow="1" firstDataRow="2" firstDataCol="1"/>
  <pivotFields count="7"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Secure" fld="6" subtotal="count" showDataAs="percentOfCo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6" cacheId="46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outline="1" outlineData="1" multipleFieldFilters="0">
  <location ref="L13:M16" firstHeaderRow="1" firstDataRow="1" firstDataCol="1"/>
  <pivotFields count="7"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Secure" fld="6" subtotal="count" showDataAs="percentOfCol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  <wetp:taskpane dockstate="right" visibility="0" width="438" row="2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29E047F6-C231-4417-AA18-C029C27A8DFC}">
  <we:reference id="wa103982219" version="1.1.0.0" store="en-US" storeType="OMEX"/>
  <we:alternateReferences>
    <we:reference id="WA103982219" version="1.1.0.0" store="WA103982219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A4781EFE-F35A-4B5B-A9B1-E7300F841CFF}">
  <we:reference id="wa103985973" version="1.1.0.0" store="en-US" storeType="OMEX"/>
  <we:alternateReferences>
    <we:reference id="WA103985973" version="1.1.0.0" store="WA103985973" storeType="OMEX"/>
  </we:alternateReferences>
  <we:properties/>
  <we:bindings/>
  <we:snapshot xmlns:r="http://schemas.openxmlformats.org/officeDocument/2006/relationships"/>
</we:webextension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8"/>
  <sheetViews>
    <sheetView workbookViewId="0">
      <selection activeCell="F68" sqref="F68"/>
    </sheetView>
  </sheetViews>
  <sheetFormatPr defaultColWidth="8.85546875" defaultRowHeight="15" x14ac:dyDescent="0.25"/>
  <sheetData>
    <row r="1" spans="2:19" ht="15.75" thickBot="1" x14ac:dyDescent="0.3"/>
    <row r="2" spans="2:19" ht="34.5" thickBot="1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13</v>
      </c>
      <c r="R2" s="2" t="s">
        <v>15</v>
      </c>
      <c r="S2" s="2" t="s">
        <v>16</v>
      </c>
    </row>
    <row r="3" spans="2:19" ht="45.75" thickBot="1" x14ac:dyDescent="0.3">
      <c r="B3" s="3">
        <v>1</v>
      </c>
      <c r="C3" s="4" t="s">
        <v>17</v>
      </c>
      <c r="D3" s="4" t="s">
        <v>18</v>
      </c>
      <c r="E3" s="4">
        <v>2438</v>
      </c>
      <c r="F3" s="4">
        <v>24.3</v>
      </c>
      <c r="G3" s="4">
        <v>91.1</v>
      </c>
      <c r="H3" s="4">
        <v>98</v>
      </c>
      <c r="I3" s="4">
        <v>619.70000000000005</v>
      </c>
      <c r="J3" s="4" t="s">
        <v>19</v>
      </c>
      <c r="K3" s="5">
        <v>30095</v>
      </c>
      <c r="L3" s="4" t="s">
        <v>20</v>
      </c>
      <c r="M3" s="4" t="s">
        <v>0</v>
      </c>
      <c r="N3" s="4" t="s">
        <v>21</v>
      </c>
      <c r="O3" s="4">
        <v>29</v>
      </c>
      <c r="P3" s="4" t="s">
        <v>22</v>
      </c>
      <c r="Q3" s="4">
        <v>400</v>
      </c>
      <c r="R3" s="4" t="s">
        <v>19</v>
      </c>
      <c r="S3" s="4" t="s">
        <v>23</v>
      </c>
    </row>
    <row r="4" spans="2:19" ht="90.75" thickBot="1" x14ac:dyDescent="0.3">
      <c r="B4" s="3">
        <v>2</v>
      </c>
      <c r="C4" s="4" t="s">
        <v>24</v>
      </c>
      <c r="D4" s="4" t="s">
        <v>18</v>
      </c>
      <c r="E4" s="4">
        <v>465</v>
      </c>
      <c r="F4" s="4">
        <v>6.2</v>
      </c>
      <c r="G4" s="4">
        <v>30</v>
      </c>
      <c r="H4" s="4">
        <v>99</v>
      </c>
      <c r="I4" s="4">
        <v>184.3</v>
      </c>
      <c r="J4" s="4" t="s">
        <v>0</v>
      </c>
      <c r="K4" s="5">
        <v>8917</v>
      </c>
      <c r="L4" s="4" t="s">
        <v>20</v>
      </c>
      <c r="M4" s="4" t="s">
        <v>19</v>
      </c>
      <c r="N4" s="4" t="s">
        <v>25</v>
      </c>
      <c r="O4" s="4">
        <v>150</v>
      </c>
      <c r="P4" s="4" t="s">
        <v>26</v>
      </c>
      <c r="Q4" s="4">
        <v>220</v>
      </c>
      <c r="R4" s="4" t="s">
        <v>19</v>
      </c>
      <c r="S4" s="4" t="s">
        <v>27</v>
      </c>
    </row>
    <row r="5" spans="2:19" ht="135.75" thickBot="1" x14ac:dyDescent="0.3">
      <c r="B5" s="3">
        <v>3</v>
      </c>
      <c r="C5" s="4" t="s">
        <v>28</v>
      </c>
      <c r="D5" s="4" t="s">
        <v>18</v>
      </c>
      <c r="E5" s="4">
        <v>777</v>
      </c>
      <c r="F5" s="4">
        <v>4.4000000000000004</v>
      </c>
      <c r="G5" s="4">
        <v>26.7</v>
      </c>
      <c r="H5" s="4">
        <v>97</v>
      </c>
      <c r="I5" s="4">
        <v>105.5</v>
      </c>
      <c r="J5" s="4" t="s">
        <v>19</v>
      </c>
      <c r="K5" s="5">
        <v>23107</v>
      </c>
      <c r="L5" s="4" t="s">
        <v>20</v>
      </c>
      <c r="M5" s="4" t="s">
        <v>19</v>
      </c>
      <c r="N5" s="4" t="s">
        <v>29</v>
      </c>
      <c r="O5" s="4">
        <v>38</v>
      </c>
      <c r="P5" s="4" t="s">
        <v>30</v>
      </c>
      <c r="Q5" s="4">
        <v>45</v>
      </c>
      <c r="R5" s="4" t="s">
        <v>0</v>
      </c>
      <c r="S5" s="4" t="s">
        <v>31</v>
      </c>
    </row>
    <row r="6" spans="2:19" ht="23.25" thickBot="1" x14ac:dyDescent="0.3">
      <c r="B6" s="3">
        <v>4</v>
      </c>
      <c r="C6" s="4" t="s">
        <v>32</v>
      </c>
      <c r="D6" s="4" t="s">
        <v>18</v>
      </c>
      <c r="E6" s="4">
        <v>2743</v>
      </c>
      <c r="F6" s="4">
        <v>27.3</v>
      </c>
      <c r="G6" s="4">
        <v>100.6</v>
      </c>
      <c r="H6" s="4">
        <v>95</v>
      </c>
      <c r="I6" s="4">
        <v>623.20000000000005</v>
      </c>
      <c r="J6" s="4" t="s">
        <v>19</v>
      </c>
      <c r="K6" s="5">
        <v>5095</v>
      </c>
      <c r="L6" s="4" t="s">
        <v>20</v>
      </c>
      <c r="M6" s="4" t="s">
        <v>0</v>
      </c>
      <c r="N6" s="4" t="s">
        <v>21</v>
      </c>
      <c r="O6" s="4">
        <v>18</v>
      </c>
      <c r="P6" s="4" t="s">
        <v>22</v>
      </c>
      <c r="Q6" s="4">
        <v>400</v>
      </c>
      <c r="R6" s="4" t="s">
        <v>19</v>
      </c>
      <c r="S6" s="4" t="s">
        <v>33</v>
      </c>
    </row>
    <row r="7" spans="2:19" ht="15.75" thickBot="1" x14ac:dyDescent="0.3">
      <c r="B7" s="3">
        <v>5</v>
      </c>
      <c r="C7" s="4" t="s">
        <v>34</v>
      </c>
      <c r="D7" s="4" t="s">
        <v>18</v>
      </c>
      <c r="E7" s="4">
        <v>4133</v>
      </c>
      <c r="F7" s="4">
        <v>40.5</v>
      </c>
      <c r="G7" s="4">
        <v>103.3</v>
      </c>
      <c r="H7" s="4">
        <v>40</v>
      </c>
      <c r="I7" s="4">
        <v>748.8</v>
      </c>
      <c r="J7" s="4" t="s">
        <v>19</v>
      </c>
      <c r="K7" s="5">
        <v>7361</v>
      </c>
      <c r="L7" s="4" t="s">
        <v>20</v>
      </c>
      <c r="M7" s="4" t="s">
        <v>19</v>
      </c>
      <c r="N7" s="4" t="s">
        <v>35</v>
      </c>
      <c r="O7" s="4">
        <v>195</v>
      </c>
      <c r="P7" s="4" t="s">
        <v>36</v>
      </c>
      <c r="Q7" s="6"/>
      <c r="R7" s="6"/>
      <c r="S7" s="4" t="s">
        <v>37</v>
      </c>
    </row>
    <row r="8" spans="2:19" ht="23.25" thickBot="1" x14ac:dyDescent="0.3">
      <c r="B8" s="3">
        <v>6</v>
      </c>
      <c r="C8" s="4" t="s">
        <v>38</v>
      </c>
      <c r="D8" s="4" t="s">
        <v>18</v>
      </c>
      <c r="E8" s="4">
        <v>1829</v>
      </c>
      <c r="F8" s="4">
        <v>19.2</v>
      </c>
      <c r="G8" s="4">
        <v>81.7</v>
      </c>
      <c r="H8" s="4">
        <v>72</v>
      </c>
      <c r="I8" s="4">
        <v>564.29999999999995</v>
      </c>
      <c r="J8" s="4" t="s">
        <v>19</v>
      </c>
      <c r="K8" s="5">
        <v>1153</v>
      </c>
      <c r="L8" s="4" t="s">
        <v>20</v>
      </c>
      <c r="M8" s="4" t="s">
        <v>19</v>
      </c>
      <c r="N8" s="4" t="s">
        <v>39</v>
      </c>
      <c r="O8" s="4">
        <v>76</v>
      </c>
      <c r="P8" s="4" t="s">
        <v>40</v>
      </c>
      <c r="Q8" s="4">
        <v>300</v>
      </c>
      <c r="R8" s="4" t="s">
        <v>19</v>
      </c>
      <c r="S8" s="4" t="s">
        <v>37</v>
      </c>
    </row>
    <row r="9" spans="2:19" ht="102" thickBot="1" x14ac:dyDescent="0.3">
      <c r="B9" s="3">
        <v>7</v>
      </c>
      <c r="C9" s="4" t="s">
        <v>41</v>
      </c>
      <c r="D9" s="4" t="s">
        <v>18</v>
      </c>
      <c r="E9" s="4">
        <v>1524</v>
      </c>
      <c r="F9" s="4">
        <v>14.9</v>
      </c>
      <c r="G9" s="4">
        <v>69.400000000000006</v>
      </c>
      <c r="H9" s="4">
        <v>97</v>
      </c>
      <c r="I9" s="4">
        <v>509.6</v>
      </c>
      <c r="J9" s="4" t="s">
        <v>19</v>
      </c>
      <c r="K9" s="5">
        <v>3066</v>
      </c>
      <c r="L9" s="4" t="s">
        <v>20</v>
      </c>
      <c r="M9" s="4" t="s">
        <v>19</v>
      </c>
      <c r="N9" s="4" t="s">
        <v>39</v>
      </c>
      <c r="O9" s="4">
        <v>44</v>
      </c>
      <c r="P9" s="4" t="s">
        <v>40</v>
      </c>
      <c r="Q9" s="4">
        <v>300</v>
      </c>
      <c r="R9" s="4" t="s">
        <v>19</v>
      </c>
      <c r="S9" s="4" t="s">
        <v>42</v>
      </c>
    </row>
    <row r="10" spans="2:19" ht="15.75" thickBot="1" x14ac:dyDescent="0.3">
      <c r="B10" s="3">
        <v>8</v>
      </c>
      <c r="C10" s="4" t="s">
        <v>43</v>
      </c>
      <c r="D10" s="4" t="s">
        <v>18</v>
      </c>
      <c r="E10" s="4">
        <v>2926</v>
      </c>
      <c r="F10" s="4">
        <v>22.1</v>
      </c>
      <c r="G10" s="4">
        <v>106.7</v>
      </c>
      <c r="H10" s="4">
        <v>90</v>
      </c>
      <c r="I10" s="4">
        <v>501.8</v>
      </c>
      <c r="J10" s="4" t="s">
        <v>19</v>
      </c>
      <c r="K10" s="4">
        <v>238</v>
      </c>
      <c r="L10" s="6"/>
      <c r="M10" s="4" t="s">
        <v>44</v>
      </c>
      <c r="N10" s="4" t="s">
        <v>21</v>
      </c>
      <c r="O10" s="4">
        <v>23</v>
      </c>
      <c r="P10" s="6"/>
      <c r="Q10" s="6"/>
      <c r="R10" s="6"/>
      <c r="S10" s="4" t="s">
        <v>37</v>
      </c>
    </row>
    <row r="11" spans="2:19" ht="79.5" thickBot="1" x14ac:dyDescent="0.3">
      <c r="B11" s="3">
        <v>9</v>
      </c>
      <c r="C11" s="4" t="s">
        <v>45</v>
      </c>
      <c r="D11" s="4" t="s">
        <v>18</v>
      </c>
      <c r="E11" s="4">
        <v>4779</v>
      </c>
      <c r="F11" s="4">
        <v>45.4</v>
      </c>
      <c r="G11" s="4">
        <v>107.2</v>
      </c>
      <c r="H11" s="4">
        <v>85</v>
      </c>
      <c r="I11" s="4">
        <v>770.4</v>
      </c>
      <c r="J11" s="4" t="s">
        <v>19</v>
      </c>
      <c r="K11" s="5">
        <v>113009</v>
      </c>
      <c r="L11" s="4" t="s">
        <v>20</v>
      </c>
      <c r="M11" s="4" t="s">
        <v>0</v>
      </c>
      <c r="N11" s="4" t="s">
        <v>46</v>
      </c>
      <c r="O11" s="4">
        <v>84</v>
      </c>
      <c r="P11" s="4" t="s">
        <v>21</v>
      </c>
      <c r="Q11" s="4">
        <v>200</v>
      </c>
      <c r="R11" s="4" t="s">
        <v>0</v>
      </c>
      <c r="S11" s="4" t="s">
        <v>47</v>
      </c>
    </row>
    <row r="12" spans="2:19" ht="79.5" thickBot="1" x14ac:dyDescent="0.3">
      <c r="B12" s="3">
        <v>10</v>
      </c>
      <c r="C12" s="4" t="s">
        <v>48</v>
      </c>
      <c r="D12" s="4" t="s">
        <v>18</v>
      </c>
      <c r="E12" s="4">
        <v>4985</v>
      </c>
      <c r="F12" s="4">
        <v>47.4</v>
      </c>
      <c r="G12" s="4">
        <v>162.19999999999999</v>
      </c>
      <c r="H12" s="4">
        <v>74</v>
      </c>
      <c r="I12" s="4">
        <v>638.6</v>
      </c>
      <c r="J12" s="4" t="s">
        <v>19</v>
      </c>
      <c r="K12" s="5">
        <v>29627</v>
      </c>
      <c r="L12" s="4" t="s">
        <v>20</v>
      </c>
      <c r="M12" s="4" t="s">
        <v>0</v>
      </c>
      <c r="N12" s="4" t="s">
        <v>46</v>
      </c>
      <c r="O12" s="4">
        <v>84</v>
      </c>
      <c r="P12" s="4" t="s">
        <v>21</v>
      </c>
      <c r="Q12" s="4">
        <v>200</v>
      </c>
      <c r="R12" s="4" t="s">
        <v>0</v>
      </c>
      <c r="S12" s="4" t="s">
        <v>47</v>
      </c>
    </row>
    <row r="13" spans="2:19" ht="79.5" thickBot="1" x14ac:dyDescent="0.3">
      <c r="B13" s="3">
        <v>11</v>
      </c>
      <c r="C13" s="4" t="s">
        <v>49</v>
      </c>
      <c r="D13" s="4" t="s">
        <v>18</v>
      </c>
      <c r="E13" s="4">
        <v>5533</v>
      </c>
      <c r="F13" s="4">
        <v>52.6</v>
      </c>
      <c r="G13" s="4">
        <v>176.1</v>
      </c>
      <c r="H13" s="4">
        <v>81</v>
      </c>
      <c r="I13" s="4">
        <v>645</v>
      </c>
      <c r="J13" s="4" t="s">
        <v>19</v>
      </c>
      <c r="K13" s="5">
        <v>30385</v>
      </c>
      <c r="L13" s="4" t="s">
        <v>20</v>
      </c>
      <c r="M13" s="4" t="s">
        <v>0</v>
      </c>
      <c r="N13" s="4" t="s">
        <v>46</v>
      </c>
      <c r="O13" s="4">
        <v>84</v>
      </c>
      <c r="P13" s="4" t="s">
        <v>21</v>
      </c>
      <c r="Q13" s="4">
        <v>200</v>
      </c>
      <c r="R13" s="4" t="s">
        <v>0</v>
      </c>
      <c r="S13" s="4" t="s">
        <v>47</v>
      </c>
    </row>
    <row r="14" spans="2:19" ht="34.5" thickBot="1" x14ac:dyDescent="0.3">
      <c r="B14" s="3">
        <v>12</v>
      </c>
      <c r="C14" s="4" t="s">
        <v>50</v>
      </c>
      <c r="D14" s="4" t="s">
        <v>18</v>
      </c>
      <c r="E14" s="4">
        <v>7224</v>
      </c>
      <c r="F14" s="4">
        <v>76</v>
      </c>
      <c r="G14" s="4">
        <v>168.3</v>
      </c>
      <c r="H14" s="4">
        <v>20</v>
      </c>
      <c r="I14" s="4">
        <v>780.5</v>
      </c>
      <c r="J14" s="4" t="s">
        <v>19</v>
      </c>
      <c r="K14" s="5">
        <v>3828</v>
      </c>
      <c r="L14" s="7" t="s">
        <v>51</v>
      </c>
      <c r="M14" s="4" t="s">
        <v>0</v>
      </c>
      <c r="N14" s="4" t="s">
        <v>52</v>
      </c>
      <c r="O14" s="4">
        <v>53</v>
      </c>
      <c r="P14" s="4" t="s">
        <v>36</v>
      </c>
      <c r="Q14" s="4">
        <v>780</v>
      </c>
      <c r="R14" s="4" t="s">
        <v>0</v>
      </c>
      <c r="S14" s="4" t="s">
        <v>53</v>
      </c>
    </row>
    <row r="15" spans="2:19" ht="90.75" thickBot="1" x14ac:dyDescent="0.3">
      <c r="B15" s="3">
        <v>13</v>
      </c>
      <c r="C15" s="4" t="s">
        <v>54</v>
      </c>
      <c r="D15" s="4" t="s">
        <v>18</v>
      </c>
      <c r="E15" s="4">
        <v>4724</v>
      </c>
      <c r="F15" s="4">
        <v>48.3</v>
      </c>
      <c r="G15" s="4">
        <v>170.6</v>
      </c>
      <c r="H15" s="4">
        <v>90</v>
      </c>
      <c r="I15" s="4">
        <v>626.5</v>
      </c>
      <c r="J15" s="4" t="s">
        <v>19</v>
      </c>
      <c r="K15" s="5">
        <v>24245</v>
      </c>
      <c r="L15" s="4" t="s">
        <v>20</v>
      </c>
      <c r="M15" s="4" t="s">
        <v>0</v>
      </c>
      <c r="N15" s="4" t="s">
        <v>55</v>
      </c>
      <c r="O15" s="4">
        <v>56</v>
      </c>
      <c r="P15" s="4" t="s">
        <v>56</v>
      </c>
      <c r="Q15" s="4">
        <v>180</v>
      </c>
      <c r="R15" s="4" t="s">
        <v>19</v>
      </c>
      <c r="S15" s="4" t="s">
        <v>57</v>
      </c>
    </row>
    <row r="16" spans="2:19" ht="23.25" thickBot="1" x14ac:dyDescent="0.3">
      <c r="B16" s="3">
        <v>14</v>
      </c>
      <c r="C16" s="4" t="s">
        <v>58</v>
      </c>
      <c r="D16" s="4" t="s">
        <v>18</v>
      </c>
      <c r="E16" s="4">
        <v>693</v>
      </c>
      <c r="F16" s="4">
        <v>7.3</v>
      </c>
      <c r="G16" s="4">
        <v>35</v>
      </c>
      <c r="H16" s="4">
        <v>95</v>
      </c>
      <c r="I16" s="4">
        <v>249.6</v>
      </c>
      <c r="J16" s="4" t="s">
        <v>19</v>
      </c>
      <c r="K16" s="5">
        <v>10082</v>
      </c>
      <c r="L16" s="7" t="s">
        <v>51</v>
      </c>
      <c r="M16" s="4" t="s">
        <v>44</v>
      </c>
      <c r="N16" s="4" t="s">
        <v>59</v>
      </c>
      <c r="O16" s="4">
        <v>52</v>
      </c>
      <c r="P16" s="4" t="s">
        <v>36</v>
      </c>
      <c r="Q16" s="4">
        <v>200</v>
      </c>
      <c r="R16" s="4" t="s">
        <v>19</v>
      </c>
      <c r="S16" s="4" t="s">
        <v>37</v>
      </c>
    </row>
    <row r="17" spans="2:19" ht="23.25" thickBot="1" x14ac:dyDescent="0.3">
      <c r="B17" s="3">
        <v>15</v>
      </c>
      <c r="C17" s="4" t="s">
        <v>60</v>
      </c>
      <c r="D17" s="4" t="s">
        <v>18</v>
      </c>
      <c r="E17" s="4">
        <v>1097</v>
      </c>
      <c r="F17" s="4">
        <v>8.6</v>
      </c>
      <c r="G17" s="4">
        <v>32.799999999999997</v>
      </c>
      <c r="H17" s="4">
        <v>88</v>
      </c>
      <c r="I17" s="4">
        <v>683.3</v>
      </c>
      <c r="J17" s="4" t="s">
        <v>19</v>
      </c>
      <c r="K17" s="5">
        <v>13824</v>
      </c>
      <c r="L17" s="7" t="s">
        <v>61</v>
      </c>
      <c r="M17" s="4" t="s">
        <v>0</v>
      </c>
      <c r="N17" s="4" t="s">
        <v>21</v>
      </c>
      <c r="O17" s="4">
        <v>20</v>
      </c>
      <c r="P17" s="4" t="s">
        <v>62</v>
      </c>
      <c r="Q17" s="4">
        <v>210</v>
      </c>
      <c r="R17" s="4" t="s">
        <v>0</v>
      </c>
      <c r="S17" s="4" t="s">
        <v>37</v>
      </c>
    </row>
    <row r="18" spans="2:19" ht="15.75" thickBot="1" x14ac:dyDescent="0.3">
      <c r="B18" s="3">
        <v>16</v>
      </c>
      <c r="C18" s="4" t="s">
        <v>63</v>
      </c>
      <c r="D18" s="4" t="s">
        <v>18</v>
      </c>
      <c r="E18" s="4">
        <v>1676</v>
      </c>
      <c r="F18" s="4">
        <v>16</v>
      </c>
      <c r="G18" s="4">
        <v>48.9</v>
      </c>
      <c r="H18" s="4">
        <v>92</v>
      </c>
      <c r="I18" s="4">
        <v>732</v>
      </c>
      <c r="J18" s="4" t="s">
        <v>19</v>
      </c>
      <c r="K18" s="5">
        <v>2797</v>
      </c>
      <c r="L18" s="4" t="s">
        <v>20</v>
      </c>
      <c r="M18" s="4" t="s">
        <v>19</v>
      </c>
      <c r="N18" s="4" t="s">
        <v>39</v>
      </c>
      <c r="O18" s="4">
        <v>30</v>
      </c>
      <c r="P18" s="4" t="s">
        <v>36</v>
      </c>
      <c r="Q18" s="4">
        <v>600</v>
      </c>
      <c r="R18" s="4" t="s">
        <v>19</v>
      </c>
      <c r="S18" s="4" t="s">
        <v>37</v>
      </c>
    </row>
    <row r="19" spans="2:19" ht="68.25" thickBot="1" x14ac:dyDescent="0.3">
      <c r="B19" s="3">
        <v>17</v>
      </c>
      <c r="C19" s="4" t="s">
        <v>64</v>
      </c>
      <c r="D19" s="4" t="s">
        <v>18</v>
      </c>
      <c r="E19" s="4">
        <v>3834</v>
      </c>
      <c r="F19" s="4">
        <v>45.3</v>
      </c>
      <c r="G19" s="4">
        <v>101.1</v>
      </c>
      <c r="H19" s="4">
        <v>99</v>
      </c>
      <c r="I19" s="4">
        <v>788.1</v>
      </c>
      <c r="J19" s="4" t="s">
        <v>19</v>
      </c>
      <c r="K19" s="5">
        <v>1720</v>
      </c>
      <c r="L19" s="7" t="s">
        <v>61</v>
      </c>
      <c r="M19" s="4" t="s">
        <v>19</v>
      </c>
      <c r="N19" s="4" t="s">
        <v>21</v>
      </c>
      <c r="O19" s="4">
        <v>41</v>
      </c>
      <c r="P19" s="4" t="s">
        <v>36</v>
      </c>
      <c r="Q19" s="4">
        <v>280</v>
      </c>
      <c r="R19" s="4" t="s">
        <v>19</v>
      </c>
      <c r="S19" s="4" t="s">
        <v>65</v>
      </c>
    </row>
    <row r="20" spans="2:19" ht="23.25" thickBot="1" x14ac:dyDescent="0.3">
      <c r="B20" s="3">
        <v>18</v>
      </c>
      <c r="C20" s="4" t="s">
        <v>66</v>
      </c>
      <c r="D20" s="4" t="s">
        <v>18</v>
      </c>
      <c r="E20" s="4">
        <v>2034</v>
      </c>
      <c r="F20" s="4">
        <v>20.7</v>
      </c>
      <c r="G20" s="4">
        <v>52.2</v>
      </c>
      <c r="H20" s="4">
        <v>66</v>
      </c>
      <c r="I20" s="4">
        <v>781</v>
      </c>
      <c r="J20" s="4" t="s">
        <v>19</v>
      </c>
      <c r="K20" s="4">
        <v>85</v>
      </c>
      <c r="L20" s="4" t="s">
        <v>44</v>
      </c>
      <c r="M20" s="4" t="s">
        <v>0</v>
      </c>
      <c r="N20" s="4" t="s">
        <v>39</v>
      </c>
      <c r="O20" s="4">
        <v>3</v>
      </c>
      <c r="P20" s="4" t="s">
        <v>36</v>
      </c>
      <c r="Q20" s="4">
        <v>160</v>
      </c>
      <c r="R20" s="4" t="s">
        <v>0</v>
      </c>
      <c r="S20" s="4" t="s">
        <v>37</v>
      </c>
    </row>
    <row r="21" spans="2:19" ht="23.25" thickBot="1" x14ac:dyDescent="0.3">
      <c r="B21" s="3">
        <v>19</v>
      </c>
      <c r="C21" s="4" t="s">
        <v>67</v>
      </c>
      <c r="D21" s="4" t="s">
        <v>18</v>
      </c>
      <c r="E21" s="4">
        <v>1067</v>
      </c>
      <c r="F21" s="4">
        <v>11.2</v>
      </c>
      <c r="G21" s="4">
        <v>39.4</v>
      </c>
      <c r="H21" s="4">
        <v>32</v>
      </c>
      <c r="I21" s="4">
        <v>700.6</v>
      </c>
      <c r="J21" s="4" t="s">
        <v>19</v>
      </c>
      <c r="K21" s="4">
        <v>111</v>
      </c>
      <c r="L21" s="7" t="s">
        <v>61</v>
      </c>
      <c r="M21" s="4" t="s">
        <v>0</v>
      </c>
      <c r="N21" s="4" t="s">
        <v>39</v>
      </c>
      <c r="O21" s="4">
        <v>14</v>
      </c>
      <c r="P21" s="4" t="s">
        <v>36</v>
      </c>
      <c r="Q21" s="4">
        <v>85</v>
      </c>
      <c r="R21" s="4" t="s">
        <v>0</v>
      </c>
      <c r="S21" s="4" t="s">
        <v>37</v>
      </c>
    </row>
    <row r="22" spans="2:19" ht="45.75" thickBot="1" x14ac:dyDescent="0.3">
      <c r="B22" s="3">
        <v>20</v>
      </c>
      <c r="C22" s="4" t="s">
        <v>68</v>
      </c>
      <c r="D22" s="4" t="s">
        <v>18</v>
      </c>
      <c r="E22" s="4">
        <v>710</v>
      </c>
      <c r="F22" s="4">
        <v>0.9</v>
      </c>
      <c r="G22" s="4">
        <v>25.6</v>
      </c>
      <c r="H22" s="4">
        <v>99</v>
      </c>
      <c r="I22" s="4">
        <v>16.7</v>
      </c>
      <c r="J22" s="4" t="s">
        <v>19</v>
      </c>
      <c r="K22" s="5">
        <v>1003</v>
      </c>
      <c r="L22" s="7" t="s">
        <v>51</v>
      </c>
      <c r="M22" s="4" t="s">
        <v>0</v>
      </c>
      <c r="N22" s="4" t="s">
        <v>69</v>
      </c>
      <c r="O22" s="4">
        <v>15</v>
      </c>
      <c r="P22" s="4" t="s">
        <v>36</v>
      </c>
      <c r="Q22" s="4">
        <v>45</v>
      </c>
      <c r="R22" s="4" t="s">
        <v>0</v>
      </c>
      <c r="S22" s="4" t="s">
        <v>70</v>
      </c>
    </row>
    <row r="23" spans="2:19" ht="34.5" thickBot="1" x14ac:dyDescent="0.3">
      <c r="B23" s="3">
        <v>21</v>
      </c>
      <c r="C23" s="4" t="s">
        <v>71</v>
      </c>
      <c r="D23" s="4" t="s">
        <v>18</v>
      </c>
      <c r="E23" s="4">
        <v>450</v>
      </c>
      <c r="F23" s="4">
        <v>2.8</v>
      </c>
      <c r="G23" s="4">
        <v>27.2</v>
      </c>
      <c r="H23" s="4">
        <v>98</v>
      </c>
      <c r="I23" s="4">
        <v>58.2</v>
      </c>
      <c r="J23" s="4" t="s">
        <v>19</v>
      </c>
      <c r="K23" s="4">
        <v>989</v>
      </c>
      <c r="L23" s="4" t="s">
        <v>44</v>
      </c>
      <c r="M23" s="4" t="s">
        <v>0</v>
      </c>
      <c r="N23" s="4" t="s">
        <v>72</v>
      </c>
      <c r="O23" s="4">
        <v>20</v>
      </c>
      <c r="P23" s="4" t="s">
        <v>36</v>
      </c>
      <c r="Q23" s="4">
        <v>40</v>
      </c>
      <c r="R23" s="4" t="s">
        <v>0</v>
      </c>
      <c r="S23" s="4" t="s">
        <v>37</v>
      </c>
    </row>
    <row r="24" spans="2:19" ht="124.5" thickBot="1" x14ac:dyDescent="0.3">
      <c r="B24" s="3">
        <v>22</v>
      </c>
      <c r="C24" s="4" t="s">
        <v>73</v>
      </c>
      <c r="D24" s="4" t="s">
        <v>18</v>
      </c>
      <c r="E24" s="4">
        <v>1219</v>
      </c>
      <c r="F24" s="4">
        <v>15.2</v>
      </c>
      <c r="G24" s="4">
        <v>43.3</v>
      </c>
      <c r="H24" s="4">
        <v>99</v>
      </c>
      <c r="I24" s="4">
        <v>760.3</v>
      </c>
      <c r="J24" s="4" t="s">
        <v>74</v>
      </c>
      <c r="K24" s="4">
        <v>202</v>
      </c>
      <c r="L24" s="4" t="s">
        <v>20</v>
      </c>
      <c r="M24" s="4" t="s">
        <v>19</v>
      </c>
      <c r="N24" s="4" t="s">
        <v>39</v>
      </c>
      <c r="O24" s="4">
        <v>12</v>
      </c>
      <c r="P24" s="4" t="s">
        <v>36</v>
      </c>
      <c r="Q24" s="4">
        <v>180</v>
      </c>
      <c r="R24" s="4" t="s">
        <v>19</v>
      </c>
      <c r="S24" s="4" t="s">
        <v>75</v>
      </c>
    </row>
    <row r="25" spans="2:19" ht="57" thickBot="1" x14ac:dyDescent="0.3">
      <c r="B25" s="3">
        <v>23</v>
      </c>
      <c r="C25" s="4" t="s">
        <v>76</v>
      </c>
      <c r="D25" s="4" t="s">
        <v>18</v>
      </c>
      <c r="E25" s="4">
        <v>180</v>
      </c>
      <c r="F25" s="4">
        <v>2.2999999999999998</v>
      </c>
      <c r="G25" s="4">
        <v>118.3</v>
      </c>
      <c r="H25" s="4">
        <v>95</v>
      </c>
      <c r="I25" s="4">
        <v>32.6</v>
      </c>
      <c r="J25" s="4" t="s">
        <v>0</v>
      </c>
      <c r="K25" s="4">
        <v>158</v>
      </c>
      <c r="L25" s="4" t="s">
        <v>20</v>
      </c>
      <c r="M25" s="4" t="s">
        <v>19</v>
      </c>
      <c r="N25" s="4" t="s">
        <v>39</v>
      </c>
      <c r="O25" s="4">
        <v>70</v>
      </c>
      <c r="P25" s="4" t="s">
        <v>77</v>
      </c>
      <c r="Q25" s="4" t="s">
        <v>78</v>
      </c>
      <c r="R25" s="4" t="s">
        <v>0</v>
      </c>
      <c r="S25" s="4" t="s">
        <v>79</v>
      </c>
    </row>
    <row r="26" spans="2:19" ht="90.75" thickBot="1" x14ac:dyDescent="0.3">
      <c r="B26" s="3">
        <v>24</v>
      </c>
      <c r="C26" s="4" t="s">
        <v>80</v>
      </c>
      <c r="D26" s="4" t="s">
        <v>18</v>
      </c>
      <c r="E26" s="4">
        <v>2800</v>
      </c>
      <c r="F26" s="4">
        <v>27.4</v>
      </c>
      <c r="G26" s="4">
        <v>100</v>
      </c>
      <c r="H26" s="4">
        <v>57</v>
      </c>
      <c r="I26" s="4">
        <v>627.29999999999995</v>
      </c>
      <c r="J26" s="4" t="s">
        <v>19</v>
      </c>
      <c r="K26" s="6"/>
      <c r="L26" s="4" t="s">
        <v>20</v>
      </c>
      <c r="M26" s="4" t="s">
        <v>44</v>
      </c>
      <c r="N26" s="4" t="s">
        <v>52</v>
      </c>
      <c r="O26" s="6"/>
      <c r="P26" s="4" t="s">
        <v>36</v>
      </c>
      <c r="Q26" s="6"/>
      <c r="R26" s="4" t="s">
        <v>44</v>
      </c>
      <c r="S26" s="4" t="s">
        <v>81</v>
      </c>
    </row>
    <row r="27" spans="2:19" ht="68.25" thickBot="1" x14ac:dyDescent="0.3">
      <c r="B27" s="3">
        <v>25</v>
      </c>
      <c r="C27" s="4" t="s">
        <v>82</v>
      </c>
      <c r="D27" s="4" t="s">
        <v>83</v>
      </c>
      <c r="E27" s="4">
        <v>1234</v>
      </c>
      <c r="F27" s="4">
        <v>6.4</v>
      </c>
      <c r="G27" s="4">
        <v>56</v>
      </c>
      <c r="H27" s="4">
        <v>74.239999999999995</v>
      </c>
      <c r="I27" s="4">
        <v>141</v>
      </c>
      <c r="J27" s="4" t="s">
        <v>19</v>
      </c>
      <c r="K27" s="6"/>
      <c r="L27" s="4" t="s">
        <v>44</v>
      </c>
      <c r="M27" s="4" t="s">
        <v>44</v>
      </c>
      <c r="N27" s="4" t="s">
        <v>39</v>
      </c>
      <c r="O27" s="6"/>
      <c r="P27" s="6"/>
      <c r="Q27" s="6"/>
      <c r="R27" s="4" t="s">
        <v>44</v>
      </c>
      <c r="S27" s="4" t="s">
        <v>84</v>
      </c>
    </row>
    <row r="28" spans="2:19" ht="68.25" thickBot="1" x14ac:dyDescent="0.3">
      <c r="B28" s="3">
        <v>26</v>
      </c>
      <c r="C28" s="4" t="s">
        <v>85</v>
      </c>
      <c r="D28" s="4" t="s">
        <v>83</v>
      </c>
      <c r="E28" s="4">
        <v>900</v>
      </c>
      <c r="F28" s="4">
        <v>5.8</v>
      </c>
      <c r="G28" s="4">
        <v>56</v>
      </c>
      <c r="H28" s="4">
        <v>60</v>
      </c>
      <c r="I28" s="4">
        <v>122.7</v>
      </c>
      <c r="J28" s="4" t="s">
        <v>19</v>
      </c>
      <c r="K28" s="6"/>
      <c r="L28" s="4" t="s">
        <v>86</v>
      </c>
      <c r="M28" s="4" t="s">
        <v>0</v>
      </c>
      <c r="N28" s="4" t="s">
        <v>87</v>
      </c>
      <c r="O28" s="4">
        <v>90</v>
      </c>
      <c r="P28" s="4" t="s">
        <v>88</v>
      </c>
      <c r="Q28" s="4">
        <v>400</v>
      </c>
      <c r="R28" s="4" t="s">
        <v>0</v>
      </c>
      <c r="S28" s="4" t="s">
        <v>89</v>
      </c>
    </row>
    <row r="29" spans="2:19" ht="45.75" thickBot="1" x14ac:dyDescent="0.3">
      <c r="B29" s="3">
        <v>27</v>
      </c>
      <c r="C29" s="4" t="s">
        <v>90</v>
      </c>
      <c r="D29" s="4" t="s">
        <v>91</v>
      </c>
      <c r="E29" s="4">
        <v>2400</v>
      </c>
      <c r="F29" s="4">
        <v>36</v>
      </c>
      <c r="G29" s="4">
        <v>100</v>
      </c>
      <c r="H29" s="4">
        <v>97</v>
      </c>
      <c r="I29" s="4">
        <v>723.7</v>
      </c>
      <c r="J29" s="4" t="s">
        <v>74</v>
      </c>
      <c r="K29" s="6"/>
      <c r="L29" s="7" t="s">
        <v>92</v>
      </c>
      <c r="M29" s="4" t="s">
        <v>19</v>
      </c>
      <c r="N29" s="4" t="s">
        <v>93</v>
      </c>
      <c r="O29" s="4">
        <v>80</v>
      </c>
      <c r="P29" s="4" t="s">
        <v>94</v>
      </c>
      <c r="Q29" s="4">
        <v>500</v>
      </c>
      <c r="R29" s="4" t="s">
        <v>19</v>
      </c>
      <c r="S29" s="4" t="s">
        <v>95</v>
      </c>
    </row>
    <row r="30" spans="2:19" ht="34.5" thickBot="1" x14ac:dyDescent="0.3">
      <c r="B30" s="3">
        <v>28</v>
      </c>
      <c r="C30" s="4" t="s">
        <v>96</v>
      </c>
      <c r="D30" s="4" t="s">
        <v>97</v>
      </c>
      <c r="E30" s="4">
        <v>200</v>
      </c>
      <c r="F30" s="4">
        <v>0.8</v>
      </c>
      <c r="G30" s="4">
        <v>25</v>
      </c>
      <c r="H30" s="4">
        <v>99.5</v>
      </c>
      <c r="I30" s="4">
        <v>14.8</v>
      </c>
      <c r="J30" s="4" t="s">
        <v>0</v>
      </c>
      <c r="K30" s="6"/>
      <c r="L30" s="4" t="s">
        <v>98</v>
      </c>
      <c r="M30" s="4" t="s">
        <v>44</v>
      </c>
      <c r="N30" s="4" t="s">
        <v>99</v>
      </c>
      <c r="O30" s="4">
        <v>260</v>
      </c>
      <c r="P30" s="4" t="s">
        <v>100</v>
      </c>
      <c r="Q30" s="4">
        <v>20</v>
      </c>
      <c r="R30" s="4" t="s">
        <v>44</v>
      </c>
      <c r="S30" s="4" t="s">
        <v>101</v>
      </c>
    </row>
    <row r="31" spans="2:19" ht="79.5" thickBot="1" x14ac:dyDescent="0.3">
      <c r="B31" s="3">
        <v>29</v>
      </c>
      <c r="C31" s="4" t="s">
        <v>102</v>
      </c>
      <c r="D31" s="4" t="s">
        <v>103</v>
      </c>
      <c r="E31" s="4">
        <v>2300</v>
      </c>
      <c r="F31" s="4">
        <v>20.9</v>
      </c>
      <c r="G31" s="4">
        <v>80</v>
      </c>
      <c r="H31" s="4">
        <v>50</v>
      </c>
      <c r="I31" s="4">
        <v>615.70000000000005</v>
      </c>
      <c r="J31" s="4" t="s">
        <v>19</v>
      </c>
      <c r="K31" s="6"/>
      <c r="L31" s="4" t="s">
        <v>35</v>
      </c>
      <c r="M31" s="4" t="s">
        <v>19</v>
      </c>
      <c r="N31" s="4" t="s">
        <v>39</v>
      </c>
      <c r="O31" s="4">
        <v>100</v>
      </c>
      <c r="P31" s="4" t="s">
        <v>104</v>
      </c>
      <c r="Q31" s="4">
        <v>400</v>
      </c>
      <c r="R31" s="4" t="s">
        <v>0</v>
      </c>
      <c r="S31" s="4" t="s">
        <v>105</v>
      </c>
    </row>
    <row r="32" spans="2:19" ht="57" thickBot="1" x14ac:dyDescent="0.3">
      <c r="B32" s="3">
        <v>30</v>
      </c>
      <c r="C32" s="4" t="s">
        <v>106</v>
      </c>
      <c r="D32" s="4" t="s">
        <v>107</v>
      </c>
      <c r="E32" s="4">
        <v>465</v>
      </c>
      <c r="F32" s="4">
        <v>4.5</v>
      </c>
      <c r="G32" s="4">
        <v>20</v>
      </c>
      <c r="H32" s="4">
        <v>97</v>
      </c>
      <c r="I32" s="4">
        <v>116.9</v>
      </c>
      <c r="J32" s="4" t="s">
        <v>19</v>
      </c>
      <c r="K32" s="6"/>
      <c r="L32" s="7" t="s">
        <v>61</v>
      </c>
      <c r="M32" s="4" t="s">
        <v>0</v>
      </c>
      <c r="N32" s="4" t="s">
        <v>108</v>
      </c>
      <c r="O32" s="4">
        <v>300</v>
      </c>
      <c r="P32" s="4" t="s">
        <v>109</v>
      </c>
      <c r="Q32" s="4" t="s">
        <v>110</v>
      </c>
      <c r="R32" s="4" t="s">
        <v>0</v>
      </c>
      <c r="S32" s="4" t="s">
        <v>111</v>
      </c>
    </row>
    <row r="33" spans="2:19" ht="34.5" thickBot="1" x14ac:dyDescent="0.3">
      <c r="B33" s="3">
        <v>31</v>
      </c>
      <c r="C33" s="4" t="s">
        <v>112</v>
      </c>
      <c r="D33" s="4" t="s">
        <v>113</v>
      </c>
      <c r="E33" s="4">
        <v>1000</v>
      </c>
      <c r="F33" s="6"/>
      <c r="G33" s="4">
        <v>200</v>
      </c>
      <c r="H33" s="4">
        <v>98</v>
      </c>
      <c r="I33" s="4">
        <v>121.9</v>
      </c>
      <c r="J33" s="4" t="s">
        <v>0</v>
      </c>
      <c r="K33" s="6"/>
      <c r="L33" s="7" t="s">
        <v>114</v>
      </c>
      <c r="M33" s="4" t="s">
        <v>19</v>
      </c>
      <c r="N33" s="4" t="s">
        <v>21</v>
      </c>
      <c r="O33" s="6"/>
      <c r="P33" s="4" t="s">
        <v>115</v>
      </c>
      <c r="Q33" s="6"/>
      <c r="R33" s="4" t="s">
        <v>44</v>
      </c>
      <c r="S33" s="4" t="s">
        <v>116</v>
      </c>
    </row>
    <row r="34" spans="2:19" ht="34.5" thickBot="1" x14ac:dyDescent="0.3">
      <c r="B34" s="3">
        <v>32</v>
      </c>
      <c r="C34" s="4" t="s">
        <v>117</v>
      </c>
      <c r="D34" s="4" t="s">
        <v>113</v>
      </c>
      <c r="E34" s="4">
        <v>2715</v>
      </c>
      <c r="F34" s="4">
        <v>27.1</v>
      </c>
      <c r="G34" s="4">
        <v>100.4</v>
      </c>
      <c r="H34" s="4">
        <v>98.85</v>
      </c>
      <c r="I34" s="4">
        <v>621.20000000000005</v>
      </c>
      <c r="J34" s="4" t="s">
        <v>19</v>
      </c>
      <c r="K34" s="6"/>
      <c r="L34" s="4" t="s">
        <v>35</v>
      </c>
      <c r="M34" s="4" t="s">
        <v>0</v>
      </c>
      <c r="N34" s="4" t="s">
        <v>35</v>
      </c>
      <c r="O34" s="4">
        <v>1432</v>
      </c>
      <c r="P34" s="4" t="s">
        <v>118</v>
      </c>
      <c r="Q34" s="4">
        <v>600</v>
      </c>
      <c r="R34" s="4" t="s">
        <v>0</v>
      </c>
      <c r="S34" s="4" t="s">
        <v>119</v>
      </c>
    </row>
    <row r="35" spans="2:19" ht="34.5" thickBot="1" x14ac:dyDescent="0.3">
      <c r="B35" s="3">
        <v>33</v>
      </c>
      <c r="C35" s="4" t="s">
        <v>120</v>
      </c>
      <c r="D35" s="4" t="s">
        <v>113</v>
      </c>
      <c r="E35" s="4">
        <v>2600</v>
      </c>
      <c r="F35" s="4">
        <v>34.5</v>
      </c>
      <c r="G35" s="4">
        <v>142.1</v>
      </c>
      <c r="H35" s="4">
        <v>90</v>
      </c>
      <c r="I35" s="4">
        <v>571.29999999999995</v>
      </c>
      <c r="J35" s="4" t="s">
        <v>74</v>
      </c>
      <c r="K35" s="6"/>
      <c r="L35" s="4" t="s">
        <v>35</v>
      </c>
      <c r="M35" s="4" t="s">
        <v>0</v>
      </c>
      <c r="N35" s="4" t="s">
        <v>35</v>
      </c>
      <c r="O35" s="4">
        <v>280</v>
      </c>
      <c r="P35" s="4" t="s">
        <v>121</v>
      </c>
      <c r="Q35" s="4">
        <v>300</v>
      </c>
      <c r="R35" s="4" t="s">
        <v>0</v>
      </c>
      <c r="S35" s="4" t="s">
        <v>119</v>
      </c>
    </row>
    <row r="36" spans="2:19" ht="34.5" thickBot="1" x14ac:dyDescent="0.3">
      <c r="B36" s="3">
        <v>34</v>
      </c>
      <c r="C36" s="4" t="s">
        <v>122</v>
      </c>
      <c r="D36" s="4" t="s">
        <v>113</v>
      </c>
      <c r="E36" s="4">
        <v>694</v>
      </c>
      <c r="F36" s="4">
        <v>6.3</v>
      </c>
      <c r="G36" s="4">
        <v>55.5</v>
      </c>
      <c r="H36" s="4">
        <v>97</v>
      </c>
      <c r="I36" s="4">
        <v>138.4</v>
      </c>
      <c r="J36" s="4" t="s">
        <v>19</v>
      </c>
      <c r="K36" s="6"/>
      <c r="L36" s="4" t="s">
        <v>35</v>
      </c>
      <c r="M36" s="4" t="s">
        <v>0</v>
      </c>
      <c r="N36" s="4" t="s">
        <v>35</v>
      </c>
      <c r="O36" s="4">
        <v>100</v>
      </c>
      <c r="P36" s="4" t="s">
        <v>123</v>
      </c>
      <c r="Q36" s="4">
        <v>300</v>
      </c>
      <c r="R36" s="4" t="s">
        <v>0</v>
      </c>
      <c r="S36" s="4" t="s">
        <v>124</v>
      </c>
    </row>
    <row r="37" spans="2:19" ht="34.5" thickBot="1" x14ac:dyDescent="0.3">
      <c r="B37" s="3">
        <v>35</v>
      </c>
      <c r="C37" s="4" t="s">
        <v>125</v>
      </c>
      <c r="D37" s="4" t="s">
        <v>113</v>
      </c>
      <c r="E37" s="4">
        <v>4262</v>
      </c>
      <c r="F37" s="4">
        <v>61.8</v>
      </c>
      <c r="G37" s="4">
        <v>81</v>
      </c>
      <c r="H37" s="4">
        <v>97</v>
      </c>
      <c r="I37" s="4">
        <v>919.3</v>
      </c>
      <c r="J37" s="4" t="s">
        <v>19</v>
      </c>
      <c r="K37" s="6"/>
      <c r="L37" s="4" t="s">
        <v>35</v>
      </c>
      <c r="M37" s="4" t="s">
        <v>0</v>
      </c>
      <c r="N37" s="4" t="s">
        <v>35</v>
      </c>
      <c r="O37" s="4">
        <v>192</v>
      </c>
      <c r="P37" s="6"/>
      <c r="Q37" s="6"/>
      <c r="R37" s="4" t="s">
        <v>0</v>
      </c>
      <c r="S37" s="4" t="s">
        <v>119</v>
      </c>
    </row>
    <row r="38" spans="2:19" ht="68.25" thickBot="1" x14ac:dyDescent="0.3">
      <c r="B38" s="3">
        <v>36</v>
      </c>
      <c r="C38" s="4" t="s">
        <v>126</v>
      </c>
      <c r="D38" s="4" t="s">
        <v>113</v>
      </c>
      <c r="E38" s="4">
        <v>3600</v>
      </c>
      <c r="F38" s="4">
        <v>62</v>
      </c>
      <c r="G38" s="4">
        <v>117.2</v>
      </c>
      <c r="H38" s="4">
        <v>92.2</v>
      </c>
      <c r="I38" s="4">
        <v>830.4</v>
      </c>
      <c r="J38" s="4" t="s">
        <v>0</v>
      </c>
      <c r="K38" s="6"/>
      <c r="L38" s="4" t="s">
        <v>35</v>
      </c>
      <c r="M38" s="4" t="s">
        <v>19</v>
      </c>
      <c r="N38" s="4" t="s">
        <v>127</v>
      </c>
      <c r="O38" s="4">
        <v>240</v>
      </c>
      <c r="P38" s="4" t="s">
        <v>128</v>
      </c>
      <c r="Q38" s="4">
        <v>300</v>
      </c>
      <c r="R38" s="4" t="s">
        <v>0</v>
      </c>
      <c r="S38" s="4" t="s">
        <v>129</v>
      </c>
    </row>
    <row r="39" spans="2:19" ht="34.5" thickBot="1" x14ac:dyDescent="0.3">
      <c r="B39" s="3">
        <v>37</v>
      </c>
      <c r="C39" s="4" t="s">
        <v>130</v>
      </c>
      <c r="D39" s="4" t="s">
        <v>113</v>
      </c>
      <c r="E39" s="4">
        <v>1163</v>
      </c>
      <c r="F39" s="4">
        <v>11.7</v>
      </c>
      <c r="G39" s="4">
        <v>123</v>
      </c>
      <c r="H39" s="4">
        <v>99.7</v>
      </c>
      <c r="I39" s="4">
        <v>199.7</v>
      </c>
      <c r="J39" s="4" t="s">
        <v>0</v>
      </c>
      <c r="K39" s="6"/>
      <c r="L39" s="4" t="s">
        <v>35</v>
      </c>
      <c r="M39" s="4" t="s">
        <v>19</v>
      </c>
      <c r="N39" s="4" t="s">
        <v>35</v>
      </c>
      <c r="O39" s="4">
        <v>427</v>
      </c>
      <c r="P39" s="4" t="s">
        <v>131</v>
      </c>
      <c r="Q39" s="4">
        <v>150</v>
      </c>
      <c r="R39" s="4" t="s">
        <v>0</v>
      </c>
      <c r="S39" s="4" t="s">
        <v>119</v>
      </c>
    </row>
    <row r="40" spans="2:19" ht="45.75" thickBot="1" x14ac:dyDescent="0.3">
      <c r="B40" s="3">
        <v>38</v>
      </c>
      <c r="C40" s="4" t="s">
        <v>132</v>
      </c>
      <c r="D40" s="4" t="s">
        <v>107</v>
      </c>
      <c r="E40" s="4">
        <v>2700</v>
      </c>
      <c r="F40" s="7" t="s">
        <v>133</v>
      </c>
      <c r="G40" s="4">
        <v>115</v>
      </c>
      <c r="H40" s="4">
        <v>91</v>
      </c>
      <c r="I40" s="4">
        <v>559.70000000000005</v>
      </c>
      <c r="J40" s="4" t="s">
        <v>19</v>
      </c>
      <c r="K40" s="6"/>
      <c r="L40" s="4" t="s">
        <v>134</v>
      </c>
      <c r="M40" s="4" t="s">
        <v>19</v>
      </c>
      <c r="N40" s="4" t="s">
        <v>35</v>
      </c>
      <c r="O40" s="4">
        <v>65</v>
      </c>
      <c r="P40" s="4" t="s">
        <v>135</v>
      </c>
      <c r="Q40" s="6"/>
      <c r="R40" s="4" t="s">
        <v>44</v>
      </c>
      <c r="S40" s="4" t="s">
        <v>136</v>
      </c>
    </row>
    <row r="41" spans="2:19" ht="102" thickBot="1" x14ac:dyDescent="0.3">
      <c r="B41" s="3">
        <v>39</v>
      </c>
      <c r="C41" s="4" t="s">
        <v>137</v>
      </c>
      <c r="D41" s="4" t="s">
        <v>138</v>
      </c>
      <c r="E41" s="4">
        <v>3200</v>
      </c>
      <c r="F41" s="4">
        <v>29.5</v>
      </c>
      <c r="G41" s="4">
        <v>164</v>
      </c>
      <c r="H41" s="4">
        <v>81</v>
      </c>
      <c r="I41" s="4">
        <v>451.6</v>
      </c>
      <c r="J41" s="4" t="s">
        <v>19</v>
      </c>
      <c r="K41" s="6"/>
      <c r="L41" s="4" t="s">
        <v>139</v>
      </c>
      <c r="M41" s="4" t="s">
        <v>44</v>
      </c>
      <c r="N41" s="4" t="s">
        <v>39</v>
      </c>
      <c r="O41" s="4">
        <v>100</v>
      </c>
      <c r="P41" s="6"/>
      <c r="Q41" s="6"/>
      <c r="R41" s="4" t="s">
        <v>19</v>
      </c>
      <c r="S41" s="4" t="s">
        <v>140</v>
      </c>
    </row>
    <row r="42" spans="2:19" ht="45.75" thickBot="1" x14ac:dyDescent="0.3">
      <c r="B42" s="3">
        <v>40</v>
      </c>
      <c r="C42" s="4" t="s">
        <v>141</v>
      </c>
      <c r="D42" s="4" t="s">
        <v>138</v>
      </c>
      <c r="E42" s="4">
        <v>1460</v>
      </c>
      <c r="F42" s="6"/>
      <c r="G42" s="6"/>
      <c r="H42" s="4">
        <v>90</v>
      </c>
      <c r="I42" s="4">
        <v>450.8</v>
      </c>
      <c r="J42" s="4" t="s">
        <v>19</v>
      </c>
      <c r="K42" s="6"/>
      <c r="L42" s="7" t="s">
        <v>61</v>
      </c>
      <c r="M42" s="4" t="s">
        <v>19</v>
      </c>
      <c r="N42" s="4" t="s">
        <v>142</v>
      </c>
      <c r="O42" s="4">
        <v>250</v>
      </c>
      <c r="P42" s="4" t="s">
        <v>143</v>
      </c>
      <c r="Q42" s="4">
        <v>300</v>
      </c>
      <c r="R42" s="4" t="s">
        <v>19</v>
      </c>
      <c r="S42" s="4" t="s">
        <v>111</v>
      </c>
    </row>
    <row r="43" spans="2:19" ht="45.75" thickBot="1" x14ac:dyDescent="0.3">
      <c r="B43" s="3">
        <v>41</v>
      </c>
      <c r="C43" s="4" t="s">
        <v>144</v>
      </c>
      <c r="D43" s="4" t="s">
        <v>145</v>
      </c>
      <c r="E43" s="4">
        <v>1600</v>
      </c>
      <c r="F43" s="7" t="s">
        <v>146</v>
      </c>
      <c r="G43" s="4">
        <v>77</v>
      </c>
      <c r="H43" s="4">
        <v>99</v>
      </c>
      <c r="I43" s="4">
        <v>624.29999999999995</v>
      </c>
      <c r="J43" s="4" t="s">
        <v>19</v>
      </c>
      <c r="K43" s="6"/>
      <c r="L43" s="4" t="s">
        <v>147</v>
      </c>
      <c r="M43" s="4" t="s">
        <v>19</v>
      </c>
      <c r="N43" s="4" t="s">
        <v>148</v>
      </c>
      <c r="O43" s="4">
        <v>50</v>
      </c>
      <c r="P43" s="4" t="s">
        <v>123</v>
      </c>
      <c r="Q43" s="4">
        <v>200</v>
      </c>
      <c r="R43" s="4" t="s">
        <v>0</v>
      </c>
      <c r="S43" s="4" t="s">
        <v>149</v>
      </c>
    </row>
    <row r="44" spans="2:19" ht="45.75" thickBot="1" x14ac:dyDescent="0.3">
      <c r="B44" s="3">
        <v>42</v>
      </c>
      <c r="C44" s="4" t="s">
        <v>150</v>
      </c>
      <c r="D44" s="4" t="s">
        <v>145</v>
      </c>
      <c r="E44" s="4">
        <v>2044</v>
      </c>
      <c r="F44" s="7" t="s">
        <v>151</v>
      </c>
      <c r="G44" s="4">
        <v>93</v>
      </c>
      <c r="H44" s="4">
        <v>88</v>
      </c>
      <c r="I44" s="4">
        <v>612.4</v>
      </c>
      <c r="J44" s="4" t="s">
        <v>19</v>
      </c>
      <c r="K44" s="6"/>
      <c r="L44" s="7" t="s">
        <v>152</v>
      </c>
      <c r="M44" s="4" t="s">
        <v>19</v>
      </c>
      <c r="N44" s="4" t="s">
        <v>35</v>
      </c>
      <c r="O44" s="6"/>
      <c r="P44" s="4" t="s">
        <v>153</v>
      </c>
      <c r="Q44" s="6"/>
      <c r="R44" s="4" t="s">
        <v>0</v>
      </c>
      <c r="S44" s="4" t="s">
        <v>154</v>
      </c>
    </row>
    <row r="45" spans="2:19" ht="68.25" thickBot="1" x14ac:dyDescent="0.3">
      <c r="B45" s="3">
        <v>43</v>
      </c>
      <c r="C45" s="4" t="s">
        <v>155</v>
      </c>
      <c r="D45" s="4" t="s">
        <v>145</v>
      </c>
      <c r="E45" s="4">
        <v>2442</v>
      </c>
      <c r="F45" s="7" t="s">
        <v>156</v>
      </c>
      <c r="G45" s="4">
        <v>100</v>
      </c>
      <c r="H45" s="4">
        <v>95.09</v>
      </c>
      <c r="I45" s="4">
        <v>143.5</v>
      </c>
      <c r="J45" s="4" t="s">
        <v>19</v>
      </c>
      <c r="K45" s="6"/>
      <c r="L45" s="7" t="s">
        <v>157</v>
      </c>
      <c r="M45" s="4" t="s">
        <v>19</v>
      </c>
      <c r="N45" s="4" t="s">
        <v>158</v>
      </c>
      <c r="O45" s="4">
        <v>20</v>
      </c>
      <c r="P45" s="4" t="s">
        <v>123</v>
      </c>
      <c r="Q45" s="4">
        <v>100</v>
      </c>
      <c r="R45" s="4" t="s">
        <v>0</v>
      </c>
      <c r="S45" s="4" t="s">
        <v>159</v>
      </c>
    </row>
    <row r="46" spans="2:19" ht="68.25" thickBot="1" x14ac:dyDescent="0.3">
      <c r="B46" s="3">
        <v>44</v>
      </c>
      <c r="C46" s="4" t="s">
        <v>160</v>
      </c>
      <c r="D46" s="4" t="s">
        <v>145</v>
      </c>
      <c r="E46" s="4">
        <v>811</v>
      </c>
      <c r="F46" s="7" t="s">
        <v>161</v>
      </c>
      <c r="G46" s="4">
        <v>45</v>
      </c>
      <c r="H46" s="4">
        <v>94</v>
      </c>
      <c r="I46" s="4">
        <v>733.2</v>
      </c>
      <c r="J46" s="4" t="s">
        <v>19</v>
      </c>
      <c r="K46" s="6"/>
      <c r="L46" s="7" t="s">
        <v>51</v>
      </c>
      <c r="M46" s="4" t="s">
        <v>19</v>
      </c>
      <c r="N46" s="4" t="s">
        <v>162</v>
      </c>
      <c r="O46" s="4">
        <v>10</v>
      </c>
      <c r="P46" s="4" t="s">
        <v>123</v>
      </c>
      <c r="Q46" s="4" t="s">
        <v>163</v>
      </c>
      <c r="R46" s="4" t="s">
        <v>19</v>
      </c>
      <c r="S46" s="4" t="s">
        <v>164</v>
      </c>
    </row>
    <row r="47" spans="2:19" ht="68.25" thickBot="1" x14ac:dyDescent="0.3">
      <c r="B47" s="3">
        <v>45</v>
      </c>
      <c r="C47" s="4" t="s">
        <v>165</v>
      </c>
      <c r="D47" s="4" t="s">
        <v>145</v>
      </c>
      <c r="E47" s="4">
        <v>1450</v>
      </c>
      <c r="F47" s="7" t="s">
        <v>166</v>
      </c>
      <c r="G47" s="4">
        <v>70</v>
      </c>
      <c r="H47" s="4">
        <v>68</v>
      </c>
      <c r="I47" s="4">
        <v>769</v>
      </c>
      <c r="J47" s="4" t="s">
        <v>19</v>
      </c>
      <c r="K47" s="6"/>
      <c r="L47" s="4" t="s">
        <v>20</v>
      </c>
      <c r="M47" s="4" t="s">
        <v>0</v>
      </c>
      <c r="N47" s="4" t="s">
        <v>52</v>
      </c>
      <c r="O47" s="4">
        <v>100</v>
      </c>
      <c r="P47" s="4" t="s">
        <v>123</v>
      </c>
      <c r="Q47" s="4">
        <v>250</v>
      </c>
      <c r="R47" s="4" t="s">
        <v>0</v>
      </c>
      <c r="S47" s="4" t="s">
        <v>167</v>
      </c>
    </row>
    <row r="48" spans="2:19" ht="68.25" thickBot="1" x14ac:dyDescent="0.3">
      <c r="B48" s="3">
        <v>46</v>
      </c>
      <c r="C48" s="4" t="s">
        <v>168</v>
      </c>
      <c r="D48" s="4" t="s">
        <v>145</v>
      </c>
      <c r="E48" s="4">
        <v>2793</v>
      </c>
      <c r="F48" s="7" t="s">
        <v>169</v>
      </c>
      <c r="G48" s="4">
        <v>110</v>
      </c>
      <c r="H48" s="4">
        <v>96.5</v>
      </c>
      <c r="I48" s="4">
        <v>563.1</v>
      </c>
      <c r="J48" s="4" t="s">
        <v>19</v>
      </c>
      <c r="K48" s="6"/>
      <c r="L48" s="4" t="s">
        <v>20</v>
      </c>
      <c r="M48" s="4" t="s">
        <v>19</v>
      </c>
      <c r="N48" s="4" t="s">
        <v>39</v>
      </c>
      <c r="O48" s="4">
        <v>50</v>
      </c>
      <c r="P48" s="4" t="s">
        <v>170</v>
      </c>
      <c r="Q48" s="4">
        <v>800</v>
      </c>
      <c r="R48" s="4" t="s">
        <v>0</v>
      </c>
      <c r="S48" s="4" t="s">
        <v>171</v>
      </c>
    </row>
    <row r="49" spans="2:19" ht="45.75" thickBot="1" x14ac:dyDescent="0.3">
      <c r="B49" s="3">
        <v>47</v>
      </c>
      <c r="C49" s="4" t="s">
        <v>172</v>
      </c>
      <c r="D49" s="4" t="s">
        <v>145</v>
      </c>
      <c r="E49" s="4">
        <v>2600</v>
      </c>
      <c r="F49" s="7" t="s">
        <v>173</v>
      </c>
      <c r="G49" s="7" t="s">
        <v>174</v>
      </c>
      <c r="H49" s="4">
        <v>97</v>
      </c>
      <c r="I49" s="4">
        <v>485.9</v>
      </c>
      <c r="J49" s="4" t="s">
        <v>19</v>
      </c>
      <c r="K49" s="6"/>
      <c r="L49" s="7" t="s">
        <v>51</v>
      </c>
      <c r="M49" s="4" t="s">
        <v>19</v>
      </c>
      <c r="N49" s="4" t="s">
        <v>21</v>
      </c>
      <c r="O49" s="4">
        <v>360</v>
      </c>
      <c r="P49" s="4" t="s">
        <v>175</v>
      </c>
      <c r="Q49" s="4">
        <v>150</v>
      </c>
      <c r="R49" s="4" t="s">
        <v>44</v>
      </c>
      <c r="S49" s="4" t="s">
        <v>176</v>
      </c>
    </row>
    <row r="50" spans="2:19" ht="68.25" thickBot="1" x14ac:dyDescent="0.3">
      <c r="B50" s="3">
        <v>48</v>
      </c>
      <c r="C50" s="4" t="s">
        <v>177</v>
      </c>
      <c r="D50" s="4" t="s">
        <v>145</v>
      </c>
      <c r="E50" s="4">
        <v>1980</v>
      </c>
      <c r="F50" s="7" t="s">
        <v>178</v>
      </c>
      <c r="G50" s="4">
        <v>85</v>
      </c>
      <c r="H50" s="4">
        <v>74</v>
      </c>
      <c r="I50" s="4">
        <v>554.1</v>
      </c>
      <c r="J50" s="4" t="s">
        <v>19</v>
      </c>
      <c r="K50" s="6"/>
      <c r="L50" s="4" t="s">
        <v>20</v>
      </c>
      <c r="M50" s="4" t="s">
        <v>19</v>
      </c>
      <c r="N50" s="4" t="s">
        <v>21</v>
      </c>
      <c r="O50" s="4">
        <v>110</v>
      </c>
      <c r="P50" s="4" t="s">
        <v>123</v>
      </c>
      <c r="Q50" s="4">
        <v>100</v>
      </c>
      <c r="R50" s="4" t="s">
        <v>0</v>
      </c>
      <c r="S50" s="4" t="s">
        <v>179</v>
      </c>
    </row>
    <row r="51" spans="2:19" ht="68.25" thickBot="1" x14ac:dyDescent="0.3">
      <c r="B51" s="3">
        <v>49</v>
      </c>
      <c r="C51" s="4" t="s">
        <v>180</v>
      </c>
      <c r="D51" s="4" t="s">
        <v>145</v>
      </c>
      <c r="E51" s="4">
        <v>1960</v>
      </c>
      <c r="F51" s="7" t="s">
        <v>181</v>
      </c>
      <c r="G51" s="4">
        <v>90</v>
      </c>
      <c r="H51" s="4">
        <v>90</v>
      </c>
      <c r="I51" s="4">
        <v>513.70000000000005</v>
      </c>
      <c r="J51" s="4" t="s">
        <v>19</v>
      </c>
      <c r="K51" s="6"/>
      <c r="L51" s="4" t="s">
        <v>20</v>
      </c>
      <c r="M51" s="4" t="s">
        <v>19</v>
      </c>
      <c r="N51" s="4" t="s">
        <v>39</v>
      </c>
      <c r="O51" s="4">
        <v>25</v>
      </c>
      <c r="P51" s="4" t="s">
        <v>123</v>
      </c>
      <c r="Q51" s="4">
        <v>100</v>
      </c>
      <c r="R51" s="4" t="s">
        <v>0</v>
      </c>
      <c r="S51" s="4" t="s">
        <v>182</v>
      </c>
    </row>
    <row r="52" spans="2:19" ht="34.5" thickBot="1" x14ac:dyDescent="0.3">
      <c r="B52" s="3">
        <v>50</v>
      </c>
      <c r="C52" s="4" t="s">
        <v>183</v>
      </c>
      <c r="D52" s="4" t="s">
        <v>145</v>
      </c>
      <c r="E52" s="4">
        <v>1700</v>
      </c>
      <c r="F52" s="4">
        <v>16</v>
      </c>
      <c r="G52" s="7" t="s">
        <v>184</v>
      </c>
      <c r="H52" s="4">
        <v>93</v>
      </c>
      <c r="I52" s="4">
        <v>661</v>
      </c>
      <c r="J52" s="4" t="s">
        <v>19</v>
      </c>
      <c r="K52" s="6"/>
      <c r="L52" s="4" t="s">
        <v>20</v>
      </c>
      <c r="M52" s="4" t="s">
        <v>19</v>
      </c>
      <c r="N52" s="4" t="s">
        <v>185</v>
      </c>
      <c r="O52" s="4">
        <v>200</v>
      </c>
      <c r="P52" s="4" t="s">
        <v>186</v>
      </c>
      <c r="Q52" s="4">
        <v>800</v>
      </c>
      <c r="R52" s="4" t="s">
        <v>19</v>
      </c>
      <c r="S52" s="4" t="s">
        <v>187</v>
      </c>
    </row>
    <row r="53" spans="2:19" ht="23.25" thickBot="1" x14ac:dyDescent="0.3">
      <c r="B53" s="3">
        <v>51</v>
      </c>
      <c r="C53" s="4" t="s">
        <v>188</v>
      </c>
      <c r="D53" s="4" t="s">
        <v>145</v>
      </c>
      <c r="E53" s="4">
        <v>3350</v>
      </c>
      <c r="F53" s="7" t="s">
        <v>189</v>
      </c>
      <c r="G53" s="4">
        <v>100</v>
      </c>
      <c r="H53" s="4">
        <v>97.2</v>
      </c>
      <c r="I53" s="4">
        <v>700.3</v>
      </c>
      <c r="J53" s="4" t="s">
        <v>19</v>
      </c>
      <c r="K53" s="6"/>
      <c r="L53" s="4" t="s">
        <v>20</v>
      </c>
      <c r="M53" s="4" t="s">
        <v>19</v>
      </c>
      <c r="N53" s="4" t="s">
        <v>39</v>
      </c>
      <c r="O53" s="6"/>
      <c r="P53" s="4" t="s">
        <v>123</v>
      </c>
      <c r="Q53" s="4">
        <v>250</v>
      </c>
      <c r="R53" s="4" t="s">
        <v>0</v>
      </c>
      <c r="S53" s="4" t="s">
        <v>190</v>
      </c>
    </row>
    <row r="54" spans="2:19" ht="34.5" thickBot="1" x14ac:dyDescent="0.3">
      <c r="B54" s="3">
        <v>52</v>
      </c>
      <c r="C54" s="4" t="s">
        <v>191</v>
      </c>
      <c r="D54" s="4" t="s">
        <v>145</v>
      </c>
      <c r="E54" s="4">
        <v>774</v>
      </c>
      <c r="F54" s="7" t="s">
        <v>192</v>
      </c>
      <c r="G54" s="4">
        <v>45</v>
      </c>
      <c r="H54" s="4">
        <v>90</v>
      </c>
      <c r="I54" s="4">
        <v>223.9</v>
      </c>
      <c r="J54" s="4" t="s">
        <v>19</v>
      </c>
      <c r="K54" s="6"/>
      <c r="L54" s="4" t="s">
        <v>20</v>
      </c>
      <c r="M54" s="4" t="s">
        <v>19</v>
      </c>
      <c r="N54" s="4" t="s">
        <v>162</v>
      </c>
      <c r="O54" s="4">
        <v>50</v>
      </c>
      <c r="P54" s="4" t="s">
        <v>36</v>
      </c>
      <c r="Q54" s="4">
        <v>100</v>
      </c>
      <c r="R54" s="4" t="s">
        <v>19</v>
      </c>
      <c r="S54" s="4" t="s">
        <v>193</v>
      </c>
    </row>
    <row r="55" spans="2:19" ht="23.25" thickBot="1" x14ac:dyDescent="0.3">
      <c r="B55" s="3">
        <v>53</v>
      </c>
      <c r="C55" s="4" t="s">
        <v>194</v>
      </c>
      <c r="D55" s="4" t="s">
        <v>145</v>
      </c>
      <c r="E55" s="4">
        <v>2063</v>
      </c>
      <c r="F55" s="7" t="s">
        <v>195</v>
      </c>
      <c r="G55" s="4">
        <v>100</v>
      </c>
      <c r="H55" s="4">
        <v>80</v>
      </c>
      <c r="I55" s="4">
        <v>498.3</v>
      </c>
      <c r="J55" s="4" t="s">
        <v>19</v>
      </c>
      <c r="K55" s="6"/>
      <c r="L55" s="4" t="s">
        <v>20</v>
      </c>
      <c r="M55" s="4" t="s">
        <v>19</v>
      </c>
      <c r="N55" s="4" t="s">
        <v>196</v>
      </c>
      <c r="O55" s="4" t="s">
        <v>197</v>
      </c>
      <c r="P55" s="4" t="s">
        <v>36</v>
      </c>
      <c r="Q55" s="4">
        <v>150</v>
      </c>
      <c r="R55" s="4" t="s">
        <v>44</v>
      </c>
      <c r="S55" s="4" t="s">
        <v>198</v>
      </c>
    </row>
    <row r="56" spans="2:19" ht="34.5" thickBot="1" x14ac:dyDescent="0.3">
      <c r="B56" s="3">
        <v>54</v>
      </c>
      <c r="C56" s="4" t="s">
        <v>199</v>
      </c>
      <c r="D56" s="4" t="s">
        <v>145</v>
      </c>
      <c r="E56" s="4">
        <v>2755</v>
      </c>
      <c r="F56" s="7" t="s">
        <v>200</v>
      </c>
      <c r="G56" s="4">
        <v>130</v>
      </c>
      <c r="H56" s="4">
        <v>84</v>
      </c>
      <c r="I56" s="4">
        <v>515.20000000000005</v>
      </c>
      <c r="J56" s="4" t="s">
        <v>19</v>
      </c>
      <c r="K56" s="6"/>
      <c r="L56" s="4" t="s">
        <v>20</v>
      </c>
      <c r="M56" s="4" t="s">
        <v>0</v>
      </c>
      <c r="N56" s="4" t="s">
        <v>201</v>
      </c>
      <c r="O56" s="4">
        <v>300</v>
      </c>
      <c r="P56" s="4" t="s">
        <v>123</v>
      </c>
      <c r="Q56" s="4">
        <v>500</v>
      </c>
      <c r="R56" s="4" t="s">
        <v>44</v>
      </c>
      <c r="S56" s="4" t="s">
        <v>193</v>
      </c>
    </row>
    <row r="57" spans="2:19" ht="23.25" thickBot="1" x14ac:dyDescent="0.3">
      <c r="B57" s="3">
        <v>55</v>
      </c>
      <c r="C57" s="4" t="s">
        <v>202</v>
      </c>
      <c r="D57" s="4" t="s">
        <v>145</v>
      </c>
      <c r="E57" s="4">
        <v>3300</v>
      </c>
      <c r="F57" s="7" t="s">
        <v>203</v>
      </c>
      <c r="G57" s="4">
        <v>160</v>
      </c>
      <c r="H57" s="4">
        <v>90</v>
      </c>
      <c r="I57" s="4">
        <v>506.2</v>
      </c>
      <c r="J57" s="4" t="s">
        <v>19</v>
      </c>
      <c r="K57" s="6"/>
      <c r="L57" s="4" t="s">
        <v>20</v>
      </c>
      <c r="M57" s="4" t="s">
        <v>19</v>
      </c>
      <c r="N57" s="4" t="s">
        <v>204</v>
      </c>
      <c r="O57" s="6"/>
      <c r="P57" s="4" t="s">
        <v>123</v>
      </c>
      <c r="Q57" s="6"/>
      <c r="R57" s="4" t="s">
        <v>0</v>
      </c>
      <c r="S57" s="4" t="s">
        <v>205</v>
      </c>
    </row>
    <row r="58" spans="2:19" ht="68.25" thickBot="1" x14ac:dyDescent="0.3">
      <c r="B58" s="3">
        <v>56</v>
      </c>
      <c r="C58" s="4" t="s">
        <v>206</v>
      </c>
      <c r="D58" s="4" t="s">
        <v>145</v>
      </c>
      <c r="E58" s="4">
        <v>1280</v>
      </c>
      <c r="F58" s="7" t="s">
        <v>207</v>
      </c>
      <c r="G58" s="4">
        <v>70</v>
      </c>
      <c r="H58" s="4">
        <v>51</v>
      </c>
      <c r="I58" s="4">
        <v>392.9</v>
      </c>
      <c r="J58" s="4" t="s">
        <v>19</v>
      </c>
      <c r="K58" s="6"/>
      <c r="L58" s="4" t="s">
        <v>208</v>
      </c>
      <c r="M58" s="4" t="s">
        <v>44</v>
      </c>
      <c r="N58" s="4" t="s">
        <v>39</v>
      </c>
      <c r="O58" s="6"/>
      <c r="P58" s="4" t="s">
        <v>131</v>
      </c>
      <c r="Q58" s="6"/>
      <c r="R58" s="4" t="s">
        <v>19</v>
      </c>
      <c r="S58" s="4" t="s">
        <v>209</v>
      </c>
    </row>
    <row r="59" spans="2:19" ht="23.25" thickBot="1" x14ac:dyDescent="0.3">
      <c r="B59" s="3">
        <v>57</v>
      </c>
      <c r="C59" s="4" t="s">
        <v>210</v>
      </c>
      <c r="D59" s="4" t="s">
        <v>145</v>
      </c>
      <c r="E59" s="4">
        <v>1655</v>
      </c>
      <c r="F59" s="7" t="s">
        <v>211</v>
      </c>
      <c r="G59" s="7" t="s">
        <v>212</v>
      </c>
      <c r="H59" s="4">
        <v>88.1</v>
      </c>
      <c r="I59" s="4">
        <v>573.70000000000005</v>
      </c>
      <c r="J59" s="4" t="s">
        <v>19</v>
      </c>
      <c r="K59" s="6"/>
      <c r="L59" s="4" t="s">
        <v>213</v>
      </c>
      <c r="M59" s="4" t="s">
        <v>44</v>
      </c>
      <c r="N59" s="4" t="s">
        <v>39</v>
      </c>
      <c r="O59" s="6"/>
      <c r="P59" s="4" t="s">
        <v>131</v>
      </c>
      <c r="Q59" s="6"/>
      <c r="R59" s="4" t="s">
        <v>44</v>
      </c>
      <c r="S59" s="4" t="s">
        <v>214</v>
      </c>
    </row>
    <row r="60" spans="2:19" ht="23.25" thickBot="1" x14ac:dyDescent="0.3">
      <c r="B60" s="3">
        <v>58</v>
      </c>
      <c r="C60" s="4" t="s">
        <v>215</v>
      </c>
      <c r="D60" s="4" t="s">
        <v>145</v>
      </c>
      <c r="E60" s="4">
        <v>1428</v>
      </c>
      <c r="F60" s="7" t="s">
        <v>216</v>
      </c>
      <c r="G60" s="7" t="s">
        <v>217</v>
      </c>
      <c r="H60" s="4">
        <v>63</v>
      </c>
      <c r="I60" s="4">
        <v>569</v>
      </c>
      <c r="J60" s="4" t="s">
        <v>19</v>
      </c>
      <c r="K60" s="6"/>
      <c r="L60" s="4" t="s">
        <v>213</v>
      </c>
      <c r="M60" s="4" t="s">
        <v>44</v>
      </c>
      <c r="N60" s="4" t="s">
        <v>39</v>
      </c>
      <c r="O60" s="6"/>
      <c r="P60" s="4" t="s">
        <v>131</v>
      </c>
      <c r="Q60" s="6"/>
      <c r="R60" s="4" t="s">
        <v>44</v>
      </c>
      <c r="S60" s="4" t="s">
        <v>214</v>
      </c>
    </row>
    <row r="61" spans="2:19" ht="34.5" thickBot="1" x14ac:dyDescent="0.3">
      <c r="B61" s="3">
        <v>59</v>
      </c>
      <c r="C61" s="4" t="s">
        <v>218</v>
      </c>
      <c r="D61" s="4" t="s">
        <v>219</v>
      </c>
      <c r="E61" s="4">
        <v>3000</v>
      </c>
      <c r="F61" s="4">
        <v>41</v>
      </c>
      <c r="G61" s="4" t="s">
        <v>44</v>
      </c>
      <c r="H61" s="4">
        <v>72</v>
      </c>
      <c r="I61" s="4">
        <v>795.8</v>
      </c>
      <c r="J61" s="4" t="s">
        <v>19</v>
      </c>
      <c r="K61" s="6"/>
      <c r="L61" s="4" t="s">
        <v>44</v>
      </c>
      <c r="M61" s="4" t="s">
        <v>0</v>
      </c>
      <c r="N61" s="4" t="s">
        <v>21</v>
      </c>
      <c r="O61" s="4">
        <v>1500</v>
      </c>
      <c r="P61" s="4" t="s">
        <v>220</v>
      </c>
      <c r="Q61" s="4">
        <v>3000</v>
      </c>
      <c r="R61" s="4" t="s">
        <v>0</v>
      </c>
      <c r="S61" s="4" t="s">
        <v>221</v>
      </c>
    </row>
    <row r="62" spans="2:19" ht="79.5" thickBot="1" x14ac:dyDescent="0.3">
      <c r="B62" s="3">
        <v>60</v>
      </c>
      <c r="C62" s="4" t="s">
        <v>222</v>
      </c>
      <c r="D62" s="4" t="s">
        <v>223</v>
      </c>
      <c r="E62" s="4">
        <v>2474</v>
      </c>
      <c r="F62" s="4">
        <v>24.9</v>
      </c>
      <c r="G62" s="4">
        <v>105</v>
      </c>
      <c r="H62" s="4">
        <v>57</v>
      </c>
      <c r="I62" s="4">
        <v>565.1</v>
      </c>
      <c r="J62" s="4" t="s">
        <v>19</v>
      </c>
      <c r="K62" s="6"/>
      <c r="L62" s="7" t="s">
        <v>51</v>
      </c>
      <c r="M62" s="4" t="s">
        <v>19</v>
      </c>
      <c r="N62" s="4" t="s">
        <v>39</v>
      </c>
      <c r="O62" s="6"/>
      <c r="P62" s="4" t="s">
        <v>36</v>
      </c>
      <c r="Q62" s="6"/>
      <c r="R62" s="4" t="s">
        <v>0</v>
      </c>
      <c r="S62" s="4" t="s">
        <v>224</v>
      </c>
    </row>
    <row r="63" spans="2:19" ht="68.25" thickBot="1" x14ac:dyDescent="0.3">
      <c r="B63" s="3">
        <v>61</v>
      </c>
      <c r="C63" s="4" t="s">
        <v>225</v>
      </c>
      <c r="D63" s="4" t="s">
        <v>223</v>
      </c>
      <c r="E63" s="4">
        <v>2791</v>
      </c>
      <c r="F63" s="4">
        <v>25.6</v>
      </c>
      <c r="G63" s="4">
        <v>86</v>
      </c>
      <c r="H63" s="4">
        <v>98.6</v>
      </c>
      <c r="I63" s="4">
        <v>665.5</v>
      </c>
      <c r="J63" s="4" t="s">
        <v>19</v>
      </c>
      <c r="K63" s="6"/>
      <c r="L63" s="4" t="s">
        <v>20</v>
      </c>
      <c r="M63" s="4" t="s">
        <v>0</v>
      </c>
      <c r="N63" s="4" t="s">
        <v>39</v>
      </c>
      <c r="O63" s="4">
        <v>80</v>
      </c>
      <c r="P63" s="4" t="s">
        <v>226</v>
      </c>
      <c r="Q63" s="4">
        <v>200</v>
      </c>
      <c r="R63" s="4" t="s">
        <v>0</v>
      </c>
      <c r="S63" s="4" t="s">
        <v>227</v>
      </c>
    </row>
    <row r="64" spans="2:19" ht="124.5" thickBot="1" x14ac:dyDescent="0.3">
      <c r="B64" s="3">
        <v>62</v>
      </c>
      <c r="C64" s="4" t="s">
        <v>228</v>
      </c>
      <c r="D64" s="4" t="s">
        <v>223</v>
      </c>
      <c r="E64" s="4">
        <v>2500</v>
      </c>
      <c r="F64" s="4">
        <v>25</v>
      </c>
      <c r="G64" s="4">
        <v>115</v>
      </c>
      <c r="H64" s="4">
        <v>60</v>
      </c>
      <c r="I64" s="4">
        <v>525.6</v>
      </c>
      <c r="J64" s="4" t="s">
        <v>19</v>
      </c>
      <c r="K64" s="6"/>
      <c r="L64" s="4" t="s">
        <v>20</v>
      </c>
      <c r="M64" s="4" t="s">
        <v>19</v>
      </c>
      <c r="N64" s="4" t="s">
        <v>39</v>
      </c>
      <c r="O64" s="4">
        <v>160</v>
      </c>
      <c r="P64" s="4" t="s">
        <v>229</v>
      </c>
      <c r="Q64" s="4">
        <v>280</v>
      </c>
      <c r="R64" s="4" t="s">
        <v>19</v>
      </c>
      <c r="S64" s="4" t="s">
        <v>230</v>
      </c>
    </row>
    <row r="65" spans="2:19" ht="68.25" thickBot="1" x14ac:dyDescent="0.3">
      <c r="B65" s="3">
        <v>63</v>
      </c>
      <c r="C65" s="4" t="s">
        <v>231</v>
      </c>
      <c r="D65" s="4" t="s">
        <v>232</v>
      </c>
      <c r="E65" s="4">
        <v>3400</v>
      </c>
      <c r="F65" s="4">
        <v>45.5</v>
      </c>
      <c r="G65" s="4">
        <v>102</v>
      </c>
      <c r="H65" s="4">
        <v>39</v>
      </c>
      <c r="I65" s="4">
        <v>786.6</v>
      </c>
      <c r="J65" s="4" t="s">
        <v>19</v>
      </c>
      <c r="K65" s="6"/>
      <c r="L65" s="4" t="s">
        <v>44</v>
      </c>
      <c r="M65" s="4" t="s">
        <v>0</v>
      </c>
      <c r="N65" s="4" t="s">
        <v>39</v>
      </c>
      <c r="O65" s="6"/>
      <c r="P65" s="6"/>
      <c r="Q65" s="6"/>
      <c r="R65" s="4" t="s">
        <v>44</v>
      </c>
      <c r="S65" s="4" t="s">
        <v>233</v>
      </c>
    </row>
    <row r="66" spans="2:19" ht="68.25" thickBot="1" x14ac:dyDescent="0.3">
      <c r="B66" s="3">
        <v>64</v>
      </c>
      <c r="C66" s="4" t="s">
        <v>234</v>
      </c>
      <c r="D66" s="4" t="s">
        <v>232</v>
      </c>
      <c r="E66" s="4">
        <v>375</v>
      </c>
      <c r="F66" s="7" t="s">
        <v>235</v>
      </c>
      <c r="G66" s="7" t="s">
        <v>236</v>
      </c>
      <c r="H66" s="4">
        <v>50</v>
      </c>
      <c r="I66" s="4">
        <v>81.099999999999994</v>
      </c>
      <c r="J66" s="4" t="s">
        <v>74</v>
      </c>
      <c r="K66" s="6"/>
      <c r="L66" s="4" t="s">
        <v>147</v>
      </c>
      <c r="M66" s="4" t="s">
        <v>44</v>
      </c>
      <c r="N66" s="4" t="s">
        <v>39</v>
      </c>
      <c r="O66" s="6"/>
      <c r="P66" s="4" t="s">
        <v>237</v>
      </c>
      <c r="Q66" s="4" t="s">
        <v>238</v>
      </c>
      <c r="R66" s="4" t="s">
        <v>19</v>
      </c>
      <c r="S66" s="4" t="s">
        <v>239</v>
      </c>
    </row>
    <row r="67" spans="2:19" ht="79.5" thickBot="1" x14ac:dyDescent="0.3">
      <c r="B67" s="3">
        <v>65</v>
      </c>
      <c r="C67" s="4" t="s">
        <v>240</v>
      </c>
      <c r="D67" s="4" t="s">
        <v>223</v>
      </c>
      <c r="E67" s="4">
        <v>1362.5</v>
      </c>
      <c r="F67" s="4">
        <v>16.2</v>
      </c>
      <c r="G67" s="4">
        <v>75</v>
      </c>
      <c r="H67" s="4">
        <v>96.7</v>
      </c>
      <c r="I67" s="4">
        <v>516.29999999999995</v>
      </c>
      <c r="J67" s="4" t="s">
        <v>19</v>
      </c>
      <c r="K67" s="6"/>
      <c r="L67" s="4" t="s">
        <v>20</v>
      </c>
      <c r="M67" s="4" t="s">
        <v>19</v>
      </c>
      <c r="N67" s="4" t="s">
        <v>39</v>
      </c>
      <c r="O67" s="4">
        <v>25</v>
      </c>
      <c r="P67" s="4" t="s">
        <v>123</v>
      </c>
      <c r="Q67" s="4">
        <v>200</v>
      </c>
      <c r="R67" s="4" t="s">
        <v>241</v>
      </c>
      <c r="S67" s="4" t="s">
        <v>242</v>
      </c>
    </row>
    <row r="68" spans="2:19" ht="45.75" thickBot="1" x14ac:dyDescent="0.3">
      <c r="B68" s="3">
        <v>66</v>
      </c>
      <c r="C68" s="4" t="s">
        <v>243</v>
      </c>
      <c r="D68" s="4" t="s">
        <v>223</v>
      </c>
      <c r="E68" s="4">
        <v>2051.3000000000002</v>
      </c>
      <c r="F68" s="7" t="s">
        <v>244</v>
      </c>
      <c r="G68" s="4" t="s">
        <v>44</v>
      </c>
      <c r="H68" s="4">
        <v>96.25</v>
      </c>
      <c r="I68" s="4">
        <v>723</v>
      </c>
      <c r="J68" s="4" t="s">
        <v>19</v>
      </c>
      <c r="K68" s="6"/>
      <c r="L68" s="4" t="s">
        <v>20</v>
      </c>
      <c r="M68" s="6"/>
      <c r="N68" s="4" t="s">
        <v>245</v>
      </c>
      <c r="O68" s="6"/>
      <c r="P68" s="6"/>
      <c r="Q68" s="6"/>
      <c r="R68" s="6"/>
      <c r="S68" s="4" t="s">
        <v>246</v>
      </c>
    </row>
    <row r="69" spans="2:19" ht="23.25" thickBot="1" x14ac:dyDescent="0.3">
      <c r="B69" s="3">
        <v>67</v>
      </c>
      <c r="C69" s="4" t="s">
        <v>247</v>
      </c>
      <c r="D69" s="4" t="s">
        <v>223</v>
      </c>
      <c r="E69" s="4">
        <v>1662</v>
      </c>
      <c r="F69" s="4">
        <v>18.399999999999999</v>
      </c>
      <c r="G69" s="4">
        <v>68.3</v>
      </c>
      <c r="H69" s="4">
        <v>86.1</v>
      </c>
      <c r="I69" s="4">
        <v>636.6</v>
      </c>
      <c r="J69" s="4" t="s">
        <v>19</v>
      </c>
      <c r="K69" s="6"/>
      <c r="L69" s="4" t="s">
        <v>20</v>
      </c>
      <c r="M69" s="4" t="s">
        <v>19</v>
      </c>
      <c r="N69" s="4" t="s">
        <v>39</v>
      </c>
      <c r="O69" s="4">
        <v>83.5</v>
      </c>
      <c r="P69" s="4" t="s">
        <v>123</v>
      </c>
      <c r="Q69" s="4">
        <v>150</v>
      </c>
      <c r="R69" s="4" t="s">
        <v>241</v>
      </c>
      <c r="S69" s="4" t="s">
        <v>248</v>
      </c>
    </row>
    <row r="70" spans="2:19" ht="68.25" thickBot="1" x14ac:dyDescent="0.3">
      <c r="B70" s="3">
        <v>68</v>
      </c>
      <c r="C70" s="4" t="s">
        <v>249</v>
      </c>
      <c r="D70" s="4" t="s">
        <v>145</v>
      </c>
      <c r="E70" s="4">
        <v>1188</v>
      </c>
      <c r="F70" s="7" t="s">
        <v>250</v>
      </c>
      <c r="G70" s="4">
        <v>44</v>
      </c>
      <c r="H70" s="4">
        <v>97</v>
      </c>
      <c r="I70" s="4">
        <v>667.3</v>
      </c>
      <c r="J70" s="4" t="s">
        <v>19</v>
      </c>
      <c r="K70" s="6"/>
      <c r="L70" s="4" t="s">
        <v>44</v>
      </c>
      <c r="M70" s="4" t="s">
        <v>19</v>
      </c>
      <c r="N70" s="4" t="s">
        <v>39</v>
      </c>
      <c r="O70" s="6"/>
      <c r="P70" s="6"/>
      <c r="Q70" s="6"/>
      <c r="R70" s="6"/>
      <c r="S70" s="4" t="s">
        <v>251</v>
      </c>
    </row>
    <row r="71" spans="2:19" ht="79.5" thickBot="1" x14ac:dyDescent="0.3">
      <c r="B71" s="3">
        <v>69</v>
      </c>
      <c r="C71" s="4" t="s">
        <v>252</v>
      </c>
      <c r="D71" s="4" t="s">
        <v>18</v>
      </c>
      <c r="E71" s="4">
        <v>1574</v>
      </c>
      <c r="F71" s="4">
        <v>16.5</v>
      </c>
      <c r="G71" s="4">
        <v>55</v>
      </c>
      <c r="H71" s="4">
        <v>82</v>
      </c>
      <c r="I71" s="4">
        <v>694.2</v>
      </c>
      <c r="J71" s="4" t="s">
        <v>19</v>
      </c>
      <c r="K71" s="6"/>
      <c r="L71" s="4" t="s">
        <v>20</v>
      </c>
      <c r="M71" s="4" t="s">
        <v>0</v>
      </c>
      <c r="N71" s="4" t="s">
        <v>35</v>
      </c>
      <c r="O71" s="4">
        <v>180</v>
      </c>
      <c r="P71" s="4" t="s">
        <v>253</v>
      </c>
      <c r="Q71" s="4">
        <v>200</v>
      </c>
      <c r="R71" s="4" t="s">
        <v>241</v>
      </c>
      <c r="S71" s="4" t="s">
        <v>254</v>
      </c>
    </row>
    <row r="72" spans="2:19" ht="57" thickBot="1" x14ac:dyDescent="0.3">
      <c r="B72" s="3">
        <v>70</v>
      </c>
      <c r="C72" s="4" t="s">
        <v>255</v>
      </c>
      <c r="D72" s="4" t="s">
        <v>18</v>
      </c>
      <c r="E72" s="4">
        <v>2804</v>
      </c>
      <c r="F72" s="7" t="s">
        <v>256</v>
      </c>
      <c r="G72" s="4">
        <v>90</v>
      </c>
      <c r="H72" s="4">
        <v>42.9</v>
      </c>
      <c r="I72" s="4">
        <v>679.9</v>
      </c>
      <c r="J72" s="4" t="s">
        <v>19</v>
      </c>
      <c r="K72" s="6"/>
      <c r="L72" s="4" t="s">
        <v>44</v>
      </c>
      <c r="M72" s="4" t="s">
        <v>0</v>
      </c>
      <c r="N72" s="4" t="s">
        <v>39</v>
      </c>
      <c r="O72" s="6"/>
      <c r="P72" s="4" t="s">
        <v>123</v>
      </c>
      <c r="Q72" s="6"/>
      <c r="R72" s="6"/>
      <c r="S72" s="4" t="s">
        <v>257</v>
      </c>
    </row>
    <row r="73" spans="2:19" ht="57" thickBot="1" x14ac:dyDescent="0.3">
      <c r="B73" s="3">
        <v>71</v>
      </c>
      <c r="C73" s="4" t="s">
        <v>258</v>
      </c>
      <c r="D73" s="4" t="s">
        <v>259</v>
      </c>
      <c r="E73" s="4">
        <v>2500</v>
      </c>
      <c r="F73" s="7" t="s">
        <v>260</v>
      </c>
      <c r="G73" s="4" t="s">
        <v>44</v>
      </c>
      <c r="H73" s="4">
        <v>80</v>
      </c>
      <c r="I73" s="4">
        <v>712</v>
      </c>
      <c r="J73" s="4" t="s">
        <v>19</v>
      </c>
      <c r="K73" s="6"/>
      <c r="L73" s="4" t="s">
        <v>20</v>
      </c>
      <c r="M73" s="4" t="s">
        <v>19</v>
      </c>
      <c r="N73" s="4" t="s">
        <v>39</v>
      </c>
      <c r="O73" s="6"/>
      <c r="P73" s="6"/>
      <c r="Q73" s="6"/>
      <c r="R73" s="4" t="s">
        <v>19</v>
      </c>
      <c r="S73" s="4" t="s">
        <v>261</v>
      </c>
    </row>
    <row r="74" spans="2:19" ht="23.25" thickBot="1" x14ac:dyDescent="0.3">
      <c r="B74" s="3">
        <v>72</v>
      </c>
      <c r="C74" s="4" t="s">
        <v>262</v>
      </c>
      <c r="D74" s="4" t="s">
        <v>263</v>
      </c>
      <c r="E74" s="4">
        <v>618</v>
      </c>
      <c r="F74" s="4">
        <v>7.58</v>
      </c>
      <c r="G74" s="4">
        <v>32</v>
      </c>
      <c r="H74" s="4">
        <v>70</v>
      </c>
      <c r="I74" s="4">
        <v>544</v>
      </c>
      <c r="J74" s="4" t="s">
        <v>19</v>
      </c>
      <c r="K74" s="6"/>
      <c r="L74" s="6"/>
      <c r="M74" s="4" t="s">
        <v>0</v>
      </c>
      <c r="N74" s="4" t="s">
        <v>35</v>
      </c>
      <c r="O74" s="4">
        <v>73</v>
      </c>
      <c r="P74" s="4" t="s">
        <v>36</v>
      </c>
      <c r="Q74" s="6"/>
      <c r="R74" s="4" t="s">
        <v>241</v>
      </c>
      <c r="S74" s="4" t="s">
        <v>264</v>
      </c>
    </row>
    <row r="75" spans="2:19" ht="23.25" thickBot="1" x14ac:dyDescent="0.3">
      <c r="B75" s="3">
        <v>73</v>
      </c>
      <c r="C75" s="4" t="s">
        <v>265</v>
      </c>
      <c r="D75" s="4" t="s">
        <v>266</v>
      </c>
      <c r="E75" s="4">
        <v>1716</v>
      </c>
      <c r="F75" s="7" t="s">
        <v>267</v>
      </c>
      <c r="G75" s="4">
        <v>94</v>
      </c>
      <c r="H75" s="4">
        <v>91</v>
      </c>
      <c r="I75" s="4">
        <v>429.2</v>
      </c>
      <c r="J75" s="4" t="s">
        <v>19</v>
      </c>
      <c r="K75" s="6"/>
      <c r="L75" s="4" t="s">
        <v>35</v>
      </c>
      <c r="M75" s="4" t="s">
        <v>0</v>
      </c>
      <c r="N75" s="4" t="s">
        <v>39</v>
      </c>
      <c r="O75" s="4">
        <v>200</v>
      </c>
      <c r="P75" s="4" t="s">
        <v>36</v>
      </c>
      <c r="Q75" s="4">
        <v>300</v>
      </c>
      <c r="R75" s="4" t="s">
        <v>241</v>
      </c>
      <c r="S75" s="4" t="s">
        <v>268</v>
      </c>
    </row>
    <row r="76" spans="2:19" ht="23.25" thickBot="1" x14ac:dyDescent="0.3">
      <c r="B76" s="3">
        <v>74</v>
      </c>
      <c r="C76" s="4" t="s">
        <v>269</v>
      </c>
      <c r="D76" s="4" t="s">
        <v>145</v>
      </c>
      <c r="E76" s="4">
        <v>3799.9</v>
      </c>
      <c r="F76" s="7" t="s">
        <v>270</v>
      </c>
      <c r="G76" s="4">
        <v>136</v>
      </c>
      <c r="H76" s="4">
        <v>65</v>
      </c>
      <c r="I76" s="4">
        <v>625.9</v>
      </c>
      <c r="J76" s="4" t="s">
        <v>19</v>
      </c>
      <c r="K76" s="6"/>
      <c r="L76" s="4" t="s">
        <v>20</v>
      </c>
      <c r="M76" s="4" t="s">
        <v>44</v>
      </c>
      <c r="N76" s="4" t="s">
        <v>39</v>
      </c>
      <c r="O76" s="4">
        <v>90</v>
      </c>
      <c r="P76" s="4" t="s">
        <v>36</v>
      </c>
      <c r="Q76" s="4">
        <v>500</v>
      </c>
      <c r="R76" s="6"/>
      <c r="S76" s="4" t="s">
        <v>271</v>
      </c>
    </row>
    <row r="77" spans="2:19" ht="57" thickBot="1" x14ac:dyDescent="0.3">
      <c r="B77" s="3">
        <v>75</v>
      </c>
      <c r="C77" s="4" t="s">
        <v>272</v>
      </c>
      <c r="D77" s="4" t="s">
        <v>145</v>
      </c>
      <c r="E77" s="4">
        <v>1832</v>
      </c>
      <c r="F77" s="7" t="s">
        <v>273</v>
      </c>
      <c r="G77" s="4">
        <v>92</v>
      </c>
      <c r="H77" s="4">
        <v>70.349999999999994</v>
      </c>
      <c r="I77" s="4">
        <v>476.5</v>
      </c>
      <c r="J77" s="4" t="s">
        <v>19</v>
      </c>
      <c r="K77" s="6"/>
      <c r="L77" s="4" t="s">
        <v>35</v>
      </c>
      <c r="M77" s="4" t="s">
        <v>19</v>
      </c>
      <c r="N77" s="4" t="s">
        <v>39</v>
      </c>
      <c r="O77" s="4">
        <v>80</v>
      </c>
      <c r="P77" s="4" t="s">
        <v>36</v>
      </c>
      <c r="Q77" s="4">
        <v>300</v>
      </c>
      <c r="R77" s="4" t="s">
        <v>274</v>
      </c>
      <c r="S77" s="4" t="s">
        <v>275</v>
      </c>
    </row>
    <row r="78" spans="2:19" ht="79.5" thickBot="1" x14ac:dyDescent="0.3">
      <c r="B78" s="3">
        <v>76</v>
      </c>
      <c r="C78" s="4" t="s">
        <v>276</v>
      </c>
      <c r="D78" s="4" t="s">
        <v>145</v>
      </c>
      <c r="E78" s="4">
        <v>1486</v>
      </c>
      <c r="F78" s="7" t="s">
        <v>277</v>
      </c>
      <c r="G78" s="4">
        <v>78</v>
      </c>
      <c r="H78" s="4">
        <v>80.42</v>
      </c>
      <c r="I78" s="4">
        <v>437.3</v>
      </c>
      <c r="J78" s="4" t="s">
        <v>19</v>
      </c>
      <c r="K78" s="6"/>
      <c r="L78" s="4" t="s">
        <v>35</v>
      </c>
      <c r="M78" s="4" t="s">
        <v>19</v>
      </c>
      <c r="N78" s="4" t="s">
        <v>39</v>
      </c>
      <c r="O78" s="8"/>
      <c r="P78" s="4" t="s">
        <v>36</v>
      </c>
      <c r="Q78" s="4">
        <v>300</v>
      </c>
      <c r="R78" s="4" t="s">
        <v>19</v>
      </c>
      <c r="S78" s="4" t="s">
        <v>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X78"/>
  <sheetViews>
    <sheetView workbookViewId="0">
      <selection activeCell="N2" sqref="N2:X35"/>
    </sheetView>
  </sheetViews>
  <sheetFormatPr defaultColWidth="8.85546875" defaultRowHeight="15" x14ac:dyDescent="0.25"/>
  <sheetData>
    <row r="1" spans="3:24" ht="15.75" thickBot="1" x14ac:dyDescent="0.3"/>
    <row r="2" spans="3:24" ht="34.5" thickBot="1" x14ac:dyDescent="0.3">
      <c r="C2" s="1" t="s">
        <v>0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279</v>
      </c>
      <c r="J2" s="2" t="s">
        <v>280</v>
      </c>
      <c r="K2" s="2" t="s">
        <v>11</v>
      </c>
      <c r="L2" s="2" t="s">
        <v>8</v>
      </c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</row>
    <row r="3" spans="3:24" ht="15.75" thickBot="1" x14ac:dyDescent="0.3">
      <c r="C3" s="3">
        <v>1</v>
      </c>
      <c r="D3" s="4">
        <v>2438</v>
      </c>
      <c r="E3" s="4">
        <v>24.3</v>
      </c>
      <c r="F3" s="4">
        <v>91.1</v>
      </c>
      <c r="G3" s="4">
        <v>98</v>
      </c>
      <c r="H3" s="4">
        <v>619.70000000000005</v>
      </c>
      <c r="I3" s="4">
        <v>29</v>
      </c>
      <c r="J3" s="4">
        <v>400</v>
      </c>
      <c r="K3" s="4" t="s">
        <v>0</v>
      </c>
      <c r="L3" s="4" t="s">
        <v>19</v>
      </c>
      <c r="N3" s="22"/>
      <c r="O3" s="23"/>
      <c r="P3" s="23"/>
      <c r="Q3" s="23"/>
      <c r="R3" s="23"/>
      <c r="S3" s="23"/>
      <c r="T3" s="23"/>
      <c r="U3" s="23"/>
      <c r="V3" s="23"/>
      <c r="W3" s="23"/>
      <c r="X3" s="21"/>
    </row>
    <row r="4" spans="3:24" ht="15.75" thickBot="1" x14ac:dyDescent="0.3">
      <c r="C4" s="3">
        <v>2</v>
      </c>
      <c r="D4" s="4">
        <v>465</v>
      </c>
      <c r="E4" s="4">
        <v>6.2</v>
      </c>
      <c r="F4" s="4">
        <v>30</v>
      </c>
      <c r="G4" s="4">
        <v>99</v>
      </c>
      <c r="H4" s="4">
        <v>184.3</v>
      </c>
      <c r="I4" s="4">
        <v>150</v>
      </c>
      <c r="J4" s="4">
        <v>220</v>
      </c>
      <c r="K4" s="4" t="s">
        <v>19</v>
      </c>
      <c r="L4" s="4" t="s">
        <v>0</v>
      </c>
      <c r="N4" s="22"/>
      <c r="O4" s="23"/>
      <c r="P4" s="23"/>
      <c r="Q4" s="23"/>
      <c r="R4" s="23"/>
      <c r="S4" s="23"/>
      <c r="T4" s="23"/>
      <c r="U4" s="23"/>
      <c r="V4" s="23"/>
      <c r="W4" s="23"/>
      <c r="X4" s="21"/>
    </row>
    <row r="5" spans="3:24" ht="15.75" thickBot="1" x14ac:dyDescent="0.3">
      <c r="C5" s="3">
        <v>3</v>
      </c>
      <c r="D5" s="4">
        <v>777</v>
      </c>
      <c r="E5" s="4">
        <v>4.4000000000000004</v>
      </c>
      <c r="F5" s="4">
        <v>26.7</v>
      </c>
      <c r="G5" s="4">
        <v>97</v>
      </c>
      <c r="H5" s="4">
        <v>105.5</v>
      </c>
      <c r="I5" s="4">
        <v>38</v>
      </c>
      <c r="J5" s="4">
        <v>45</v>
      </c>
      <c r="K5" s="4" t="s">
        <v>19</v>
      </c>
      <c r="L5" s="4" t="s">
        <v>19</v>
      </c>
      <c r="N5" s="22"/>
      <c r="O5" s="23"/>
      <c r="P5" s="23"/>
      <c r="Q5" s="23"/>
      <c r="R5" s="23"/>
      <c r="S5" s="23"/>
      <c r="T5" s="23"/>
      <c r="U5" s="23"/>
      <c r="V5" s="23"/>
      <c r="W5" s="23"/>
      <c r="X5" s="21"/>
    </row>
    <row r="6" spans="3:24" ht="15.75" thickBot="1" x14ac:dyDescent="0.3">
      <c r="C6" s="3">
        <v>4</v>
      </c>
      <c r="D6" s="4">
        <v>2743</v>
      </c>
      <c r="E6" s="4">
        <v>27.3</v>
      </c>
      <c r="F6" s="4">
        <v>100.6</v>
      </c>
      <c r="G6" s="4">
        <v>95</v>
      </c>
      <c r="H6" s="4">
        <v>623.20000000000005</v>
      </c>
      <c r="I6" s="4">
        <v>18</v>
      </c>
      <c r="J6" s="4">
        <v>400</v>
      </c>
      <c r="K6" s="4" t="s">
        <v>0</v>
      </c>
      <c r="L6" s="4" t="s">
        <v>19</v>
      </c>
      <c r="N6" s="22"/>
      <c r="O6" s="23"/>
      <c r="P6" s="23"/>
      <c r="Q6" s="23"/>
      <c r="R6" s="23"/>
      <c r="S6" s="23"/>
      <c r="T6" s="23"/>
      <c r="U6" s="23"/>
      <c r="V6" s="23"/>
      <c r="W6" s="23"/>
      <c r="X6" s="21"/>
    </row>
    <row r="7" spans="3:24" ht="15.75" thickBot="1" x14ac:dyDescent="0.3">
      <c r="C7" s="3">
        <v>5</v>
      </c>
      <c r="D7" s="4">
        <v>4133</v>
      </c>
      <c r="E7" s="4">
        <v>40.5</v>
      </c>
      <c r="F7" s="4">
        <v>103.3</v>
      </c>
      <c r="G7" s="4">
        <v>40</v>
      </c>
      <c r="H7" s="4">
        <v>748.8</v>
      </c>
      <c r="I7" s="4">
        <v>195</v>
      </c>
      <c r="J7" s="4" t="s">
        <v>44</v>
      </c>
      <c r="K7" s="4" t="s">
        <v>19</v>
      </c>
      <c r="L7" s="4" t="s">
        <v>19</v>
      </c>
      <c r="N7" s="22"/>
      <c r="O7" s="23"/>
      <c r="P7" s="23"/>
      <c r="Q7" s="23"/>
      <c r="R7" s="23"/>
      <c r="S7" s="23"/>
      <c r="T7" s="23"/>
      <c r="U7" s="23"/>
      <c r="V7" s="23"/>
      <c r="W7" s="23"/>
      <c r="X7" s="21"/>
    </row>
    <row r="8" spans="3:24" ht="15.75" thickBot="1" x14ac:dyDescent="0.3">
      <c r="C8" s="3">
        <v>6</v>
      </c>
      <c r="D8" s="4">
        <v>1829</v>
      </c>
      <c r="E8" s="4">
        <v>19.2</v>
      </c>
      <c r="F8" s="4">
        <v>81.7</v>
      </c>
      <c r="G8" s="4">
        <v>72</v>
      </c>
      <c r="H8" s="4">
        <v>564.29999999999995</v>
      </c>
      <c r="I8" s="4">
        <v>76</v>
      </c>
      <c r="J8" s="4">
        <v>300</v>
      </c>
      <c r="K8" s="4" t="s">
        <v>19</v>
      </c>
      <c r="L8" s="4" t="s">
        <v>19</v>
      </c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spans="3:24" ht="15.75" thickBot="1" x14ac:dyDescent="0.3">
      <c r="C9" s="3">
        <v>7</v>
      </c>
      <c r="D9" s="4">
        <v>1524</v>
      </c>
      <c r="E9" s="4">
        <v>14.9</v>
      </c>
      <c r="F9" s="4">
        <v>69.400000000000006</v>
      </c>
      <c r="G9" s="4">
        <v>97</v>
      </c>
      <c r="H9" s="4">
        <v>509.6</v>
      </c>
      <c r="I9" s="4">
        <v>44</v>
      </c>
      <c r="J9" s="4">
        <v>300</v>
      </c>
      <c r="K9" s="4" t="s">
        <v>19</v>
      </c>
      <c r="L9" s="4" t="s">
        <v>19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</row>
    <row r="10" spans="3:24" ht="15.75" thickBot="1" x14ac:dyDescent="0.3">
      <c r="C10" s="3">
        <v>8</v>
      </c>
      <c r="D10" s="4">
        <v>2926</v>
      </c>
      <c r="E10" s="4">
        <v>22.1</v>
      </c>
      <c r="F10" s="4">
        <v>106.7</v>
      </c>
      <c r="G10" s="4">
        <v>90</v>
      </c>
      <c r="H10" s="4">
        <v>501.8</v>
      </c>
      <c r="I10" s="4">
        <v>23</v>
      </c>
      <c r="J10" s="4" t="s">
        <v>44</v>
      </c>
      <c r="K10" s="4" t="s">
        <v>44</v>
      </c>
      <c r="L10" s="4" t="s">
        <v>19</v>
      </c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3:24" ht="15.75" thickBot="1" x14ac:dyDescent="0.3">
      <c r="C11" s="3">
        <v>9</v>
      </c>
      <c r="D11" s="4">
        <v>4779</v>
      </c>
      <c r="E11" s="4">
        <v>45.4</v>
      </c>
      <c r="F11" s="4">
        <v>107.2</v>
      </c>
      <c r="G11" s="4">
        <v>85</v>
      </c>
      <c r="H11" s="4">
        <v>770.4</v>
      </c>
      <c r="I11" s="4">
        <v>84</v>
      </c>
      <c r="J11" s="4">
        <v>200</v>
      </c>
      <c r="K11" s="4" t="s">
        <v>0</v>
      </c>
      <c r="L11" s="4" t="s">
        <v>19</v>
      </c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</row>
    <row r="12" spans="3:24" ht="15.75" thickBot="1" x14ac:dyDescent="0.3">
      <c r="C12" s="3">
        <v>10</v>
      </c>
      <c r="D12" s="4">
        <v>4985</v>
      </c>
      <c r="E12" s="4">
        <v>47.4</v>
      </c>
      <c r="F12" s="4">
        <v>162.19999999999999</v>
      </c>
      <c r="G12" s="4">
        <v>74</v>
      </c>
      <c r="H12" s="4">
        <v>638.6</v>
      </c>
      <c r="I12" s="4">
        <v>84</v>
      </c>
      <c r="J12" s="4">
        <v>200</v>
      </c>
      <c r="K12" s="4" t="s">
        <v>0</v>
      </c>
      <c r="L12" s="4" t="s">
        <v>19</v>
      </c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spans="3:24" ht="15.75" thickBot="1" x14ac:dyDescent="0.3">
      <c r="C13" s="3">
        <v>11</v>
      </c>
      <c r="D13" s="4">
        <v>5533</v>
      </c>
      <c r="E13" s="4">
        <v>52.6</v>
      </c>
      <c r="F13" s="4">
        <v>176.1</v>
      </c>
      <c r="G13" s="4">
        <v>81</v>
      </c>
      <c r="H13" s="4">
        <v>645</v>
      </c>
      <c r="I13" s="4">
        <v>84</v>
      </c>
      <c r="J13" s="4">
        <v>200</v>
      </c>
      <c r="K13" s="4" t="s">
        <v>0</v>
      </c>
      <c r="L13" s="4" t="s">
        <v>19</v>
      </c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spans="3:24" ht="15.75" thickBot="1" x14ac:dyDescent="0.3">
      <c r="C14" s="3">
        <v>12</v>
      </c>
      <c r="D14" s="4">
        <v>7224</v>
      </c>
      <c r="E14" s="4">
        <v>76</v>
      </c>
      <c r="F14" s="4">
        <v>168.3</v>
      </c>
      <c r="G14" s="4">
        <v>20</v>
      </c>
      <c r="H14" s="4">
        <v>780.5</v>
      </c>
      <c r="I14" s="4">
        <v>53</v>
      </c>
      <c r="J14" s="4">
        <v>780</v>
      </c>
      <c r="K14" s="4" t="s">
        <v>0</v>
      </c>
      <c r="L14" s="4" t="s">
        <v>19</v>
      </c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3:24" ht="15.75" thickBot="1" x14ac:dyDescent="0.3">
      <c r="C15" s="3">
        <v>13</v>
      </c>
      <c r="D15" s="4">
        <v>4724</v>
      </c>
      <c r="E15" s="4">
        <v>48.3</v>
      </c>
      <c r="F15" s="4">
        <v>170.6</v>
      </c>
      <c r="G15" s="4">
        <v>90</v>
      </c>
      <c r="H15" s="4">
        <v>626.5</v>
      </c>
      <c r="I15" s="4">
        <v>56</v>
      </c>
      <c r="J15" s="4">
        <v>180</v>
      </c>
      <c r="K15" s="4" t="s">
        <v>0</v>
      </c>
      <c r="L15" s="4" t="s">
        <v>19</v>
      </c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</row>
    <row r="16" spans="3:24" ht="15.75" thickBot="1" x14ac:dyDescent="0.3">
      <c r="C16" s="3">
        <v>14</v>
      </c>
      <c r="D16" s="4">
        <v>693</v>
      </c>
      <c r="E16" s="4">
        <v>7.3</v>
      </c>
      <c r="F16" s="4">
        <v>35</v>
      </c>
      <c r="G16" s="4">
        <v>95</v>
      </c>
      <c r="H16" s="4">
        <v>249.6</v>
      </c>
      <c r="I16" s="4">
        <v>52</v>
      </c>
      <c r="J16" s="4">
        <v>200</v>
      </c>
      <c r="K16" s="4" t="s">
        <v>44</v>
      </c>
      <c r="L16" s="4" t="s">
        <v>19</v>
      </c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3:24" ht="15.75" thickBot="1" x14ac:dyDescent="0.3">
      <c r="C17" s="3">
        <v>15</v>
      </c>
      <c r="D17" s="4">
        <v>1097</v>
      </c>
      <c r="E17" s="4">
        <v>8.6</v>
      </c>
      <c r="F17" s="4">
        <v>32.799999999999997</v>
      </c>
      <c r="G17" s="4">
        <v>88</v>
      </c>
      <c r="H17" s="4">
        <v>683.3</v>
      </c>
      <c r="I17" s="4">
        <v>20</v>
      </c>
      <c r="J17" s="4">
        <v>210</v>
      </c>
      <c r="K17" s="4" t="s">
        <v>0</v>
      </c>
      <c r="L17" s="4" t="s">
        <v>19</v>
      </c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</row>
    <row r="18" spans="3:24" ht="15.75" thickBot="1" x14ac:dyDescent="0.3">
      <c r="C18" s="3">
        <v>16</v>
      </c>
      <c r="D18" s="4">
        <v>1676</v>
      </c>
      <c r="E18" s="4">
        <v>16</v>
      </c>
      <c r="F18" s="4">
        <v>48.9</v>
      </c>
      <c r="G18" s="4">
        <v>92</v>
      </c>
      <c r="H18" s="4">
        <v>732</v>
      </c>
      <c r="I18" s="4">
        <v>30</v>
      </c>
      <c r="J18" s="4">
        <v>600</v>
      </c>
      <c r="K18" s="4" t="s">
        <v>19</v>
      </c>
      <c r="L18" s="4" t="s">
        <v>19</v>
      </c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3:24" ht="15.75" thickBot="1" x14ac:dyDescent="0.3">
      <c r="C19" s="3">
        <v>17</v>
      </c>
      <c r="D19" s="4">
        <v>3834</v>
      </c>
      <c r="E19" s="4">
        <v>45.3</v>
      </c>
      <c r="F19" s="4">
        <v>101.1</v>
      </c>
      <c r="G19" s="4">
        <v>99</v>
      </c>
      <c r="H19" s="4">
        <v>788.1</v>
      </c>
      <c r="I19" s="4">
        <v>41</v>
      </c>
      <c r="J19" s="4">
        <v>280</v>
      </c>
      <c r="K19" s="4" t="s">
        <v>19</v>
      </c>
      <c r="L19" s="4" t="s">
        <v>19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</row>
    <row r="20" spans="3:24" ht="15.75" thickBot="1" x14ac:dyDescent="0.3">
      <c r="C20" s="3">
        <v>18</v>
      </c>
      <c r="D20" s="4">
        <v>2034</v>
      </c>
      <c r="E20" s="4">
        <v>20.7</v>
      </c>
      <c r="F20" s="4">
        <v>52.2</v>
      </c>
      <c r="G20" s="4">
        <v>66</v>
      </c>
      <c r="H20" s="4">
        <v>781</v>
      </c>
      <c r="I20" s="4">
        <v>3</v>
      </c>
      <c r="J20" s="4">
        <v>160</v>
      </c>
      <c r="K20" s="4" t="s">
        <v>0</v>
      </c>
      <c r="L20" s="4" t="s">
        <v>19</v>
      </c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3:24" ht="15.75" thickBot="1" x14ac:dyDescent="0.3">
      <c r="C21" s="3">
        <v>19</v>
      </c>
      <c r="D21" s="4">
        <v>1067</v>
      </c>
      <c r="E21" s="4">
        <v>11.2</v>
      </c>
      <c r="F21" s="4">
        <v>39.4</v>
      </c>
      <c r="G21" s="4">
        <v>32</v>
      </c>
      <c r="H21" s="4">
        <v>700.6</v>
      </c>
      <c r="I21" s="4">
        <v>14</v>
      </c>
      <c r="J21" s="4">
        <v>85</v>
      </c>
      <c r="K21" s="4" t="s">
        <v>0</v>
      </c>
      <c r="L21" s="4" t="s">
        <v>19</v>
      </c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</row>
    <row r="22" spans="3:24" ht="15.75" thickBot="1" x14ac:dyDescent="0.3">
      <c r="C22" s="3">
        <v>20</v>
      </c>
      <c r="D22" s="4">
        <v>710</v>
      </c>
      <c r="E22" s="4">
        <v>0.9</v>
      </c>
      <c r="F22" s="4">
        <v>25.6</v>
      </c>
      <c r="G22" s="4">
        <v>99</v>
      </c>
      <c r="H22" s="4">
        <v>16.7</v>
      </c>
      <c r="I22" s="4">
        <v>15</v>
      </c>
      <c r="J22" s="4">
        <v>45</v>
      </c>
      <c r="K22" s="4" t="s">
        <v>0</v>
      </c>
      <c r="L22" s="4" t="s">
        <v>19</v>
      </c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</row>
    <row r="23" spans="3:24" ht="15.75" thickBot="1" x14ac:dyDescent="0.3">
      <c r="C23" s="3">
        <v>21</v>
      </c>
      <c r="D23" s="4">
        <v>450</v>
      </c>
      <c r="E23" s="4">
        <v>2.8</v>
      </c>
      <c r="F23" s="4">
        <v>27.2</v>
      </c>
      <c r="G23" s="4">
        <v>98</v>
      </c>
      <c r="H23" s="4">
        <v>58.2</v>
      </c>
      <c r="I23" s="4">
        <v>20</v>
      </c>
      <c r="J23" s="4">
        <v>40</v>
      </c>
      <c r="K23" s="4" t="s">
        <v>0</v>
      </c>
      <c r="L23" s="4" t="s">
        <v>19</v>
      </c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</row>
    <row r="24" spans="3:24" ht="23.25" thickBot="1" x14ac:dyDescent="0.3">
      <c r="C24" s="3">
        <v>22</v>
      </c>
      <c r="D24" s="4">
        <v>1219</v>
      </c>
      <c r="E24" s="4">
        <v>15.2</v>
      </c>
      <c r="F24" s="4">
        <v>43.3</v>
      </c>
      <c r="G24" s="4">
        <v>99</v>
      </c>
      <c r="H24" s="4">
        <v>760.3</v>
      </c>
      <c r="I24" s="4">
        <v>12</v>
      </c>
      <c r="J24" s="4">
        <v>180</v>
      </c>
      <c r="K24" s="4" t="s">
        <v>19</v>
      </c>
      <c r="L24" s="4" t="s">
        <v>74</v>
      </c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</row>
    <row r="25" spans="3:24" ht="15.75" thickBot="1" x14ac:dyDescent="0.3">
      <c r="C25" s="3">
        <v>23</v>
      </c>
      <c r="D25" s="4">
        <v>180</v>
      </c>
      <c r="E25" s="4">
        <v>2.2999999999999998</v>
      </c>
      <c r="F25" s="4">
        <v>118.3</v>
      </c>
      <c r="G25" s="4">
        <v>95</v>
      </c>
      <c r="H25" s="4">
        <v>32.6</v>
      </c>
      <c r="I25" s="4">
        <v>70</v>
      </c>
      <c r="J25" s="4">
        <v>100</v>
      </c>
      <c r="K25" s="4" t="s">
        <v>19</v>
      </c>
      <c r="L25" s="4" t="s">
        <v>0</v>
      </c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</row>
    <row r="26" spans="3:24" ht="15.75" thickBot="1" x14ac:dyDescent="0.3">
      <c r="C26" s="3">
        <v>24</v>
      </c>
      <c r="D26" s="4">
        <v>2800</v>
      </c>
      <c r="E26" s="4">
        <v>27.4</v>
      </c>
      <c r="F26" s="4">
        <v>100</v>
      </c>
      <c r="G26" s="4">
        <v>57</v>
      </c>
      <c r="H26" s="4">
        <v>627.29999999999995</v>
      </c>
      <c r="I26" s="4" t="s">
        <v>44</v>
      </c>
      <c r="J26" s="4" t="s">
        <v>44</v>
      </c>
      <c r="K26" s="4" t="s">
        <v>44</v>
      </c>
      <c r="L26" s="4" t="s">
        <v>19</v>
      </c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</row>
    <row r="27" spans="3:24" ht="15.75" thickBot="1" x14ac:dyDescent="0.3">
      <c r="C27" s="3">
        <v>25</v>
      </c>
      <c r="D27" s="4">
        <v>1234</v>
      </c>
      <c r="E27" s="4">
        <v>6.4</v>
      </c>
      <c r="F27" s="4">
        <v>56</v>
      </c>
      <c r="G27" s="4">
        <v>74.239999999999995</v>
      </c>
      <c r="H27" s="4">
        <v>141</v>
      </c>
      <c r="I27" s="4" t="s">
        <v>44</v>
      </c>
      <c r="J27" s="4" t="s">
        <v>44</v>
      </c>
      <c r="K27" s="4" t="s">
        <v>44</v>
      </c>
      <c r="L27" s="4" t="s">
        <v>19</v>
      </c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</row>
    <row r="28" spans="3:24" ht="15.75" thickBot="1" x14ac:dyDescent="0.3">
      <c r="C28" s="3">
        <v>26</v>
      </c>
      <c r="D28" s="4">
        <v>900</v>
      </c>
      <c r="E28" s="4">
        <v>5.8</v>
      </c>
      <c r="F28" s="4">
        <v>56</v>
      </c>
      <c r="G28" s="4">
        <v>60</v>
      </c>
      <c r="H28" s="4">
        <v>122.7</v>
      </c>
      <c r="I28" s="4">
        <v>90</v>
      </c>
      <c r="J28" s="4">
        <v>400</v>
      </c>
      <c r="K28" s="4" t="s">
        <v>0</v>
      </c>
      <c r="L28" s="4" t="s">
        <v>19</v>
      </c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</row>
    <row r="29" spans="3:24" ht="23.25" thickBot="1" x14ac:dyDescent="0.3">
      <c r="C29" s="3">
        <v>27</v>
      </c>
      <c r="D29" s="4">
        <v>2400</v>
      </c>
      <c r="E29" s="4">
        <v>36</v>
      </c>
      <c r="F29" s="4">
        <v>100</v>
      </c>
      <c r="G29" s="4">
        <v>97</v>
      </c>
      <c r="H29" s="4">
        <v>723.7</v>
      </c>
      <c r="I29" s="4">
        <v>80</v>
      </c>
      <c r="J29" s="4">
        <v>500</v>
      </c>
      <c r="K29" s="4" t="s">
        <v>19</v>
      </c>
      <c r="L29" s="4" t="s">
        <v>74</v>
      </c>
      <c r="N29" s="21"/>
      <c r="O29" s="23"/>
      <c r="P29" s="21"/>
      <c r="Q29" s="21"/>
      <c r="R29" s="21"/>
      <c r="S29" s="21"/>
      <c r="T29" s="21"/>
      <c r="U29" s="21"/>
      <c r="V29" s="21"/>
      <c r="W29" s="21"/>
      <c r="X29" s="21"/>
    </row>
    <row r="30" spans="3:24" ht="15.75" thickBot="1" x14ac:dyDescent="0.3">
      <c r="C30" s="3">
        <v>28</v>
      </c>
      <c r="D30" s="4">
        <v>200</v>
      </c>
      <c r="E30" s="4">
        <v>0.8</v>
      </c>
      <c r="F30" s="4">
        <v>25</v>
      </c>
      <c r="G30" s="4">
        <v>99.5</v>
      </c>
      <c r="H30" s="4">
        <v>14.8</v>
      </c>
      <c r="I30" s="4">
        <v>260</v>
      </c>
      <c r="J30" s="4">
        <v>20</v>
      </c>
      <c r="K30" s="4" t="s">
        <v>44</v>
      </c>
      <c r="L30" s="4" t="s">
        <v>0</v>
      </c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spans="3:24" ht="15.75" thickBot="1" x14ac:dyDescent="0.3">
      <c r="C31" s="3">
        <v>29</v>
      </c>
      <c r="D31" s="4">
        <v>2300</v>
      </c>
      <c r="E31" s="4">
        <v>20.9</v>
      </c>
      <c r="F31" s="4">
        <v>80</v>
      </c>
      <c r="G31" s="4">
        <v>50</v>
      </c>
      <c r="H31" s="4">
        <v>615.70000000000005</v>
      </c>
      <c r="I31" s="4">
        <v>100</v>
      </c>
      <c r="J31" s="4">
        <v>400</v>
      </c>
      <c r="K31" s="4" t="s">
        <v>19</v>
      </c>
      <c r="L31" s="4" t="s">
        <v>19</v>
      </c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</row>
    <row r="32" spans="3:24" ht="15.75" thickBot="1" x14ac:dyDescent="0.3">
      <c r="C32" s="3">
        <v>30</v>
      </c>
      <c r="D32" s="4">
        <v>465</v>
      </c>
      <c r="E32" s="4">
        <v>4.5</v>
      </c>
      <c r="F32" s="4">
        <v>20</v>
      </c>
      <c r="G32" s="4">
        <v>97</v>
      </c>
      <c r="H32" s="4">
        <v>116.9</v>
      </c>
      <c r="I32" s="4">
        <v>300</v>
      </c>
      <c r="J32" s="4">
        <v>250</v>
      </c>
      <c r="K32" s="4" t="s">
        <v>0</v>
      </c>
      <c r="L32" s="4" t="s">
        <v>19</v>
      </c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</row>
    <row r="33" spans="3:24" ht="15.75" thickBot="1" x14ac:dyDescent="0.3">
      <c r="C33" s="3">
        <v>31</v>
      </c>
      <c r="D33" s="4">
        <v>1000</v>
      </c>
      <c r="E33" s="4" t="s">
        <v>44</v>
      </c>
      <c r="F33" s="4">
        <v>200</v>
      </c>
      <c r="G33" s="4">
        <v>98</v>
      </c>
      <c r="H33" s="4">
        <v>121.9</v>
      </c>
      <c r="I33" s="4" t="s">
        <v>44</v>
      </c>
      <c r="J33" s="4" t="s">
        <v>44</v>
      </c>
      <c r="K33" s="4" t="s">
        <v>19</v>
      </c>
      <c r="L33" s="4" t="s">
        <v>0</v>
      </c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</row>
    <row r="34" spans="3:24" ht="15.75" thickBot="1" x14ac:dyDescent="0.3">
      <c r="C34" s="3">
        <v>32</v>
      </c>
      <c r="D34" s="4">
        <v>2715</v>
      </c>
      <c r="E34" s="4">
        <v>27.1</v>
      </c>
      <c r="F34" s="4">
        <v>100.4</v>
      </c>
      <c r="G34" s="4">
        <v>98.85</v>
      </c>
      <c r="H34" s="4">
        <v>621.20000000000005</v>
      </c>
      <c r="I34" s="4">
        <v>1432</v>
      </c>
      <c r="J34" s="4">
        <v>600</v>
      </c>
      <c r="K34" s="4" t="s">
        <v>0</v>
      </c>
      <c r="L34" s="4" t="s">
        <v>19</v>
      </c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</row>
    <row r="35" spans="3:24" ht="23.25" thickBot="1" x14ac:dyDescent="0.3">
      <c r="C35" s="3">
        <v>33</v>
      </c>
      <c r="D35" s="4">
        <v>2600</v>
      </c>
      <c r="E35" s="4">
        <v>34.5</v>
      </c>
      <c r="F35" s="4">
        <v>142.1</v>
      </c>
      <c r="G35" s="4">
        <v>90</v>
      </c>
      <c r="H35" s="4">
        <v>571.29999999999995</v>
      </c>
      <c r="I35" s="4">
        <v>280</v>
      </c>
      <c r="J35" s="4">
        <v>300</v>
      </c>
      <c r="K35" s="4" t="s">
        <v>0</v>
      </c>
      <c r="L35" s="4" t="s">
        <v>74</v>
      </c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</row>
    <row r="36" spans="3:24" ht="15.75" thickBot="1" x14ac:dyDescent="0.3">
      <c r="C36" s="3">
        <v>34</v>
      </c>
      <c r="D36" s="4">
        <v>694</v>
      </c>
      <c r="E36" s="4">
        <v>6.3</v>
      </c>
      <c r="F36" s="4">
        <v>55.5</v>
      </c>
      <c r="G36" s="4">
        <v>97</v>
      </c>
      <c r="H36" s="4">
        <v>138.4</v>
      </c>
      <c r="I36" s="4">
        <v>100</v>
      </c>
      <c r="J36" s="4">
        <v>300</v>
      </c>
      <c r="K36" s="4" t="s">
        <v>0</v>
      </c>
      <c r="L36" s="4" t="s">
        <v>19</v>
      </c>
    </row>
    <row r="37" spans="3:24" ht="15.75" thickBot="1" x14ac:dyDescent="0.3">
      <c r="C37" s="3">
        <v>35</v>
      </c>
      <c r="D37" s="4">
        <v>4262</v>
      </c>
      <c r="E37" s="4">
        <v>61.8</v>
      </c>
      <c r="F37" s="4">
        <v>81</v>
      </c>
      <c r="G37" s="4">
        <v>97</v>
      </c>
      <c r="H37" s="4">
        <v>919.3</v>
      </c>
      <c r="I37" s="4">
        <v>192</v>
      </c>
      <c r="J37" s="4" t="s">
        <v>44</v>
      </c>
      <c r="K37" s="4" t="s">
        <v>0</v>
      </c>
      <c r="L37" s="4" t="s">
        <v>19</v>
      </c>
    </row>
    <row r="38" spans="3:24" ht="15.75" thickBot="1" x14ac:dyDescent="0.3">
      <c r="C38" s="3">
        <v>36</v>
      </c>
      <c r="D38" s="4">
        <v>3600</v>
      </c>
      <c r="E38" s="4">
        <v>62</v>
      </c>
      <c r="F38" s="4">
        <v>117.2</v>
      </c>
      <c r="G38" s="4">
        <v>92.2</v>
      </c>
      <c r="H38" s="4">
        <v>830.4</v>
      </c>
      <c r="I38" s="4">
        <v>240</v>
      </c>
      <c r="J38" s="4">
        <v>300</v>
      </c>
      <c r="K38" s="4" t="s">
        <v>19</v>
      </c>
      <c r="L38" s="4" t="s">
        <v>0</v>
      </c>
    </row>
    <row r="39" spans="3:24" ht="15.75" thickBot="1" x14ac:dyDescent="0.3">
      <c r="C39" s="3">
        <v>37</v>
      </c>
      <c r="D39" s="4">
        <v>1163</v>
      </c>
      <c r="E39" s="4">
        <v>11.7</v>
      </c>
      <c r="F39" s="4">
        <v>123</v>
      </c>
      <c r="G39" s="4">
        <v>99.7</v>
      </c>
      <c r="H39" s="4">
        <v>199.7</v>
      </c>
      <c r="I39" s="4">
        <v>427</v>
      </c>
      <c r="J39" s="4">
        <v>150</v>
      </c>
      <c r="K39" s="4" t="s">
        <v>19</v>
      </c>
      <c r="L39" s="4" t="s">
        <v>0</v>
      </c>
    </row>
    <row r="40" spans="3:24" ht="15.75" thickBot="1" x14ac:dyDescent="0.3">
      <c r="C40" s="3">
        <v>38</v>
      </c>
      <c r="D40" s="4">
        <v>2700</v>
      </c>
      <c r="E40" s="7">
        <v>27</v>
      </c>
      <c r="F40" s="4">
        <v>115</v>
      </c>
      <c r="G40" s="4">
        <v>91</v>
      </c>
      <c r="H40" s="4">
        <v>559.70000000000005</v>
      </c>
      <c r="I40" s="4">
        <v>65</v>
      </c>
      <c r="J40" s="4" t="s">
        <v>44</v>
      </c>
      <c r="K40" s="4" t="s">
        <v>19</v>
      </c>
      <c r="L40" s="4" t="s">
        <v>19</v>
      </c>
    </row>
    <row r="41" spans="3:24" ht="15.75" thickBot="1" x14ac:dyDescent="0.3">
      <c r="C41" s="3">
        <v>39</v>
      </c>
      <c r="D41" s="4">
        <v>3200</v>
      </c>
      <c r="E41" s="4">
        <v>29.5</v>
      </c>
      <c r="F41" s="4">
        <v>164</v>
      </c>
      <c r="G41" s="4">
        <v>81</v>
      </c>
      <c r="H41" s="4">
        <v>451.6</v>
      </c>
      <c r="I41" s="4">
        <v>100</v>
      </c>
      <c r="J41" s="4" t="s">
        <v>44</v>
      </c>
      <c r="K41" s="4" t="s">
        <v>44</v>
      </c>
      <c r="L41" s="4" t="s">
        <v>19</v>
      </c>
    </row>
    <row r="42" spans="3:24" ht="15.75" thickBot="1" x14ac:dyDescent="0.3">
      <c r="C42" s="3">
        <v>40</v>
      </c>
      <c r="D42" s="4">
        <v>1460</v>
      </c>
      <c r="E42" s="4" t="s">
        <v>44</v>
      </c>
      <c r="F42" s="4" t="s">
        <v>44</v>
      </c>
      <c r="G42" s="4">
        <v>90</v>
      </c>
      <c r="H42" s="4">
        <v>450.8</v>
      </c>
      <c r="I42" s="4">
        <v>250</v>
      </c>
      <c r="J42" s="4">
        <v>300</v>
      </c>
      <c r="K42" s="4" t="s">
        <v>19</v>
      </c>
      <c r="L42" s="4" t="s">
        <v>19</v>
      </c>
    </row>
    <row r="43" spans="3:24" ht="15.75" thickBot="1" x14ac:dyDescent="0.3">
      <c r="C43" s="3">
        <v>41</v>
      </c>
      <c r="D43" s="4">
        <v>1600</v>
      </c>
      <c r="E43" s="7">
        <v>16</v>
      </c>
      <c r="F43" s="4">
        <v>77</v>
      </c>
      <c r="G43" s="4">
        <v>99</v>
      </c>
      <c r="H43" s="4">
        <v>624.29999999999995</v>
      </c>
      <c r="I43" s="4">
        <v>50</v>
      </c>
      <c r="J43" s="4">
        <v>200</v>
      </c>
      <c r="K43" s="4" t="s">
        <v>19</v>
      </c>
      <c r="L43" s="4" t="s">
        <v>19</v>
      </c>
    </row>
    <row r="44" spans="3:24" ht="15.75" thickBot="1" x14ac:dyDescent="0.3">
      <c r="C44" s="3">
        <v>42</v>
      </c>
      <c r="D44" s="4">
        <v>2044</v>
      </c>
      <c r="E44" s="7">
        <v>22.4</v>
      </c>
      <c r="F44" s="4">
        <v>93</v>
      </c>
      <c r="G44" s="4">
        <v>88</v>
      </c>
      <c r="H44" s="4">
        <v>612.4</v>
      </c>
      <c r="I44" s="4" t="s">
        <v>44</v>
      </c>
      <c r="J44" s="4" t="s">
        <v>44</v>
      </c>
      <c r="K44" s="4" t="s">
        <v>19</v>
      </c>
      <c r="L44" s="4" t="s">
        <v>19</v>
      </c>
    </row>
    <row r="45" spans="3:24" ht="15.75" thickBot="1" x14ac:dyDescent="0.3">
      <c r="C45" s="3">
        <v>43</v>
      </c>
      <c r="D45" s="4">
        <v>2442</v>
      </c>
      <c r="E45" s="7">
        <v>24.42</v>
      </c>
      <c r="F45" s="4">
        <v>100</v>
      </c>
      <c r="G45" s="4">
        <v>95.09</v>
      </c>
      <c r="H45" s="4">
        <v>143.5</v>
      </c>
      <c r="I45" s="4">
        <v>20</v>
      </c>
      <c r="J45" s="4">
        <v>100</v>
      </c>
      <c r="K45" s="4" t="s">
        <v>19</v>
      </c>
      <c r="L45" s="4" t="s">
        <v>19</v>
      </c>
    </row>
    <row r="46" spans="3:24" ht="15.75" thickBot="1" x14ac:dyDescent="0.3">
      <c r="C46" s="3">
        <v>44</v>
      </c>
      <c r="D46" s="4">
        <v>811</v>
      </c>
      <c r="E46" s="7">
        <v>8.11</v>
      </c>
      <c r="F46" s="4">
        <v>45</v>
      </c>
      <c r="G46" s="4">
        <v>94</v>
      </c>
      <c r="H46" s="4">
        <v>733.2</v>
      </c>
      <c r="I46" s="4">
        <v>10</v>
      </c>
      <c r="J46" s="4" t="s">
        <v>44</v>
      </c>
      <c r="K46" s="4" t="s">
        <v>19</v>
      </c>
      <c r="L46" s="4" t="s">
        <v>19</v>
      </c>
    </row>
    <row r="47" spans="3:24" ht="15.75" thickBot="1" x14ac:dyDescent="0.3">
      <c r="C47" s="3">
        <v>45</v>
      </c>
      <c r="D47" s="4">
        <v>1450</v>
      </c>
      <c r="E47" s="7">
        <v>14.5</v>
      </c>
      <c r="F47" s="4">
        <v>70</v>
      </c>
      <c r="G47" s="4">
        <v>68</v>
      </c>
      <c r="H47" s="4">
        <v>769</v>
      </c>
      <c r="I47" s="4">
        <v>100</v>
      </c>
      <c r="J47" s="4">
        <v>250</v>
      </c>
      <c r="K47" s="4" t="s">
        <v>0</v>
      </c>
      <c r="L47" s="4" t="s">
        <v>19</v>
      </c>
    </row>
    <row r="48" spans="3:24" ht="15.75" thickBot="1" x14ac:dyDescent="0.3">
      <c r="C48" s="3">
        <v>46</v>
      </c>
      <c r="D48" s="4">
        <v>2793</v>
      </c>
      <c r="E48" s="7">
        <v>2.9</v>
      </c>
      <c r="F48" s="4">
        <v>110</v>
      </c>
      <c r="G48" s="4">
        <v>96.5</v>
      </c>
      <c r="H48" s="4">
        <v>563.1</v>
      </c>
      <c r="I48" s="4">
        <v>50</v>
      </c>
      <c r="J48" s="4">
        <v>800</v>
      </c>
      <c r="K48" s="4" t="s">
        <v>19</v>
      </c>
      <c r="L48" s="4" t="s">
        <v>19</v>
      </c>
    </row>
    <row r="49" spans="3:12" ht="15.75" thickBot="1" x14ac:dyDescent="0.3">
      <c r="C49" s="3">
        <v>47</v>
      </c>
      <c r="D49" s="4">
        <v>2600</v>
      </c>
      <c r="E49" s="7">
        <v>26</v>
      </c>
      <c r="F49" s="7">
        <v>98.2</v>
      </c>
      <c r="G49" s="4">
        <v>97</v>
      </c>
      <c r="H49" s="4">
        <v>485.9</v>
      </c>
      <c r="I49" s="4">
        <v>360</v>
      </c>
      <c r="J49" s="4">
        <v>150</v>
      </c>
      <c r="K49" s="4" t="s">
        <v>19</v>
      </c>
      <c r="L49" s="4" t="s">
        <v>19</v>
      </c>
    </row>
    <row r="50" spans="3:12" ht="15.75" thickBot="1" x14ac:dyDescent="0.3">
      <c r="C50" s="3">
        <v>48</v>
      </c>
      <c r="D50" s="4">
        <v>1980</v>
      </c>
      <c r="E50" s="7">
        <v>19.8</v>
      </c>
      <c r="F50" s="4">
        <v>85</v>
      </c>
      <c r="G50" s="4">
        <v>74</v>
      </c>
      <c r="H50" s="4">
        <v>554.1</v>
      </c>
      <c r="I50" s="4">
        <v>110</v>
      </c>
      <c r="J50" s="4">
        <v>100</v>
      </c>
      <c r="K50" s="4" t="s">
        <v>19</v>
      </c>
      <c r="L50" s="4" t="s">
        <v>19</v>
      </c>
    </row>
    <row r="51" spans="3:12" ht="15.75" thickBot="1" x14ac:dyDescent="0.3">
      <c r="C51" s="3">
        <v>49</v>
      </c>
      <c r="D51" s="4">
        <v>1960</v>
      </c>
      <c r="E51" s="7">
        <v>19.600000000000001</v>
      </c>
      <c r="F51" s="4">
        <v>90</v>
      </c>
      <c r="G51" s="4">
        <v>90</v>
      </c>
      <c r="H51" s="4">
        <v>513.70000000000005</v>
      </c>
      <c r="I51" s="4">
        <v>25</v>
      </c>
      <c r="J51" s="4">
        <v>100</v>
      </c>
      <c r="K51" s="4" t="s">
        <v>19</v>
      </c>
      <c r="L51" s="4" t="s">
        <v>19</v>
      </c>
    </row>
    <row r="52" spans="3:12" ht="15.75" thickBot="1" x14ac:dyDescent="0.3">
      <c r="C52" s="3">
        <v>50</v>
      </c>
      <c r="D52" s="4">
        <v>1700</v>
      </c>
      <c r="E52" s="4">
        <v>16</v>
      </c>
      <c r="F52" s="7">
        <v>57.5</v>
      </c>
      <c r="G52" s="4">
        <v>93</v>
      </c>
      <c r="H52" s="4">
        <v>661</v>
      </c>
      <c r="I52" s="4">
        <v>200</v>
      </c>
      <c r="J52" s="4">
        <v>800</v>
      </c>
      <c r="K52" s="4" t="s">
        <v>19</v>
      </c>
      <c r="L52" s="4" t="s">
        <v>19</v>
      </c>
    </row>
    <row r="53" spans="3:12" ht="15.75" thickBot="1" x14ac:dyDescent="0.3">
      <c r="C53" s="3">
        <v>51</v>
      </c>
      <c r="D53" s="4">
        <v>3350</v>
      </c>
      <c r="E53" s="7">
        <v>33.5</v>
      </c>
      <c r="F53" s="4">
        <v>100</v>
      </c>
      <c r="G53" s="4">
        <v>97.2</v>
      </c>
      <c r="H53" s="4">
        <v>700.3</v>
      </c>
      <c r="I53" s="4" t="s">
        <v>44</v>
      </c>
      <c r="J53" s="4">
        <v>250</v>
      </c>
      <c r="K53" s="4" t="s">
        <v>19</v>
      </c>
      <c r="L53" s="4" t="s">
        <v>19</v>
      </c>
    </row>
    <row r="54" spans="3:12" ht="15.75" thickBot="1" x14ac:dyDescent="0.3">
      <c r="C54" s="3">
        <v>52</v>
      </c>
      <c r="D54" s="4">
        <v>774</v>
      </c>
      <c r="E54" s="7">
        <v>7.7</v>
      </c>
      <c r="F54" s="4">
        <v>45</v>
      </c>
      <c r="G54" s="4">
        <v>90</v>
      </c>
      <c r="H54" s="4">
        <v>223.9</v>
      </c>
      <c r="I54" s="4">
        <v>50</v>
      </c>
      <c r="J54" s="4">
        <v>100</v>
      </c>
      <c r="K54" s="4" t="s">
        <v>19</v>
      </c>
      <c r="L54" s="4" t="s">
        <v>19</v>
      </c>
    </row>
    <row r="55" spans="3:12" ht="15.75" thickBot="1" x14ac:dyDescent="0.3">
      <c r="C55" s="3">
        <v>53</v>
      </c>
      <c r="D55" s="4">
        <v>2063</v>
      </c>
      <c r="E55" s="7">
        <v>20.6</v>
      </c>
      <c r="F55" s="4">
        <v>100</v>
      </c>
      <c r="G55" s="4">
        <v>80</v>
      </c>
      <c r="H55" s="4">
        <v>498.3</v>
      </c>
      <c r="I55" s="4">
        <v>30</v>
      </c>
      <c r="J55" s="4">
        <v>150</v>
      </c>
      <c r="K55" s="4" t="s">
        <v>19</v>
      </c>
      <c r="L55" s="4" t="s">
        <v>19</v>
      </c>
    </row>
    <row r="56" spans="3:12" ht="15.75" thickBot="1" x14ac:dyDescent="0.3">
      <c r="C56" s="3">
        <v>54</v>
      </c>
      <c r="D56" s="4">
        <v>2755</v>
      </c>
      <c r="E56" s="7">
        <v>2.75</v>
      </c>
      <c r="F56" s="4">
        <v>130</v>
      </c>
      <c r="G56" s="4">
        <v>84</v>
      </c>
      <c r="H56" s="4">
        <v>515.20000000000005</v>
      </c>
      <c r="I56" s="4">
        <v>300</v>
      </c>
      <c r="J56" s="4">
        <v>500</v>
      </c>
      <c r="K56" s="4" t="s">
        <v>0</v>
      </c>
      <c r="L56" s="4" t="s">
        <v>19</v>
      </c>
    </row>
    <row r="57" spans="3:12" ht="15.75" thickBot="1" x14ac:dyDescent="0.3">
      <c r="C57" s="3">
        <v>55</v>
      </c>
      <c r="D57" s="4">
        <v>3300</v>
      </c>
      <c r="E57" s="7">
        <v>33</v>
      </c>
      <c r="F57" s="4">
        <v>160</v>
      </c>
      <c r="G57" s="4">
        <v>90</v>
      </c>
      <c r="H57" s="4">
        <v>506.2</v>
      </c>
      <c r="I57" s="4" t="s">
        <v>44</v>
      </c>
      <c r="J57" s="4" t="s">
        <v>44</v>
      </c>
      <c r="K57" s="4" t="s">
        <v>19</v>
      </c>
      <c r="L57" s="4" t="s">
        <v>19</v>
      </c>
    </row>
    <row r="58" spans="3:12" ht="15.75" thickBot="1" x14ac:dyDescent="0.3">
      <c r="C58" s="3">
        <v>56</v>
      </c>
      <c r="D58" s="4">
        <v>1280</v>
      </c>
      <c r="E58" s="7">
        <v>12.8</v>
      </c>
      <c r="F58" s="4">
        <v>70</v>
      </c>
      <c r="G58" s="4">
        <v>51</v>
      </c>
      <c r="H58" s="4">
        <v>392.9</v>
      </c>
      <c r="I58" s="4" t="s">
        <v>44</v>
      </c>
      <c r="J58" s="4" t="s">
        <v>44</v>
      </c>
      <c r="K58" s="4" t="s">
        <v>44</v>
      </c>
      <c r="L58" s="4" t="s">
        <v>19</v>
      </c>
    </row>
    <row r="59" spans="3:12" ht="15.75" thickBot="1" x14ac:dyDescent="0.3">
      <c r="C59" s="3">
        <v>57</v>
      </c>
      <c r="D59" s="4">
        <v>1655</v>
      </c>
      <c r="E59" s="7">
        <v>16.5</v>
      </c>
      <c r="F59" s="7">
        <v>69.5</v>
      </c>
      <c r="G59" s="4">
        <v>88.1</v>
      </c>
      <c r="H59" s="4">
        <v>573.70000000000005</v>
      </c>
      <c r="I59" s="4" t="s">
        <v>44</v>
      </c>
      <c r="J59" s="4" t="s">
        <v>44</v>
      </c>
      <c r="K59" s="4" t="s">
        <v>44</v>
      </c>
      <c r="L59" s="4" t="s">
        <v>19</v>
      </c>
    </row>
    <row r="60" spans="3:12" ht="15.75" thickBot="1" x14ac:dyDescent="0.3">
      <c r="C60" s="3">
        <v>58</v>
      </c>
      <c r="D60" s="4">
        <v>1428</v>
      </c>
      <c r="E60" s="7">
        <v>14.23</v>
      </c>
      <c r="F60" s="7">
        <v>60.7</v>
      </c>
      <c r="G60" s="4">
        <v>63</v>
      </c>
      <c r="H60" s="4">
        <v>569</v>
      </c>
      <c r="I60" s="4" t="s">
        <v>44</v>
      </c>
      <c r="J60" s="4" t="s">
        <v>44</v>
      </c>
      <c r="K60" s="4" t="s">
        <v>44</v>
      </c>
      <c r="L60" s="4" t="s">
        <v>19</v>
      </c>
    </row>
    <row r="61" spans="3:12" ht="15.75" thickBot="1" x14ac:dyDescent="0.3">
      <c r="C61" s="3">
        <v>59</v>
      </c>
      <c r="D61" s="4">
        <v>3000</v>
      </c>
      <c r="E61" s="4">
        <v>41</v>
      </c>
      <c r="F61" s="4" t="s">
        <v>44</v>
      </c>
      <c r="G61" s="4">
        <v>72</v>
      </c>
      <c r="H61" s="4">
        <v>795.8</v>
      </c>
      <c r="I61" s="4">
        <v>1500</v>
      </c>
      <c r="J61" s="4">
        <v>3000</v>
      </c>
      <c r="K61" s="4" t="s">
        <v>0</v>
      </c>
      <c r="L61" s="4" t="s">
        <v>19</v>
      </c>
    </row>
    <row r="62" spans="3:12" ht="15.75" thickBot="1" x14ac:dyDescent="0.3">
      <c r="C62" s="3">
        <v>60</v>
      </c>
      <c r="D62" s="4">
        <v>2474</v>
      </c>
      <c r="E62" s="4">
        <v>24.9</v>
      </c>
      <c r="F62" s="4">
        <v>105</v>
      </c>
      <c r="G62" s="4">
        <v>57</v>
      </c>
      <c r="H62" s="4">
        <v>565.1</v>
      </c>
      <c r="I62" s="4" t="s">
        <v>44</v>
      </c>
      <c r="J62" s="4" t="s">
        <v>44</v>
      </c>
      <c r="K62" s="4" t="s">
        <v>19</v>
      </c>
      <c r="L62" s="4" t="s">
        <v>19</v>
      </c>
    </row>
    <row r="63" spans="3:12" ht="15.75" thickBot="1" x14ac:dyDescent="0.3">
      <c r="C63" s="3">
        <v>61</v>
      </c>
      <c r="D63" s="4">
        <v>2791</v>
      </c>
      <c r="E63" s="4">
        <v>25.6</v>
      </c>
      <c r="F63" s="4">
        <v>86</v>
      </c>
      <c r="G63" s="4">
        <v>98.6</v>
      </c>
      <c r="H63" s="4">
        <v>665.5</v>
      </c>
      <c r="I63" s="4">
        <v>80</v>
      </c>
      <c r="J63" s="4">
        <v>200</v>
      </c>
      <c r="K63" s="4" t="s">
        <v>0</v>
      </c>
      <c r="L63" s="4" t="s">
        <v>19</v>
      </c>
    </row>
    <row r="64" spans="3:12" ht="15.75" thickBot="1" x14ac:dyDescent="0.3">
      <c r="C64" s="3">
        <v>62</v>
      </c>
      <c r="D64" s="4">
        <v>2500</v>
      </c>
      <c r="E64" s="4">
        <v>25</v>
      </c>
      <c r="F64" s="4">
        <v>115</v>
      </c>
      <c r="G64" s="4">
        <v>60</v>
      </c>
      <c r="H64" s="4">
        <v>525.6</v>
      </c>
      <c r="I64" s="4">
        <v>160</v>
      </c>
      <c r="J64" s="4">
        <v>280</v>
      </c>
      <c r="K64" s="4" t="s">
        <v>19</v>
      </c>
      <c r="L64" s="4" t="s">
        <v>19</v>
      </c>
    </row>
    <row r="65" spans="3:12" ht="15.75" thickBot="1" x14ac:dyDescent="0.3">
      <c r="C65" s="3">
        <v>63</v>
      </c>
      <c r="D65" s="4">
        <v>3400</v>
      </c>
      <c r="E65" s="4">
        <v>45.5</v>
      </c>
      <c r="F65" s="4">
        <v>102</v>
      </c>
      <c r="G65" s="4">
        <v>39</v>
      </c>
      <c r="H65" s="4">
        <v>786.6</v>
      </c>
      <c r="I65" s="4" t="s">
        <v>44</v>
      </c>
      <c r="J65" s="4" t="s">
        <v>44</v>
      </c>
      <c r="K65" s="4" t="s">
        <v>0</v>
      </c>
      <c r="L65" s="4" t="s">
        <v>19</v>
      </c>
    </row>
    <row r="66" spans="3:12" ht="23.25" thickBot="1" x14ac:dyDescent="0.3">
      <c r="C66" s="3">
        <v>64</v>
      </c>
      <c r="D66" s="4">
        <v>375</v>
      </c>
      <c r="E66" s="7">
        <v>3.7</v>
      </c>
      <c r="F66" s="7">
        <v>32.4</v>
      </c>
      <c r="G66" s="4">
        <v>50</v>
      </c>
      <c r="H66" s="4">
        <v>81.099999999999994</v>
      </c>
      <c r="I66" s="4" t="s">
        <v>44</v>
      </c>
      <c r="J66" s="4">
        <v>150</v>
      </c>
      <c r="K66" s="4" t="s">
        <v>44</v>
      </c>
      <c r="L66" s="4" t="s">
        <v>74</v>
      </c>
    </row>
    <row r="67" spans="3:12" ht="15.75" thickBot="1" x14ac:dyDescent="0.3">
      <c r="C67" s="3">
        <v>65</v>
      </c>
      <c r="D67" s="4">
        <v>1362.5</v>
      </c>
      <c r="E67" s="4">
        <v>16.2</v>
      </c>
      <c r="F67" s="4">
        <v>75</v>
      </c>
      <c r="G67" s="4">
        <v>96.7</v>
      </c>
      <c r="H67" s="4">
        <v>516.29999999999995</v>
      </c>
      <c r="I67" s="4">
        <v>25</v>
      </c>
      <c r="J67" s="4">
        <v>200</v>
      </c>
      <c r="K67" s="4" t="s">
        <v>19</v>
      </c>
      <c r="L67" s="4" t="s">
        <v>19</v>
      </c>
    </row>
    <row r="68" spans="3:12" ht="15.75" thickBot="1" x14ac:dyDescent="0.3">
      <c r="C68" s="3">
        <v>66</v>
      </c>
      <c r="D68" s="4">
        <v>2051.3000000000002</v>
      </c>
      <c r="E68" s="7">
        <v>20.5</v>
      </c>
      <c r="F68" s="4" t="s">
        <v>44</v>
      </c>
      <c r="G68" s="4">
        <v>96.25</v>
      </c>
      <c r="H68" s="4">
        <v>723</v>
      </c>
      <c r="I68" s="4" t="s">
        <v>44</v>
      </c>
      <c r="J68" s="4" t="s">
        <v>44</v>
      </c>
      <c r="K68" s="4" t="s">
        <v>44</v>
      </c>
      <c r="L68" s="4" t="s">
        <v>19</v>
      </c>
    </row>
    <row r="69" spans="3:12" ht="15.75" thickBot="1" x14ac:dyDescent="0.3">
      <c r="C69" s="3">
        <v>67</v>
      </c>
      <c r="D69" s="4">
        <v>1662</v>
      </c>
      <c r="E69" s="4">
        <v>18.399999999999999</v>
      </c>
      <c r="F69" s="4">
        <v>68.3</v>
      </c>
      <c r="G69" s="4">
        <v>86.1</v>
      </c>
      <c r="H69" s="4">
        <v>636.6</v>
      </c>
      <c r="I69" s="4">
        <v>83.5</v>
      </c>
      <c r="J69" s="4">
        <v>150</v>
      </c>
      <c r="K69" s="4" t="s">
        <v>19</v>
      </c>
      <c r="L69" s="4" t="s">
        <v>19</v>
      </c>
    </row>
    <row r="70" spans="3:12" ht="15.75" thickBot="1" x14ac:dyDescent="0.3">
      <c r="C70" s="3">
        <v>68</v>
      </c>
      <c r="D70" s="4">
        <v>1188</v>
      </c>
      <c r="E70" s="7">
        <v>11.8</v>
      </c>
      <c r="F70" s="4">
        <v>44</v>
      </c>
      <c r="G70" s="4">
        <v>97</v>
      </c>
      <c r="H70" s="4">
        <v>667.3</v>
      </c>
      <c r="I70" s="4" t="s">
        <v>44</v>
      </c>
      <c r="J70" s="4" t="s">
        <v>44</v>
      </c>
      <c r="K70" s="4" t="s">
        <v>19</v>
      </c>
      <c r="L70" s="4" t="s">
        <v>19</v>
      </c>
    </row>
    <row r="71" spans="3:12" ht="15.75" thickBot="1" x14ac:dyDescent="0.3">
      <c r="C71" s="3">
        <v>69</v>
      </c>
      <c r="D71" s="4">
        <v>1574</v>
      </c>
      <c r="E71" s="4">
        <v>16.5</v>
      </c>
      <c r="F71" s="4">
        <v>55</v>
      </c>
      <c r="G71" s="4">
        <v>82</v>
      </c>
      <c r="H71" s="4">
        <v>694.2</v>
      </c>
      <c r="I71" s="4">
        <v>180</v>
      </c>
      <c r="J71" s="4">
        <v>200</v>
      </c>
      <c r="K71" s="4" t="s">
        <v>0</v>
      </c>
      <c r="L71" s="4" t="s">
        <v>19</v>
      </c>
    </row>
    <row r="72" spans="3:12" ht="15.75" thickBot="1" x14ac:dyDescent="0.3">
      <c r="C72" s="3">
        <v>70</v>
      </c>
      <c r="D72" s="4">
        <v>2804</v>
      </c>
      <c r="E72" s="7">
        <v>28</v>
      </c>
      <c r="F72" s="4">
        <v>90</v>
      </c>
      <c r="G72" s="4">
        <v>42.9</v>
      </c>
      <c r="H72" s="4">
        <v>679.9</v>
      </c>
      <c r="I72" s="4" t="s">
        <v>44</v>
      </c>
      <c r="J72" s="4" t="s">
        <v>44</v>
      </c>
      <c r="K72" s="4" t="s">
        <v>0</v>
      </c>
      <c r="L72" s="4" t="s">
        <v>19</v>
      </c>
    </row>
    <row r="73" spans="3:12" ht="15.75" thickBot="1" x14ac:dyDescent="0.3">
      <c r="C73" s="3">
        <v>71</v>
      </c>
      <c r="D73" s="4">
        <v>2500</v>
      </c>
      <c r="E73" s="7">
        <v>25</v>
      </c>
      <c r="F73" s="4" t="s">
        <v>44</v>
      </c>
      <c r="G73" s="4">
        <v>80</v>
      </c>
      <c r="H73" s="4">
        <v>712</v>
      </c>
      <c r="I73" s="4" t="s">
        <v>44</v>
      </c>
      <c r="J73" s="4" t="s">
        <v>44</v>
      </c>
      <c r="K73" s="4" t="s">
        <v>19</v>
      </c>
      <c r="L73" s="4" t="s">
        <v>19</v>
      </c>
    </row>
    <row r="74" spans="3:12" ht="15.75" thickBot="1" x14ac:dyDescent="0.3">
      <c r="C74" s="3">
        <v>72</v>
      </c>
      <c r="D74" s="4">
        <v>618</v>
      </c>
      <c r="E74" s="4">
        <v>7.58</v>
      </c>
      <c r="F74" s="4">
        <v>32</v>
      </c>
      <c r="G74" s="4">
        <v>70</v>
      </c>
      <c r="H74" s="4">
        <v>544</v>
      </c>
      <c r="I74" s="4">
        <v>73</v>
      </c>
      <c r="J74" s="4" t="s">
        <v>44</v>
      </c>
      <c r="K74" s="4" t="s">
        <v>0</v>
      </c>
      <c r="L74" s="4" t="s">
        <v>19</v>
      </c>
    </row>
    <row r="75" spans="3:12" ht="15.75" thickBot="1" x14ac:dyDescent="0.3">
      <c r="C75" s="3">
        <v>73</v>
      </c>
      <c r="D75" s="4">
        <v>1716</v>
      </c>
      <c r="E75" s="7">
        <v>17.100000000000001</v>
      </c>
      <c r="F75" s="4">
        <v>94</v>
      </c>
      <c r="G75" s="4">
        <v>91</v>
      </c>
      <c r="H75" s="4">
        <v>429.2</v>
      </c>
      <c r="I75" s="4">
        <v>200</v>
      </c>
      <c r="J75" s="4">
        <v>300</v>
      </c>
      <c r="K75" s="4" t="s">
        <v>0</v>
      </c>
      <c r="L75" s="4" t="s">
        <v>19</v>
      </c>
    </row>
    <row r="76" spans="3:12" ht="15.75" thickBot="1" x14ac:dyDescent="0.3">
      <c r="C76" s="3">
        <v>74</v>
      </c>
      <c r="D76" s="4">
        <v>3799.9</v>
      </c>
      <c r="E76" s="7">
        <v>38</v>
      </c>
      <c r="F76" s="4">
        <v>136</v>
      </c>
      <c r="G76" s="4">
        <v>65</v>
      </c>
      <c r="H76" s="4">
        <v>625.9</v>
      </c>
      <c r="I76" s="4">
        <v>90</v>
      </c>
      <c r="J76" s="4">
        <v>500</v>
      </c>
      <c r="K76" s="4" t="s">
        <v>44</v>
      </c>
      <c r="L76" s="4" t="s">
        <v>19</v>
      </c>
    </row>
    <row r="77" spans="3:12" ht="15.75" thickBot="1" x14ac:dyDescent="0.3">
      <c r="C77" s="3">
        <v>75</v>
      </c>
      <c r="D77" s="4">
        <v>1832</v>
      </c>
      <c r="E77" s="7">
        <v>18.3</v>
      </c>
      <c r="F77" s="4">
        <v>92</v>
      </c>
      <c r="G77" s="4">
        <v>70.349999999999994</v>
      </c>
      <c r="H77" s="4">
        <v>476.5</v>
      </c>
      <c r="I77" s="4">
        <v>80</v>
      </c>
      <c r="J77" s="4">
        <v>300</v>
      </c>
      <c r="K77" s="4" t="s">
        <v>19</v>
      </c>
      <c r="L77" s="4" t="s">
        <v>19</v>
      </c>
    </row>
    <row r="78" spans="3:12" ht="15.75" thickBot="1" x14ac:dyDescent="0.3">
      <c r="C78" s="3">
        <v>76</v>
      </c>
      <c r="D78" s="4">
        <v>1486</v>
      </c>
      <c r="E78" s="7">
        <v>14.8</v>
      </c>
      <c r="F78" s="4">
        <v>78</v>
      </c>
      <c r="G78" s="4">
        <v>80.42</v>
      </c>
      <c r="H78" s="4">
        <v>437.3</v>
      </c>
      <c r="I78" s="4" t="s">
        <v>44</v>
      </c>
      <c r="J78" s="4">
        <v>300</v>
      </c>
      <c r="K78" s="4" t="s">
        <v>19</v>
      </c>
      <c r="L78" s="4" t="s">
        <v>19</v>
      </c>
    </row>
  </sheetData>
  <autoFilter ref="C2:L7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2"/>
  <sheetViews>
    <sheetView topLeftCell="A35" workbookViewId="0">
      <selection activeCell="R64" sqref="R64"/>
    </sheetView>
  </sheetViews>
  <sheetFormatPr defaultColWidth="8.85546875" defaultRowHeight="15" x14ac:dyDescent="0.25"/>
  <cols>
    <col min="2" max="2" width="10.140625" bestFit="1" customWidth="1"/>
  </cols>
  <sheetData>
    <row r="1" spans="2:16" x14ac:dyDescent="0.25">
      <c r="J1" s="24" t="s">
        <v>306</v>
      </c>
      <c r="K1" s="24">
        <v>800</v>
      </c>
      <c r="L1" s="24">
        <v>7.5</v>
      </c>
      <c r="M1" s="24">
        <v>35</v>
      </c>
      <c r="N1" s="24">
        <v>10</v>
      </c>
      <c r="O1" s="24" t="s">
        <v>307</v>
      </c>
    </row>
    <row r="2" spans="2:16" x14ac:dyDescent="0.25">
      <c r="B2" t="s">
        <v>300</v>
      </c>
    </row>
    <row r="3" spans="2:16" ht="33.75" x14ac:dyDescent="0.25">
      <c r="B3" s="10" t="s">
        <v>0</v>
      </c>
      <c r="C3" s="10" t="s">
        <v>3</v>
      </c>
      <c r="D3" s="10" t="s">
        <v>4</v>
      </c>
      <c r="E3" s="10" t="s">
        <v>5</v>
      </c>
      <c r="F3" s="10" t="s">
        <v>280</v>
      </c>
      <c r="G3" s="10" t="s">
        <v>11</v>
      </c>
      <c r="H3" s="10" t="s">
        <v>8</v>
      </c>
      <c r="J3" s="10" t="s">
        <v>0</v>
      </c>
      <c r="K3" s="10" t="s">
        <v>3</v>
      </c>
      <c r="L3" s="10" t="s">
        <v>4</v>
      </c>
      <c r="M3" s="10" t="s">
        <v>5</v>
      </c>
      <c r="N3" s="10" t="s">
        <v>280</v>
      </c>
      <c r="O3" s="10" t="s">
        <v>11</v>
      </c>
      <c r="P3" s="10" t="s">
        <v>8</v>
      </c>
    </row>
    <row r="4" spans="2:16" x14ac:dyDescent="0.25">
      <c r="B4" s="10">
        <v>54</v>
      </c>
      <c r="C4" s="11">
        <v>3400</v>
      </c>
      <c r="D4" s="11">
        <v>45.5</v>
      </c>
      <c r="E4" s="11">
        <v>102</v>
      </c>
      <c r="F4" s="11" t="s">
        <v>44</v>
      </c>
      <c r="G4" s="11" t="s">
        <v>0</v>
      </c>
      <c r="H4" s="11" t="s">
        <v>19</v>
      </c>
      <c r="J4" s="10">
        <v>54</v>
      </c>
      <c r="K4" s="11">
        <f>IF(C4&gt;800,1,0)</f>
        <v>1</v>
      </c>
      <c r="L4" s="11">
        <f>IF(D4="NA","NA",IF(D4&gt;7.5,1,0))</f>
        <v>1</v>
      </c>
      <c r="M4" s="11">
        <f>IF(E4="NA","NA",IF(E4&gt;35,1,0))</f>
        <v>1</v>
      </c>
      <c r="N4" s="11" t="str">
        <f>IF(F4="NA","NA",IF(F4&gt;10,1,0))</f>
        <v>NA</v>
      </c>
      <c r="O4" s="11">
        <f>IF(G4="NA","NA",IF(G4="No",1,0))</f>
        <v>1</v>
      </c>
      <c r="P4" s="11">
        <f>IF(H4="Yes",1,0)</f>
        <v>1</v>
      </c>
    </row>
    <row r="5" spans="2:16" x14ac:dyDescent="0.25">
      <c r="B5" s="10">
        <v>55</v>
      </c>
      <c r="C5" s="11">
        <v>1362.5</v>
      </c>
      <c r="D5" s="11">
        <v>16.2</v>
      </c>
      <c r="E5" s="11">
        <v>75</v>
      </c>
      <c r="F5" s="11">
        <v>200</v>
      </c>
      <c r="G5" s="11" t="s">
        <v>19</v>
      </c>
      <c r="H5" s="11" t="s">
        <v>19</v>
      </c>
      <c r="J5" s="10">
        <v>55</v>
      </c>
      <c r="K5" s="11">
        <f t="shared" ref="K5:K68" si="0">IF(C5&gt;800,1,0)</f>
        <v>1</v>
      </c>
      <c r="L5" s="11">
        <f t="shared" ref="L5:L68" si="1">IF(D5="NA","NA",IF(D5&gt;7.5,1,0))</f>
        <v>1</v>
      </c>
      <c r="M5" s="11">
        <f t="shared" ref="M5:M68" si="2">IF(E5="NA","NA",IF(E5&gt;35,1,0))</f>
        <v>1</v>
      </c>
      <c r="N5" s="11">
        <f t="shared" ref="N5:N68" si="3">IF(F5="NA","NA",IF(F5&gt;10,1,0))</f>
        <v>1</v>
      </c>
      <c r="O5" s="11">
        <f t="shared" ref="O5:O53" si="4">IF(G5="NA","NA",IF(G5="No",1,0))</f>
        <v>0</v>
      </c>
      <c r="P5" s="11">
        <f t="shared" ref="P5:P53" si="5">IF(H5="Yes",1,0)</f>
        <v>1</v>
      </c>
    </row>
    <row r="6" spans="2:16" x14ac:dyDescent="0.25">
      <c r="B6" s="10">
        <v>1</v>
      </c>
      <c r="C6" s="11">
        <v>2438</v>
      </c>
      <c r="D6" s="11">
        <v>24.3</v>
      </c>
      <c r="E6" s="11">
        <v>91.1</v>
      </c>
      <c r="F6" s="11">
        <v>400</v>
      </c>
      <c r="G6" s="11" t="s">
        <v>0</v>
      </c>
      <c r="H6" s="11" t="s">
        <v>19</v>
      </c>
      <c r="J6" s="10">
        <v>1</v>
      </c>
      <c r="K6" s="11">
        <f t="shared" si="0"/>
        <v>1</v>
      </c>
      <c r="L6" s="11">
        <f t="shared" si="1"/>
        <v>1</v>
      </c>
      <c r="M6" s="11">
        <f t="shared" si="2"/>
        <v>1</v>
      </c>
      <c r="N6" s="11">
        <f t="shared" si="3"/>
        <v>1</v>
      </c>
      <c r="O6" s="11">
        <f t="shared" si="4"/>
        <v>1</v>
      </c>
      <c r="P6" s="11">
        <f t="shared" si="5"/>
        <v>1</v>
      </c>
    </row>
    <row r="7" spans="2:16" x14ac:dyDescent="0.25">
      <c r="B7" s="10">
        <v>14</v>
      </c>
      <c r="C7" s="11">
        <v>1097</v>
      </c>
      <c r="D7" s="11">
        <v>8.6</v>
      </c>
      <c r="E7" s="11">
        <v>32.799999999999997</v>
      </c>
      <c r="F7" s="11">
        <v>210</v>
      </c>
      <c r="G7" s="11" t="s">
        <v>0</v>
      </c>
      <c r="H7" s="11" t="s">
        <v>19</v>
      </c>
      <c r="J7" s="10">
        <v>14</v>
      </c>
      <c r="K7" s="11">
        <f t="shared" si="0"/>
        <v>1</v>
      </c>
      <c r="L7" s="11">
        <f t="shared" si="1"/>
        <v>1</v>
      </c>
      <c r="M7" s="11">
        <f t="shared" si="2"/>
        <v>0</v>
      </c>
      <c r="N7" s="11">
        <f t="shared" si="3"/>
        <v>1</v>
      </c>
      <c r="O7" s="11">
        <f t="shared" si="4"/>
        <v>1</v>
      </c>
      <c r="P7" s="11">
        <f t="shared" si="5"/>
        <v>1</v>
      </c>
    </row>
    <row r="8" spans="2:16" x14ac:dyDescent="0.25">
      <c r="B8" s="10">
        <v>58</v>
      </c>
      <c r="C8" s="11">
        <v>1188</v>
      </c>
      <c r="D8" s="11">
        <v>11.8</v>
      </c>
      <c r="E8" s="11">
        <v>44</v>
      </c>
      <c r="F8" s="11" t="s">
        <v>44</v>
      </c>
      <c r="G8" s="11" t="s">
        <v>19</v>
      </c>
      <c r="H8" s="11" t="s">
        <v>19</v>
      </c>
      <c r="J8" s="10">
        <v>58</v>
      </c>
      <c r="K8" s="11">
        <f t="shared" si="0"/>
        <v>1</v>
      </c>
      <c r="L8" s="11">
        <f t="shared" si="1"/>
        <v>1</v>
      </c>
      <c r="M8" s="11">
        <f t="shared" si="2"/>
        <v>1</v>
      </c>
      <c r="N8" s="11" t="str">
        <f t="shared" si="3"/>
        <v>NA</v>
      </c>
      <c r="O8" s="11">
        <f t="shared" si="4"/>
        <v>0</v>
      </c>
      <c r="P8" s="11">
        <f t="shared" si="5"/>
        <v>1</v>
      </c>
    </row>
    <row r="9" spans="2:16" x14ac:dyDescent="0.25">
      <c r="B9" s="10">
        <v>10</v>
      </c>
      <c r="C9" s="11">
        <v>5533</v>
      </c>
      <c r="D9" s="11">
        <v>52.6</v>
      </c>
      <c r="E9" s="11">
        <v>176.1</v>
      </c>
      <c r="F9" s="11">
        <v>200</v>
      </c>
      <c r="G9" s="11" t="s">
        <v>0</v>
      </c>
      <c r="H9" s="11" t="s">
        <v>19</v>
      </c>
      <c r="J9" s="10">
        <v>10</v>
      </c>
      <c r="K9" s="11">
        <f t="shared" si="0"/>
        <v>1</v>
      </c>
      <c r="L9" s="11">
        <f t="shared" si="1"/>
        <v>1</v>
      </c>
      <c r="M9" s="11">
        <f t="shared" si="2"/>
        <v>1</v>
      </c>
      <c r="N9" s="11">
        <f t="shared" si="3"/>
        <v>1</v>
      </c>
      <c r="O9" s="11">
        <f t="shared" si="4"/>
        <v>1</v>
      </c>
      <c r="P9" s="11">
        <f t="shared" si="5"/>
        <v>1</v>
      </c>
    </row>
    <row r="10" spans="2:16" x14ac:dyDescent="0.25">
      <c r="B10" s="10">
        <v>51</v>
      </c>
      <c r="C10" s="11">
        <v>2474</v>
      </c>
      <c r="D10" s="11">
        <v>24.9</v>
      </c>
      <c r="E10" s="11">
        <v>105</v>
      </c>
      <c r="F10" s="11" t="s">
        <v>44</v>
      </c>
      <c r="G10" s="11" t="s">
        <v>19</v>
      </c>
      <c r="H10" s="11" t="s">
        <v>19</v>
      </c>
      <c r="J10" s="10">
        <v>51</v>
      </c>
      <c r="K10" s="11">
        <f t="shared" si="0"/>
        <v>1</v>
      </c>
      <c r="L10" s="11">
        <f t="shared" si="1"/>
        <v>1</v>
      </c>
      <c r="M10" s="11">
        <f t="shared" si="2"/>
        <v>1</v>
      </c>
      <c r="N10" s="11" t="str">
        <f t="shared" si="3"/>
        <v>NA</v>
      </c>
      <c r="O10" s="11">
        <f t="shared" si="4"/>
        <v>0</v>
      </c>
      <c r="P10" s="11">
        <f t="shared" si="5"/>
        <v>1</v>
      </c>
    </row>
    <row r="11" spans="2:16" x14ac:dyDescent="0.25">
      <c r="B11" s="10">
        <v>57</v>
      </c>
      <c r="C11" s="11">
        <v>1662</v>
      </c>
      <c r="D11" s="11">
        <v>18.399999999999999</v>
      </c>
      <c r="E11" s="11">
        <v>68.3</v>
      </c>
      <c r="F11" s="11">
        <v>150</v>
      </c>
      <c r="G11" s="11" t="s">
        <v>19</v>
      </c>
      <c r="H11" s="11" t="s">
        <v>19</v>
      </c>
      <c r="J11" s="10">
        <v>57</v>
      </c>
      <c r="K11" s="11">
        <f t="shared" si="0"/>
        <v>1</v>
      </c>
      <c r="L11" s="11">
        <f t="shared" si="1"/>
        <v>1</v>
      </c>
      <c r="M11" s="11">
        <f t="shared" si="2"/>
        <v>1</v>
      </c>
      <c r="N11" s="11">
        <f t="shared" si="3"/>
        <v>1</v>
      </c>
      <c r="O11" s="11">
        <f t="shared" si="4"/>
        <v>0</v>
      </c>
      <c r="P11" s="11">
        <f t="shared" si="5"/>
        <v>1</v>
      </c>
    </row>
    <row r="12" spans="2:16" x14ac:dyDescent="0.25">
      <c r="B12" s="10">
        <v>5</v>
      </c>
      <c r="C12" s="11">
        <v>1829</v>
      </c>
      <c r="D12" s="11">
        <v>19.2</v>
      </c>
      <c r="E12" s="11">
        <v>81.7</v>
      </c>
      <c r="F12" s="11">
        <v>300</v>
      </c>
      <c r="G12" s="11" t="s">
        <v>19</v>
      </c>
      <c r="H12" s="11" t="s">
        <v>19</v>
      </c>
      <c r="J12" s="10">
        <v>5</v>
      </c>
      <c r="K12" s="11">
        <f t="shared" si="0"/>
        <v>1</v>
      </c>
      <c r="L12" s="11">
        <f t="shared" si="1"/>
        <v>1</v>
      </c>
      <c r="M12" s="11">
        <f t="shared" si="2"/>
        <v>1</v>
      </c>
      <c r="N12" s="11">
        <f t="shared" si="3"/>
        <v>1</v>
      </c>
      <c r="O12" s="11">
        <f t="shared" si="4"/>
        <v>0</v>
      </c>
      <c r="P12" s="11">
        <f t="shared" si="5"/>
        <v>1</v>
      </c>
    </row>
    <row r="13" spans="2:16" x14ac:dyDescent="0.25">
      <c r="B13" s="10">
        <v>59</v>
      </c>
      <c r="C13" s="11">
        <v>1574</v>
      </c>
      <c r="D13" s="11">
        <v>16.5</v>
      </c>
      <c r="E13" s="11">
        <v>55</v>
      </c>
      <c r="F13" s="11">
        <v>200</v>
      </c>
      <c r="G13" s="11" t="s">
        <v>0</v>
      </c>
      <c r="H13" s="11" t="s">
        <v>19</v>
      </c>
      <c r="J13" s="10">
        <v>59</v>
      </c>
      <c r="K13" s="11">
        <f t="shared" si="0"/>
        <v>1</v>
      </c>
      <c r="L13" s="11">
        <f t="shared" si="1"/>
        <v>1</v>
      </c>
      <c r="M13" s="11">
        <f t="shared" si="2"/>
        <v>1</v>
      </c>
      <c r="N13" s="11">
        <f t="shared" si="3"/>
        <v>1</v>
      </c>
      <c r="O13" s="11">
        <f t="shared" si="4"/>
        <v>1</v>
      </c>
      <c r="P13" s="11">
        <f t="shared" si="5"/>
        <v>1</v>
      </c>
    </row>
    <row r="14" spans="2:16" x14ac:dyDescent="0.25">
      <c r="B14" s="10">
        <v>60</v>
      </c>
      <c r="C14" s="11">
        <v>2804</v>
      </c>
      <c r="D14" s="11">
        <v>28</v>
      </c>
      <c r="E14" s="11">
        <v>90</v>
      </c>
      <c r="F14" s="11" t="s">
        <v>44</v>
      </c>
      <c r="G14" s="11" t="s">
        <v>0</v>
      </c>
      <c r="H14" s="11" t="s">
        <v>19</v>
      </c>
      <c r="J14" s="10">
        <v>60</v>
      </c>
      <c r="K14" s="11">
        <f t="shared" si="0"/>
        <v>1</v>
      </c>
      <c r="L14" s="11">
        <f t="shared" si="1"/>
        <v>1</v>
      </c>
      <c r="M14" s="11">
        <f t="shared" si="2"/>
        <v>1</v>
      </c>
      <c r="N14" s="11" t="str">
        <f t="shared" si="3"/>
        <v>NA</v>
      </c>
      <c r="O14" s="11">
        <f t="shared" si="4"/>
        <v>1</v>
      </c>
      <c r="P14" s="11">
        <f t="shared" si="5"/>
        <v>1</v>
      </c>
    </row>
    <row r="15" spans="2:16" x14ac:dyDescent="0.25">
      <c r="B15" s="10">
        <v>4</v>
      </c>
      <c r="C15" s="11">
        <v>4133</v>
      </c>
      <c r="D15" s="11">
        <v>40.5</v>
      </c>
      <c r="E15" s="11">
        <v>103.3</v>
      </c>
      <c r="F15" s="11" t="s">
        <v>44</v>
      </c>
      <c r="G15" s="11" t="s">
        <v>19</v>
      </c>
      <c r="H15" s="11" t="s">
        <v>19</v>
      </c>
      <c r="J15" s="10">
        <v>4</v>
      </c>
      <c r="K15" s="11">
        <f t="shared" si="0"/>
        <v>1</v>
      </c>
      <c r="L15" s="11">
        <f t="shared" si="1"/>
        <v>1</v>
      </c>
      <c r="M15" s="11">
        <f t="shared" si="2"/>
        <v>1</v>
      </c>
      <c r="N15" s="11" t="str">
        <f t="shared" si="3"/>
        <v>NA</v>
      </c>
      <c r="O15" s="11">
        <f t="shared" si="4"/>
        <v>0</v>
      </c>
      <c r="P15" s="11">
        <f t="shared" si="5"/>
        <v>1</v>
      </c>
    </row>
    <row r="16" spans="2:16" x14ac:dyDescent="0.25">
      <c r="B16" s="10">
        <v>12</v>
      </c>
      <c r="C16" s="11">
        <v>4724</v>
      </c>
      <c r="D16" s="11">
        <v>48.3</v>
      </c>
      <c r="E16" s="11">
        <v>170.6</v>
      </c>
      <c r="F16" s="11">
        <v>180</v>
      </c>
      <c r="G16" s="11" t="s">
        <v>0</v>
      </c>
      <c r="H16" s="11" t="s">
        <v>19</v>
      </c>
      <c r="J16" s="10">
        <v>12</v>
      </c>
      <c r="K16" s="11">
        <f t="shared" si="0"/>
        <v>1</v>
      </c>
      <c r="L16" s="11">
        <f t="shared" si="1"/>
        <v>1</v>
      </c>
      <c r="M16" s="11">
        <f t="shared" si="2"/>
        <v>1</v>
      </c>
      <c r="N16" s="11">
        <f t="shared" si="3"/>
        <v>1</v>
      </c>
      <c r="O16" s="11">
        <f t="shared" si="4"/>
        <v>1</v>
      </c>
      <c r="P16" s="11">
        <f t="shared" si="5"/>
        <v>1</v>
      </c>
    </row>
    <row r="17" spans="2:16" x14ac:dyDescent="0.25">
      <c r="B17" s="10">
        <v>27</v>
      </c>
      <c r="C17" s="11">
        <v>694</v>
      </c>
      <c r="D17" s="11">
        <v>6.3</v>
      </c>
      <c r="E17" s="11">
        <v>55.5</v>
      </c>
      <c r="F17" s="11">
        <v>300</v>
      </c>
      <c r="G17" s="11" t="s">
        <v>0</v>
      </c>
      <c r="H17" s="11" t="s">
        <v>19</v>
      </c>
      <c r="J17" s="10">
        <v>27</v>
      </c>
      <c r="K17" s="11">
        <f t="shared" si="0"/>
        <v>0</v>
      </c>
      <c r="L17" s="11">
        <f t="shared" si="1"/>
        <v>0</v>
      </c>
      <c r="M17" s="11">
        <f t="shared" si="2"/>
        <v>1</v>
      </c>
      <c r="N17" s="11">
        <f t="shared" si="3"/>
        <v>1</v>
      </c>
      <c r="O17" s="11">
        <f t="shared" si="4"/>
        <v>1</v>
      </c>
      <c r="P17" s="11">
        <f t="shared" si="5"/>
        <v>1</v>
      </c>
    </row>
    <row r="18" spans="2:16" x14ac:dyDescent="0.25">
      <c r="B18" s="10">
        <v>33</v>
      </c>
      <c r="C18" s="11">
        <v>2044</v>
      </c>
      <c r="D18" s="11">
        <v>22.4</v>
      </c>
      <c r="E18" s="11">
        <v>93</v>
      </c>
      <c r="F18" s="11" t="s">
        <v>44</v>
      </c>
      <c r="G18" s="11" t="s">
        <v>19</v>
      </c>
      <c r="H18" s="11" t="s">
        <v>19</v>
      </c>
      <c r="J18" s="10">
        <v>33</v>
      </c>
      <c r="K18" s="11">
        <f t="shared" si="0"/>
        <v>1</v>
      </c>
      <c r="L18" s="11">
        <f t="shared" si="1"/>
        <v>1</v>
      </c>
      <c r="M18" s="11">
        <f t="shared" si="2"/>
        <v>1</v>
      </c>
      <c r="N18" s="11" t="str">
        <f t="shared" si="3"/>
        <v>NA</v>
      </c>
      <c r="O18" s="11">
        <f t="shared" si="4"/>
        <v>0</v>
      </c>
      <c r="P18" s="11">
        <f t="shared" si="5"/>
        <v>1</v>
      </c>
    </row>
    <row r="19" spans="2:16" x14ac:dyDescent="0.25">
      <c r="B19" s="10">
        <v>7</v>
      </c>
      <c r="C19" s="11">
        <v>2926</v>
      </c>
      <c r="D19" s="11">
        <v>22.1</v>
      </c>
      <c r="E19" s="11">
        <v>106.7</v>
      </c>
      <c r="F19" s="11" t="s">
        <v>44</v>
      </c>
      <c r="G19" s="11" t="s">
        <v>44</v>
      </c>
      <c r="H19" s="11" t="s">
        <v>19</v>
      </c>
      <c r="J19" s="10">
        <v>7</v>
      </c>
      <c r="K19" s="11">
        <f t="shared" si="0"/>
        <v>1</v>
      </c>
      <c r="L19" s="11">
        <f t="shared" si="1"/>
        <v>1</v>
      </c>
      <c r="M19" s="11">
        <f t="shared" si="2"/>
        <v>1</v>
      </c>
      <c r="N19" s="11" t="str">
        <f t="shared" si="3"/>
        <v>NA</v>
      </c>
      <c r="O19" s="11" t="str">
        <f t="shared" si="4"/>
        <v>NA</v>
      </c>
      <c r="P19" s="11">
        <f t="shared" si="5"/>
        <v>1</v>
      </c>
    </row>
    <row r="20" spans="2:16" x14ac:dyDescent="0.25">
      <c r="B20" s="10">
        <v>37</v>
      </c>
      <c r="C20" s="11">
        <v>2793</v>
      </c>
      <c r="D20" s="11">
        <v>2.9</v>
      </c>
      <c r="E20" s="11">
        <v>110</v>
      </c>
      <c r="F20" s="11">
        <v>800</v>
      </c>
      <c r="G20" s="11" t="s">
        <v>19</v>
      </c>
      <c r="H20" s="11" t="s">
        <v>19</v>
      </c>
      <c r="J20" s="10">
        <v>37</v>
      </c>
      <c r="K20" s="11">
        <f t="shared" si="0"/>
        <v>1</v>
      </c>
      <c r="L20" s="11">
        <f t="shared" si="1"/>
        <v>0</v>
      </c>
      <c r="M20" s="11">
        <f t="shared" si="2"/>
        <v>1</v>
      </c>
      <c r="N20" s="11">
        <f t="shared" si="3"/>
        <v>1</v>
      </c>
      <c r="O20" s="11">
        <f t="shared" si="4"/>
        <v>0</v>
      </c>
      <c r="P20" s="11">
        <f t="shared" si="5"/>
        <v>1</v>
      </c>
    </row>
    <row r="21" spans="2:16" x14ac:dyDescent="0.25">
      <c r="B21" s="10">
        <v>61</v>
      </c>
      <c r="C21" s="11">
        <v>2500</v>
      </c>
      <c r="D21" s="11">
        <v>25</v>
      </c>
      <c r="E21" s="11" t="s">
        <v>44</v>
      </c>
      <c r="F21" s="11" t="s">
        <v>44</v>
      </c>
      <c r="G21" s="11" t="s">
        <v>19</v>
      </c>
      <c r="H21" s="11" t="s">
        <v>19</v>
      </c>
      <c r="J21" s="10">
        <v>61</v>
      </c>
      <c r="K21" s="11">
        <f t="shared" si="0"/>
        <v>1</v>
      </c>
      <c r="L21" s="11">
        <f t="shared" si="1"/>
        <v>1</v>
      </c>
      <c r="M21" s="11" t="str">
        <f t="shared" si="2"/>
        <v>NA</v>
      </c>
      <c r="N21" s="11" t="str">
        <f t="shared" si="3"/>
        <v>NA</v>
      </c>
      <c r="O21" s="11">
        <f t="shared" si="4"/>
        <v>0</v>
      </c>
      <c r="P21" s="11">
        <f t="shared" si="5"/>
        <v>1</v>
      </c>
    </row>
    <row r="22" spans="2:16" x14ac:dyDescent="0.25">
      <c r="B22" s="10">
        <v>62</v>
      </c>
      <c r="C22" s="11">
        <v>618</v>
      </c>
      <c r="D22" s="11">
        <v>7.58</v>
      </c>
      <c r="E22" s="11">
        <v>32</v>
      </c>
      <c r="F22" s="11" t="s">
        <v>44</v>
      </c>
      <c r="G22" s="11" t="s">
        <v>0</v>
      </c>
      <c r="H22" s="11" t="s">
        <v>19</v>
      </c>
      <c r="J22" s="10">
        <v>62</v>
      </c>
      <c r="K22" s="11">
        <f t="shared" si="0"/>
        <v>0</v>
      </c>
      <c r="L22" s="11">
        <f t="shared" si="1"/>
        <v>1</v>
      </c>
      <c r="M22" s="11">
        <f t="shared" si="2"/>
        <v>0</v>
      </c>
      <c r="N22" s="11" t="str">
        <f t="shared" si="3"/>
        <v>NA</v>
      </c>
      <c r="O22" s="11">
        <f t="shared" si="4"/>
        <v>1</v>
      </c>
      <c r="P22" s="11">
        <f t="shared" si="5"/>
        <v>1</v>
      </c>
    </row>
    <row r="23" spans="2:16" x14ac:dyDescent="0.25">
      <c r="B23" s="10">
        <v>26</v>
      </c>
      <c r="C23" s="11">
        <v>2715</v>
      </c>
      <c r="D23" s="11">
        <v>27.1</v>
      </c>
      <c r="E23" s="11">
        <v>100.4</v>
      </c>
      <c r="F23" s="11">
        <v>600</v>
      </c>
      <c r="G23" s="11" t="s">
        <v>0</v>
      </c>
      <c r="H23" s="11" t="s">
        <v>19</v>
      </c>
      <c r="J23" s="10">
        <v>26</v>
      </c>
      <c r="K23" s="11">
        <f t="shared" si="0"/>
        <v>1</v>
      </c>
      <c r="L23" s="11">
        <f t="shared" si="1"/>
        <v>1</v>
      </c>
      <c r="M23" s="11">
        <f t="shared" si="2"/>
        <v>1</v>
      </c>
      <c r="N23" s="11">
        <f t="shared" si="3"/>
        <v>1</v>
      </c>
      <c r="O23" s="11">
        <f t="shared" si="4"/>
        <v>1</v>
      </c>
      <c r="P23" s="11">
        <f t="shared" si="5"/>
        <v>1</v>
      </c>
    </row>
    <row r="24" spans="2:16" x14ac:dyDescent="0.25">
      <c r="B24" s="10">
        <v>53</v>
      </c>
      <c r="C24" s="11">
        <v>2500</v>
      </c>
      <c r="D24" s="11">
        <v>25</v>
      </c>
      <c r="E24" s="11">
        <v>115</v>
      </c>
      <c r="F24" s="11">
        <v>280</v>
      </c>
      <c r="G24" s="11" t="s">
        <v>19</v>
      </c>
      <c r="H24" s="11" t="s">
        <v>19</v>
      </c>
      <c r="J24" s="10">
        <v>53</v>
      </c>
      <c r="K24" s="11">
        <f t="shared" si="0"/>
        <v>1</v>
      </c>
      <c r="L24" s="11">
        <f t="shared" si="1"/>
        <v>1</v>
      </c>
      <c r="M24" s="11">
        <f t="shared" si="2"/>
        <v>1</v>
      </c>
      <c r="N24" s="11">
        <f t="shared" si="3"/>
        <v>1</v>
      </c>
      <c r="O24" s="11">
        <f t="shared" si="4"/>
        <v>0</v>
      </c>
      <c r="P24" s="11">
        <f t="shared" si="5"/>
        <v>1</v>
      </c>
    </row>
    <row r="25" spans="2:16" x14ac:dyDescent="0.25">
      <c r="B25" s="10">
        <v>44</v>
      </c>
      <c r="C25" s="11">
        <v>2063</v>
      </c>
      <c r="D25" s="11">
        <v>20.6</v>
      </c>
      <c r="E25" s="11">
        <v>100</v>
      </c>
      <c r="F25" s="11">
        <v>150</v>
      </c>
      <c r="G25" s="11" t="s">
        <v>19</v>
      </c>
      <c r="H25" s="11" t="s">
        <v>19</v>
      </c>
      <c r="J25" s="10">
        <v>44</v>
      </c>
      <c r="K25" s="11">
        <f t="shared" si="0"/>
        <v>1</v>
      </c>
      <c r="L25" s="11">
        <f t="shared" si="1"/>
        <v>1</v>
      </c>
      <c r="M25" s="11">
        <f t="shared" si="2"/>
        <v>1</v>
      </c>
      <c r="N25" s="11">
        <f t="shared" si="3"/>
        <v>1</v>
      </c>
      <c r="O25" s="11">
        <f t="shared" si="4"/>
        <v>0</v>
      </c>
      <c r="P25" s="11">
        <f t="shared" si="5"/>
        <v>1</v>
      </c>
    </row>
    <row r="26" spans="2:16" x14ac:dyDescent="0.25">
      <c r="B26" s="10">
        <v>50</v>
      </c>
      <c r="C26" s="11">
        <v>3000</v>
      </c>
      <c r="D26" s="11">
        <v>41</v>
      </c>
      <c r="E26" s="11" t="s">
        <v>44</v>
      </c>
      <c r="F26" s="11">
        <v>3000</v>
      </c>
      <c r="G26" s="11" t="s">
        <v>0</v>
      </c>
      <c r="H26" s="11" t="s">
        <v>19</v>
      </c>
      <c r="J26" s="10">
        <v>50</v>
      </c>
      <c r="K26" s="11">
        <f t="shared" si="0"/>
        <v>1</v>
      </c>
      <c r="L26" s="11">
        <f t="shared" si="1"/>
        <v>1</v>
      </c>
      <c r="M26" s="11" t="str">
        <f t="shared" si="2"/>
        <v>NA</v>
      </c>
      <c r="N26" s="11">
        <f t="shared" si="3"/>
        <v>1</v>
      </c>
      <c r="O26" s="11">
        <f t="shared" si="4"/>
        <v>1</v>
      </c>
      <c r="P26" s="11">
        <f t="shared" si="5"/>
        <v>1</v>
      </c>
    </row>
    <row r="27" spans="2:16" x14ac:dyDescent="0.25">
      <c r="B27" s="10">
        <v>63</v>
      </c>
      <c r="C27" s="11">
        <v>1716</v>
      </c>
      <c r="D27" s="11">
        <v>17.100000000000001</v>
      </c>
      <c r="E27" s="11">
        <v>94</v>
      </c>
      <c r="F27" s="11">
        <v>300</v>
      </c>
      <c r="G27" s="11" t="s">
        <v>0</v>
      </c>
      <c r="H27" s="11" t="s">
        <v>19</v>
      </c>
      <c r="J27" s="10">
        <v>63</v>
      </c>
      <c r="K27" s="11">
        <f t="shared" si="0"/>
        <v>1</v>
      </c>
      <c r="L27" s="11">
        <f t="shared" si="1"/>
        <v>1</v>
      </c>
      <c r="M27" s="11">
        <f t="shared" si="2"/>
        <v>1</v>
      </c>
      <c r="N27" s="11">
        <f t="shared" si="3"/>
        <v>1</v>
      </c>
      <c r="O27" s="11">
        <f t="shared" si="4"/>
        <v>1</v>
      </c>
      <c r="P27" s="11">
        <f t="shared" si="5"/>
        <v>1</v>
      </c>
    </row>
    <row r="28" spans="2:16" x14ac:dyDescent="0.25">
      <c r="B28" s="10">
        <v>64</v>
      </c>
      <c r="C28" s="11">
        <v>3799.9</v>
      </c>
      <c r="D28" s="11">
        <v>38</v>
      </c>
      <c r="E28" s="11">
        <v>136</v>
      </c>
      <c r="F28" s="11">
        <v>500</v>
      </c>
      <c r="G28" s="11" t="s">
        <v>44</v>
      </c>
      <c r="H28" s="11" t="s">
        <v>19</v>
      </c>
      <c r="J28" s="10">
        <v>64</v>
      </c>
      <c r="K28" s="11">
        <f t="shared" si="0"/>
        <v>1</v>
      </c>
      <c r="L28" s="11">
        <f t="shared" si="1"/>
        <v>1</v>
      </c>
      <c r="M28" s="11">
        <f t="shared" si="2"/>
        <v>1</v>
      </c>
      <c r="N28" s="11">
        <f t="shared" si="3"/>
        <v>1</v>
      </c>
      <c r="O28" s="11" t="str">
        <f t="shared" si="4"/>
        <v>NA</v>
      </c>
      <c r="P28" s="11">
        <f t="shared" si="5"/>
        <v>1</v>
      </c>
    </row>
    <row r="29" spans="2:16" x14ac:dyDescent="0.25">
      <c r="B29" s="10">
        <v>2</v>
      </c>
      <c r="C29" s="11">
        <v>777</v>
      </c>
      <c r="D29" s="11">
        <v>4.4000000000000004</v>
      </c>
      <c r="E29" s="11">
        <v>26.7</v>
      </c>
      <c r="F29" s="11">
        <v>45</v>
      </c>
      <c r="G29" s="11" t="s">
        <v>19</v>
      </c>
      <c r="H29" s="11" t="s">
        <v>19</v>
      </c>
      <c r="J29" s="10">
        <v>2</v>
      </c>
      <c r="K29" s="11">
        <f t="shared" si="0"/>
        <v>0</v>
      </c>
      <c r="L29" s="11">
        <f t="shared" si="1"/>
        <v>0</v>
      </c>
      <c r="M29" s="11">
        <f t="shared" si="2"/>
        <v>0</v>
      </c>
      <c r="N29" s="11">
        <f t="shared" si="3"/>
        <v>1</v>
      </c>
      <c r="O29" s="11">
        <f t="shared" si="4"/>
        <v>0</v>
      </c>
      <c r="P29" s="11">
        <f t="shared" si="5"/>
        <v>1</v>
      </c>
    </row>
    <row r="30" spans="2:16" x14ac:dyDescent="0.25">
      <c r="B30" s="10">
        <v>65</v>
      </c>
      <c r="C30" s="11">
        <v>1832</v>
      </c>
      <c r="D30" s="11">
        <v>18.3</v>
      </c>
      <c r="E30" s="11">
        <v>92</v>
      </c>
      <c r="F30" s="11">
        <v>300</v>
      </c>
      <c r="G30" s="11" t="s">
        <v>19</v>
      </c>
      <c r="H30" s="11" t="s">
        <v>19</v>
      </c>
      <c r="J30" s="10">
        <v>65</v>
      </c>
      <c r="K30" s="11">
        <f t="shared" si="0"/>
        <v>1</v>
      </c>
      <c r="L30" s="11">
        <f t="shared" si="1"/>
        <v>1</v>
      </c>
      <c r="M30" s="11">
        <f t="shared" si="2"/>
        <v>1</v>
      </c>
      <c r="N30" s="11">
        <f t="shared" si="3"/>
        <v>1</v>
      </c>
      <c r="O30" s="11">
        <f t="shared" si="4"/>
        <v>0</v>
      </c>
      <c r="P30" s="11">
        <f t="shared" si="5"/>
        <v>1</v>
      </c>
    </row>
    <row r="31" spans="2:16" x14ac:dyDescent="0.25">
      <c r="B31" s="10">
        <v>38</v>
      </c>
      <c r="C31" s="11">
        <v>2600</v>
      </c>
      <c r="D31" s="11">
        <v>26</v>
      </c>
      <c r="E31" s="11">
        <v>98.2</v>
      </c>
      <c r="F31" s="11">
        <v>150</v>
      </c>
      <c r="G31" s="11" t="s">
        <v>19</v>
      </c>
      <c r="H31" s="11" t="s">
        <v>19</v>
      </c>
      <c r="J31" s="10">
        <v>38</v>
      </c>
      <c r="K31" s="11">
        <f t="shared" si="0"/>
        <v>1</v>
      </c>
      <c r="L31" s="11">
        <f t="shared" si="1"/>
        <v>1</v>
      </c>
      <c r="M31" s="11">
        <f t="shared" si="2"/>
        <v>1</v>
      </c>
      <c r="N31" s="11">
        <f t="shared" si="3"/>
        <v>1</v>
      </c>
      <c r="O31" s="11">
        <f t="shared" si="4"/>
        <v>0</v>
      </c>
      <c r="P31" s="11">
        <f t="shared" si="5"/>
        <v>1</v>
      </c>
    </row>
    <row r="32" spans="2:16" x14ac:dyDescent="0.25">
      <c r="B32" s="10">
        <v>66</v>
      </c>
      <c r="C32" s="11">
        <v>1486</v>
      </c>
      <c r="D32" s="12">
        <v>14.8</v>
      </c>
      <c r="E32" s="11">
        <v>78</v>
      </c>
      <c r="F32" s="11">
        <v>300</v>
      </c>
      <c r="G32" s="11" t="s">
        <v>19</v>
      </c>
      <c r="H32" s="11" t="s">
        <v>19</v>
      </c>
      <c r="J32" s="10">
        <v>66</v>
      </c>
      <c r="K32" s="11">
        <f t="shared" si="0"/>
        <v>1</v>
      </c>
      <c r="L32" s="11">
        <f t="shared" si="1"/>
        <v>1</v>
      </c>
      <c r="M32" s="11">
        <f t="shared" si="2"/>
        <v>1</v>
      </c>
      <c r="N32" s="11">
        <f t="shared" si="3"/>
        <v>1</v>
      </c>
      <c r="O32" s="11">
        <f t="shared" si="4"/>
        <v>0</v>
      </c>
      <c r="P32" s="11">
        <f t="shared" si="5"/>
        <v>1</v>
      </c>
    </row>
    <row r="33" spans="2:16" x14ac:dyDescent="0.25">
      <c r="B33" s="10">
        <v>8</v>
      </c>
      <c r="C33" s="11">
        <v>4779</v>
      </c>
      <c r="D33" s="11">
        <v>45.4</v>
      </c>
      <c r="E33" s="11">
        <v>107.2</v>
      </c>
      <c r="F33" s="11">
        <v>200</v>
      </c>
      <c r="G33" s="11" t="s">
        <v>0</v>
      </c>
      <c r="H33" s="11" t="s">
        <v>19</v>
      </c>
      <c r="J33" s="10">
        <v>8</v>
      </c>
      <c r="K33" s="11">
        <f t="shared" si="0"/>
        <v>1</v>
      </c>
      <c r="L33" s="11">
        <f t="shared" si="1"/>
        <v>1</v>
      </c>
      <c r="M33" s="11">
        <f t="shared" si="2"/>
        <v>1</v>
      </c>
      <c r="N33" s="11">
        <f t="shared" si="3"/>
        <v>1</v>
      </c>
      <c r="O33" s="11">
        <f t="shared" si="4"/>
        <v>1</v>
      </c>
      <c r="P33" s="11">
        <f t="shared" si="5"/>
        <v>1</v>
      </c>
    </row>
    <row r="34" spans="2:16" x14ac:dyDescent="0.25">
      <c r="B34" s="10">
        <v>35</v>
      </c>
      <c r="C34" s="11">
        <v>811</v>
      </c>
      <c r="D34" s="11">
        <v>8.11</v>
      </c>
      <c r="E34" s="11">
        <v>45</v>
      </c>
      <c r="F34" s="11" t="s">
        <v>44</v>
      </c>
      <c r="G34" s="11" t="s">
        <v>19</v>
      </c>
      <c r="H34" s="11" t="s">
        <v>19</v>
      </c>
      <c r="J34" s="10">
        <v>35</v>
      </c>
      <c r="K34" s="11">
        <f t="shared" si="0"/>
        <v>1</v>
      </c>
      <c r="L34" s="11">
        <f t="shared" si="1"/>
        <v>1</v>
      </c>
      <c r="M34" s="11">
        <f t="shared" si="2"/>
        <v>1</v>
      </c>
      <c r="N34" s="11" t="str">
        <f t="shared" si="3"/>
        <v>NA</v>
      </c>
      <c r="O34" s="11">
        <f t="shared" si="4"/>
        <v>0</v>
      </c>
      <c r="P34" s="11">
        <f t="shared" si="5"/>
        <v>1</v>
      </c>
    </row>
    <row r="35" spans="2:16" x14ac:dyDescent="0.25">
      <c r="B35" s="10">
        <v>30</v>
      </c>
      <c r="C35" s="11">
        <v>3200</v>
      </c>
      <c r="D35" s="12">
        <v>29.5</v>
      </c>
      <c r="E35" s="11">
        <v>164</v>
      </c>
      <c r="F35" s="11" t="s">
        <v>44</v>
      </c>
      <c r="G35" s="11" t="s">
        <v>44</v>
      </c>
      <c r="H35" s="11" t="s">
        <v>19</v>
      </c>
      <c r="J35" s="10">
        <v>30</v>
      </c>
      <c r="K35" s="11">
        <f t="shared" si="0"/>
        <v>1</v>
      </c>
      <c r="L35" s="11">
        <f t="shared" si="1"/>
        <v>1</v>
      </c>
      <c r="M35" s="11">
        <f t="shared" si="2"/>
        <v>1</v>
      </c>
      <c r="N35" s="11" t="str">
        <f t="shared" si="3"/>
        <v>NA</v>
      </c>
      <c r="O35" s="11" t="str">
        <f t="shared" si="4"/>
        <v>NA</v>
      </c>
      <c r="P35" s="11">
        <f t="shared" si="5"/>
        <v>1</v>
      </c>
    </row>
    <row r="36" spans="2:16" x14ac:dyDescent="0.25">
      <c r="B36" s="10">
        <v>34</v>
      </c>
      <c r="C36" s="11">
        <v>2442</v>
      </c>
      <c r="D36" s="12">
        <v>24.42</v>
      </c>
      <c r="E36" s="11">
        <v>100</v>
      </c>
      <c r="F36" s="11">
        <v>100</v>
      </c>
      <c r="G36" s="11" t="s">
        <v>19</v>
      </c>
      <c r="H36" s="11" t="s">
        <v>19</v>
      </c>
      <c r="J36" s="10">
        <v>34</v>
      </c>
      <c r="K36" s="11">
        <f t="shared" si="0"/>
        <v>1</v>
      </c>
      <c r="L36" s="11">
        <f t="shared" si="1"/>
        <v>1</v>
      </c>
      <c r="M36" s="11">
        <f t="shared" si="2"/>
        <v>1</v>
      </c>
      <c r="N36" s="11">
        <f t="shared" si="3"/>
        <v>1</v>
      </c>
      <c r="O36" s="11">
        <f t="shared" si="4"/>
        <v>0</v>
      </c>
      <c r="P36" s="11">
        <f t="shared" si="5"/>
        <v>1</v>
      </c>
    </row>
    <row r="37" spans="2:16" x14ac:dyDescent="0.25">
      <c r="B37" s="10">
        <v>23</v>
      </c>
      <c r="C37" s="11">
        <v>900</v>
      </c>
      <c r="D37" s="12">
        <v>5.8</v>
      </c>
      <c r="E37" s="11">
        <v>56</v>
      </c>
      <c r="F37" s="11">
        <v>400</v>
      </c>
      <c r="G37" s="11" t="s">
        <v>0</v>
      </c>
      <c r="H37" s="11" t="s">
        <v>19</v>
      </c>
      <c r="J37" s="10">
        <v>23</v>
      </c>
      <c r="K37" s="11">
        <f t="shared" si="0"/>
        <v>1</v>
      </c>
      <c r="L37" s="11">
        <f t="shared" si="1"/>
        <v>0</v>
      </c>
      <c r="M37" s="11">
        <f t="shared" si="2"/>
        <v>1</v>
      </c>
      <c r="N37" s="11">
        <f t="shared" si="3"/>
        <v>1</v>
      </c>
      <c r="O37" s="11">
        <f t="shared" si="4"/>
        <v>1</v>
      </c>
      <c r="P37" s="11">
        <f t="shared" si="5"/>
        <v>1</v>
      </c>
    </row>
    <row r="38" spans="2:16" x14ac:dyDescent="0.25">
      <c r="B38" s="10">
        <v>6</v>
      </c>
      <c r="C38" s="11">
        <v>1524</v>
      </c>
      <c r="D38" s="12">
        <v>14.9</v>
      </c>
      <c r="E38" s="11">
        <v>69.400000000000006</v>
      </c>
      <c r="F38" s="11">
        <v>300</v>
      </c>
      <c r="G38" s="11" t="s">
        <v>19</v>
      </c>
      <c r="H38" s="11" t="s">
        <v>19</v>
      </c>
      <c r="J38" s="10">
        <v>6</v>
      </c>
      <c r="K38" s="11">
        <f t="shared" si="0"/>
        <v>1</v>
      </c>
      <c r="L38" s="11">
        <f t="shared" si="1"/>
        <v>1</v>
      </c>
      <c r="M38" s="11">
        <f t="shared" si="2"/>
        <v>1</v>
      </c>
      <c r="N38" s="11">
        <f t="shared" si="3"/>
        <v>1</v>
      </c>
      <c r="O38" s="11">
        <f t="shared" si="4"/>
        <v>0</v>
      </c>
      <c r="P38" s="11">
        <f t="shared" si="5"/>
        <v>1</v>
      </c>
    </row>
    <row r="39" spans="2:16" x14ac:dyDescent="0.25">
      <c r="B39" s="10">
        <v>9</v>
      </c>
      <c r="C39" s="11">
        <v>4985</v>
      </c>
      <c r="D39" s="12">
        <v>47.4</v>
      </c>
      <c r="E39" s="11">
        <v>162.19999999999999</v>
      </c>
      <c r="F39" s="11">
        <v>200</v>
      </c>
      <c r="G39" s="11" t="s">
        <v>0</v>
      </c>
      <c r="H39" s="11" t="s">
        <v>19</v>
      </c>
      <c r="J39" s="10">
        <v>9</v>
      </c>
      <c r="K39" s="11">
        <f t="shared" si="0"/>
        <v>1</v>
      </c>
      <c r="L39" s="11">
        <f t="shared" si="1"/>
        <v>1</v>
      </c>
      <c r="M39" s="11">
        <f t="shared" si="2"/>
        <v>1</v>
      </c>
      <c r="N39" s="11">
        <f t="shared" si="3"/>
        <v>1</v>
      </c>
      <c r="O39" s="11">
        <f t="shared" si="4"/>
        <v>1</v>
      </c>
      <c r="P39" s="11">
        <f t="shared" si="5"/>
        <v>1</v>
      </c>
    </row>
    <row r="40" spans="2:16" x14ac:dyDescent="0.25">
      <c r="B40" s="10">
        <v>36</v>
      </c>
      <c r="C40" s="11">
        <v>1450</v>
      </c>
      <c r="D40" s="12">
        <v>14.5</v>
      </c>
      <c r="E40" s="11">
        <v>70</v>
      </c>
      <c r="F40" s="11">
        <v>250</v>
      </c>
      <c r="G40" s="11" t="s">
        <v>0</v>
      </c>
      <c r="H40" s="11" t="s">
        <v>19</v>
      </c>
      <c r="J40" s="10">
        <v>36</v>
      </c>
      <c r="K40" s="11">
        <f t="shared" si="0"/>
        <v>1</v>
      </c>
      <c r="L40" s="11">
        <f t="shared" si="1"/>
        <v>1</v>
      </c>
      <c r="M40" s="11">
        <f t="shared" si="2"/>
        <v>1</v>
      </c>
      <c r="N40" s="11">
        <f t="shared" si="3"/>
        <v>1</v>
      </c>
      <c r="O40" s="11">
        <f t="shared" si="4"/>
        <v>1</v>
      </c>
      <c r="P40" s="11">
        <f t="shared" si="5"/>
        <v>1</v>
      </c>
    </row>
    <row r="41" spans="2:16" x14ac:dyDescent="0.25">
      <c r="B41" s="10">
        <v>16</v>
      </c>
      <c r="C41" s="11">
        <v>3834</v>
      </c>
      <c r="D41" s="12">
        <v>45.3</v>
      </c>
      <c r="E41" s="12">
        <v>101.1</v>
      </c>
      <c r="F41" s="11">
        <v>280</v>
      </c>
      <c r="G41" s="11" t="s">
        <v>19</v>
      </c>
      <c r="H41" s="11" t="s">
        <v>19</v>
      </c>
      <c r="J41" s="10">
        <v>16</v>
      </c>
      <c r="K41" s="11">
        <f t="shared" si="0"/>
        <v>1</v>
      </c>
      <c r="L41" s="11">
        <f t="shared" si="1"/>
        <v>1</v>
      </c>
      <c r="M41" s="11">
        <f t="shared" si="2"/>
        <v>1</v>
      </c>
      <c r="N41" s="11">
        <f t="shared" si="3"/>
        <v>1</v>
      </c>
      <c r="O41" s="11">
        <f t="shared" si="4"/>
        <v>0</v>
      </c>
      <c r="P41" s="11">
        <f t="shared" si="5"/>
        <v>1</v>
      </c>
    </row>
    <row r="42" spans="2:16" x14ac:dyDescent="0.25">
      <c r="B42" s="10">
        <v>20</v>
      </c>
      <c r="C42" s="11">
        <v>450</v>
      </c>
      <c r="D42" s="12">
        <v>2.8</v>
      </c>
      <c r="E42" s="11">
        <v>27.2</v>
      </c>
      <c r="F42" s="11">
        <v>40</v>
      </c>
      <c r="G42" s="11" t="s">
        <v>0</v>
      </c>
      <c r="H42" s="11" t="s">
        <v>19</v>
      </c>
      <c r="J42" s="10">
        <v>20</v>
      </c>
      <c r="K42" s="11">
        <f t="shared" si="0"/>
        <v>0</v>
      </c>
      <c r="L42" s="11">
        <f t="shared" si="1"/>
        <v>0</v>
      </c>
      <c r="M42" s="11">
        <f t="shared" si="2"/>
        <v>0</v>
      </c>
      <c r="N42" s="11">
        <f t="shared" si="3"/>
        <v>1</v>
      </c>
      <c r="O42" s="11">
        <f t="shared" si="4"/>
        <v>1</v>
      </c>
      <c r="P42" s="11">
        <f t="shared" si="5"/>
        <v>1</v>
      </c>
    </row>
    <row r="43" spans="2:16" x14ac:dyDescent="0.25">
      <c r="B43" s="10">
        <v>31</v>
      </c>
      <c r="C43" s="11">
        <v>1460</v>
      </c>
      <c r="D43" s="12" t="s">
        <v>44</v>
      </c>
      <c r="E43" s="11" t="s">
        <v>44</v>
      </c>
      <c r="F43" s="11">
        <v>300</v>
      </c>
      <c r="G43" s="11" t="s">
        <v>19</v>
      </c>
      <c r="H43" s="11" t="s">
        <v>19</v>
      </c>
      <c r="J43" s="10">
        <v>31</v>
      </c>
      <c r="K43" s="11">
        <f t="shared" si="0"/>
        <v>1</v>
      </c>
      <c r="L43" s="11" t="str">
        <f t="shared" si="1"/>
        <v>NA</v>
      </c>
      <c r="M43" s="11" t="str">
        <f t="shared" si="2"/>
        <v>NA</v>
      </c>
      <c r="N43" s="11">
        <f t="shared" si="3"/>
        <v>1</v>
      </c>
      <c r="O43" s="11">
        <f t="shared" si="4"/>
        <v>0</v>
      </c>
      <c r="P43" s="11">
        <f t="shared" si="5"/>
        <v>1</v>
      </c>
    </row>
    <row r="44" spans="2:16" x14ac:dyDescent="0.25">
      <c r="B44" s="10">
        <v>39</v>
      </c>
      <c r="C44" s="11">
        <v>1980</v>
      </c>
      <c r="D44" s="11">
        <v>19.8</v>
      </c>
      <c r="E44" s="12">
        <v>85</v>
      </c>
      <c r="F44" s="11">
        <v>100</v>
      </c>
      <c r="G44" s="11" t="s">
        <v>19</v>
      </c>
      <c r="H44" s="11" t="s">
        <v>19</v>
      </c>
      <c r="J44" s="10">
        <v>39</v>
      </c>
      <c r="K44" s="11">
        <f t="shared" si="0"/>
        <v>1</v>
      </c>
      <c r="L44" s="11">
        <f t="shared" si="1"/>
        <v>1</v>
      </c>
      <c r="M44" s="11">
        <f t="shared" si="2"/>
        <v>1</v>
      </c>
      <c r="N44" s="11">
        <f t="shared" si="3"/>
        <v>1</v>
      </c>
      <c r="O44" s="11">
        <f t="shared" si="4"/>
        <v>0</v>
      </c>
      <c r="P44" s="11">
        <f t="shared" si="5"/>
        <v>1</v>
      </c>
    </row>
    <row r="45" spans="2:16" x14ac:dyDescent="0.25">
      <c r="B45" s="10">
        <v>40</v>
      </c>
      <c r="C45" s="11">
        <v>1960</v>
      </c>
      <c r="D45" s="12">
        <v>19.600000000000001</v>
      </c>
      <c r="E45" s="11">
        <v>90</v>
      </c>
      <c r="F45" s="11">
        <v>100</v>
      </c>
      <c r="G45" s="11" t="s">
        <v>19</v>
      </c>
      <c r="H45" s="11" t="s">
        <v>19</v>
      </c>
      <c r="J45" s="10">
        <v>40</v>
      </c>
      <c r="K45" s="11">
        <f t="shared" si="0"/>
        <v>1</v>
      </c>
      <c r="L45" s="11">
        <f t="shared" si="1"/>
        <v>1</v>
      </c>
      <c r="M45" s="11">
        <f t="shared" si="2"/>
        <v>1</v>
      </c>
      <c r="N45" s="11">
        <f t="shared" si="3"/>
        <v>1</v>
      </c>
      <c r="O45" s="11">
        <f t="shared" si="4"/>
        <v>0</v>
      </c>
      <c r="P45" s="11">
        <f t="shared" si="5"/>
        <v>1</v>
      </c>
    </row>
    <row r="46" spans="2:16" x14ac:dyDescent="0.25">
      <c r="B46" s="10">
        <v>41</v>
      </c>
      <c r="C46" s="11">
        <v>1700</v>
      </c>
      <c r="D46" s="12">
        <v>16</v>
      </c>
      <c r="E46" s="11">
        <v>57.5</v>
      </c>
      <c r="F46" s="11">
        <v>800</v>
      </c>
      <c r="G46" s="11" t="s">
        <v>19</v>
      </c>
      <c r="H46" s="11" t="s">
        <v>19</v>
      </c>
      <c r="J46" s="10">
        <v>41</v>
      </c>
      <c r="K46" s="11">
        <f t="shared" si="0"/>
        <v>1</v>
      </c>
      <c r="L46" s="11">
        <f t="shared" si="1"/>
        <v>1</v>
      </c>
      <c r="M46" s="11">
        <f t="shared" si="2"/>
        <v>1</v>
      </c>
      <c r="N46" s="11">
        <f t="shared" si="3"/>
        <v>1</v>
      </c>
      <c r="O46" s="11">
        <f t="shared" si="4"/>
        <v>0</v>
      </c>
      <c r="P46" s="11">
        <f t="shared" si="5"/>
        <v>1</v>
      </c>
    </row>
    <row r="47" spans="2:16" x14ac:dyDescent="0.25">
      <c r="B47" s="10">
        <v>45</v>
      </c>
      <c r="C47" s="11">
        <v>2755</v>
      </c>
      <c r="D47" s="12">
        <v>2.75</v>
      </c>
      <c r="E47" s="11">
        <v>130</v>
      </c>
      <c r="F47" s="11">
        <v>500</v>
      </c>
      <c r="G47" s="11" t="s">
        <v>0</v>
      </c>
      <c r="H47" s="11" t="s">
        <v>19</v>
      </c>
      <c r="J47" s="10">
        <v>45</v>
      </c>
      <c r="K47" s="11">
        <f t="shared" si="0"/>
        <v>1</v>
      </c>
      <c r="L47" s="11">
        <f t="shared" si="1"/>
        <v>0</v>
      </c>
      <c r="M47" s="11">
        <f t="shared" si="2"/>
        <v>1</v>
      </c>
      <c r="N47" s="11">
        <f t="shared" si="3"/>
        <v>1</v>
      </c>
      <c r="O47" s="11">
        <f t="shared" si="4"/>
        <v>1</v>
      </c>
      <c r="P47" s="11">
        <f t="shared" si="5"/>
        <v>1</v>
      </c>
    </row>
    <row r="48" spans="2:16" ht="22.5" x14ac:dyDescent="0.25">
      <c r="B48" s="10">
        <v>75</v>
      </c>
      <c r="C48" s="11">
        <v>2600</v>
      </c>
      <c r="D48" s="11">
        <v>34.5</v>
      </c>
      <c r="E48" s="11">
        <v>142.1</v>
      </c>
      <c r="F48" s="11">
        <v>300</v>
      </c>
      <c r="G48" s="11" t="s">
        <v>0</v>
      </c>
      <c r="H48" s="11" t="s">
        <v>74</v>
      </c>
      <c r="J48" s="10">
        <v>75</v>
      </c>
      <c r="K48" s="11">
        <f t="shared" si="0"/>
        <v>1</v>
      </c>
      <c r="L48" s="11">
        <f t="shared" si="1"/>
        <v>1</v>
      </c>
      <c r="M48" s="11">
        <f t="shared" si="2"/>
        <v>1</v>
      </c>
      <c r="N48" s="11">
        <f t="shared" si="3"/>
        <v>1</v>
      </c>
      <c r="O48" s="11">
        <f t="shared" si="4"/>
        <v>1</v>
      </c>
      <c r="P48" s="11">
        <f t="shared" si="5"/>
        <v>0</v>
      </c>
    </row>
    <row r="49" spans="2:16" x14ac:dyDescent="0.25">
      <c r="B49" s="10">
        <v>71</v>
      </c>
      <c r="C49" s="11">
        <v>3600</v>
      </c>
      <c r="D49" s="11">
        <v>62</v>
      </c>
      <c r="E49" s="11">
        <v>117.2</v>
      </c>
      <c r="F49" s="11">
        <v>300</v>
      </c>
      <c r="G49" s="11" t="s">
        <v>19</v>
      </c>
      <c r="H49" s="11" t="s">
        <v>0</v>
      </c>
      <c r="J49" s="10">
        <v>71</v>
      </c>
      <c r="K49" s="11">
        <f t="shared" si="0"/>
        <v>1</v>
      </c>
      <c r="L49" s="11">
        <f t="shared" si="1"/>
        <v>1</v>
      </c>
      <c r="M49" s="11">
        <f t="shared" si="2"/>
        <v>1</v>
      </c>
      <c r="N49" s="11">
        <f t="shared" si="3"/>
        <v>1</v>
      </c>
      <c r="O49" s="11">
        <f t="shared" si="4"/>
        <v>0</v>
      </c>
      <c r="P49" s="11">
        <f t="shared" si="5"/>
        <v>0</v>
      </c>
    </row>
    <row r="50" spans="2:16" x14ac:dyDescent="0.25">
      <c r="B50" s="10">
        <v>72</v>
      </c>
      <c r="C50" s="11">
        <v>1163</v>
      </c>
      <c r="D50" s="11">
        <v>11.7</v>
      </c>
      <c r="E50" s="11">
        <v>123</v>
      </c>
      <c r="F50" s="11">
        <v>150</v>
      </c>
      <c r="G50" s="11" t="s">
        <v>19</v>
      </c>
      <c r="H50" s="11" t="s">
        <v>0</v>
      </c>
      <c r="J50" s="10">
        <v>72</v>
      </c>
      <c r="K50" s="11">
        <f t="shared" si="0"/>
        <v>1</v>
      </c>
      <c r="L50" s="11">
        <f t="shared" si="1"/>
        <v>1</v>
      </c>
      <c r="M50" s="11">
        <f t="shared" si="2"/>
        <v>1</v>
      </c>
      <c r="N50" s="11">
        <f t="shared" si="3"/>
        <v>1</v>
      </c>
      <c r="O50" s="11">
        <f t="shared" si="4"/>
        <v>0</v>
      </c>
      <c r="P50" s="11">
        <f t="shared" si="5"/>
        <v>0</v>
      </c>
    </row>
    <row r="51" spans="2:16" ht="22.5" x14ac:dyDescent="0.25">
      <c r="B51" s="10">
        <v>74</v>
      </c>
      <c r="C51" s="11">
        <v>2400</v>
      </c>
      <c r="D51" s="11">
        <v>36</v>
      </c>
      <c r="E51" s="11">
        <v>100</v>
      </c>
      <c r="F51" s="11">
        <v>500</v>
      </c>
      <c r="G51" s="11" t="s">
        <v>19</v>
      </c>
      <c r="H51" s="11" t="s">
        <v>74</v>
      </c>
      <c r="J51" s="10">
        <v>74</v>
      </c>
      <c r="K51" s="11">
        <f t="shared" si="0"/>
        <v>1</v>
      </c>
      <c r="L51" s="11">
        <f t="shared" si="1"/>
        <v>1</v>
      </c>
      <c r="M51" s="11">
        <f t="shared" si="2"/>
        <v>1</v>
      </c>
      <c r="N51" s="11">
        <f t="shared" si="3"/>
        <v>1</v>
      </c>
      <c r="O51" s="11">
        <f t="shared" si="4"/>
        <v>0</v>
      </c>
      <c r="P51" s="11">
        <f t="shared" si="5"/>
        <v>0</v>
      </c>
    </row>
    <row r="52" spans="2:16" ht="22.5" x14ac:dyDescent="0.25">
      <c r="B52" s="10">
        <v>76</v>
      </c>
      <c r="C52" s="11">
        <v>375</v>
      </c>
      <c r="D52" s="11">
        <v>3.7</v>
      </c>
      <c r="E52" s="11">
        <v>32.4</v>
      </c>
      <c r="F52" s="11">
        <v>150</v>
      </c>
      <c r="G52" s="11" t="s">
        <v>44</v>
      </c>
      <c r="H52" s="11" t="s">
        <v>74</v>
      </c>
      <c r="J52" s="10">
        <v>76</v>
      </c>
      <c r="K52" s="11">
        <f t="shared" si="0"/>
        <v>0</v>
      </c>
      <c r="L52" s="11">
        <f t="shared" si="1"/>
        <v>0</v>
      </c>
      <c r="M52" s="11">
        <f t="shared" si="2"/>
        <v>0</v>
      </c>
      <c r="N52" s="11">
        <f t="shared" si="3"/>
        <v>1</v>
      </c>
      <c r="O52" s="11" t="str">
        <f t="shared" si="4"/>
        <v>NA</v>
      </c>
      <c r="P52" s="11">
        <f t="shared" si="5"/>
        <v>0</v>
      </c>
    </row>
    <row r="53" spans="2:16" x14ac:dyDescent="0.25">
      <c r="B53" s="10">
        <v>67</v>
      </c>
      <c r="C53" s="11">
        <v>465</v>
      </c>
      <c r="D53" s="11">
        <v>6.2</v>
      </c>
      <c r="E53" s="11">
        <v>30</v>
      </c>
      <c r="F53" s="11">
        <v>220</v>
      </c>
      <c r="G53" s="11" t="s">
        <v>19</v>
      </c>
      <c r="H53" s="11" t="s">
        <v>0</v>
      </c>
      <c r="J53" s="10">
        <v>67</v>
      </c>
      <c r="K53" s="11">
        <f t="shared" si="0"/>
        <v>0</v>
      </c>
      <c r="L53" s="11">
        <f t="shared" si="1"/>
        <v>0</v>
      </c>
      <c r="M53" s="11">
        <f t="shared" si="2"/>
        <v>0</v>
      </c>
      <c r="N53" s="11">
        <f t="shared" si="3"/>
        <v>1</v>
      </c>
      <c r="O53" s="11">
        <f t="shared" si="4"/>
        <v>0</v>
      </c>
      <c r="P53" s="11">
        <f t="shared" si="5"/>
        <v>0</v>
      </c>
    </row>
    <row r="54" spans="2:16" x14ac:dyDescent="0.25">
      <c r="B54" s="10">
        <v>68</v>
      </c>
      <c r="C54" s="11">
        <v>180</v>
      </c>
      <c r="D54" s="11">
        <v>2.2999999999999998</v>
      </c>
      <c r="E54" s="11">
        <v>118.3</v>
      </c>
      <c r="F54" s="11">
        <v>100</v>
      </c>
      <c r="G54" s="11" t="s">
        <v>19</v>
      </c>
      <c r="H54" s="11" t="s">
        <v>0</v>
      </c>
      <c r="J54" s="10">
        <v>68</v>
      </c>
      <c r="K54" s="11">
        <f>IF(C54&gt;800,1,0)</f>
        <v>0</v>
      </c>
      <c r="L54" s="11">
        <f t="shared" si="1"/>
        <v>0</v>
      </c>
      <c r="M54" s="11">
        <f t="shared" si="2"/>
        <v>1</v>
      </c>
      <c r="N54" s="11">
        <f t="shared" si="3"/>
        <v>1</v>
      </c>
      <c r="O54" s="11">
        <f>IF(G54="NA","NA",IF(G54="No",1,0))</f>
        <v>0</v>
      </c>
      <c r="P54" s="11">
        <f>IF(H54="Yes",1,0)</f>
        <v>0</v>
      </c>
    </row>
    <row r="55" spans="2:16" x14ac:dyDescent="0.25">
      <c r="K55" s="19"/>
      <c r="L55" s="19"/>
      <c r="M55" s="19"/>
      <c r="N55" s="19"/>
      <c r="O55" s="19"/>
    </row>
    <row r="56" spans="2:16" x14ac:dyDescent="0.25">
      <c r="B56" t="s">
        <v>289</v>
      </c>
      <c r="K56" s="19"/>
      <c r="L56" s="19"/>
      <c r="M56" s="19"/>
      <c r="N56" s="19"/>
      <c r="O56" s="19"/>
    </row>
    <row r="57" spans="2:16" ht="33.75" x14ac:dyDescent="0.25">
      <c r="B57" s="10" t="s">
        <v>0</v>
      </c>
      <c r="C57" s="10" t="s">
        <v>3</v>
      </c>
      <c r="D57" s="10" t="s">
        <v>4</v>
      </c>
      <c r="E57" s="10" t="s">
        <v>5</v>
      </c>
      <c r="F57" s="10" t="s">
        <v>280</v>
      </c>
      <c r="G57" s="10" t="s">
        <v>11</v>
      </c>
      <c r="H57" s="10" t="s">
        <v>8</v>
      </c>
      <c r="J57" s="10" t="s">
        <v>0</v>
      </c>
      <c r="K57" s="10" t="s">
        <v>3</v>
      </c>
      <c r="L57" s="10" t="s">
        <v>4</v>
      </c>
      <c r="M57" s="10" t="s">
        <v>5</v>
      </c>
      <c r="N57" s="10" t="s">
        <v>280</v>
      </c>
      <c r="O57" s="10" t="s">
        <v>11</v>
      </c>
      <c r="P57" s="10" t="s">
        <v>8</v>
      </c>
    </row>
    <row r="58" spans="2:16" x14ac:dyDescent="0.25">
      <c r="B58" s="10">
        <v>49</v>
      </c>
      <c r="C58" s="11">
        <v>1428</v>
      </c>
      <c r="D58" s="12">
        <v>14.23</v>
      </c>
      <c r="E58" s="11">
        <v>60.7</v>
      </c>
      <c r="F58" s="11" t="s">
        <v>44</v>
      </c>
      <c r="G58" s="11" t="s">
        <v>44</v>
      </c>
      <c r="H58" s="11" t="s">
        <v>19</v>
      </c>
      <c r="J58" s="10">
        <v>49</v>
      </c>
      <c r="K58" s="11">
        <f t="shared" si="0"/>
        <v>1</v>
      </c>
      <c r="L58" s="11">
        <f t="shared" si="1"/>
        <v>1</v>
      </c>
      <c r="M58" s="11">
        <f t="shared" si="2"/>
        <v>1</v>
      </c>
      <c r="N58" s="11" t="str">
        <f t="shared" si="3"/>
        <v>NA</v>
      </c>
      <c r="O58" s="11" t="str">
        <f>IF(G58="NA","NA",IF(G58="No",1,0))</f>
        <v>NA</v>
      </c>
      <c r="P58" s="11">
        <f>IF(H58="Yes",1,0)</f>
        <v>1</v>
      </c>
    </row>
    <row r="59" spans="2:16" x14ac:dyDescent="0.25">
      <c r="B59" s="10">
        <v>13</v>
      </c>
      <c r="C59" s="11">
        <v>693</v>
      </c>
      <c r="D59" s="12">
        <v>7.3</v>
      </c>
      <c r="E59" s="11">
        <v>35</v>
      </c>
      <c r="F59" s="11">
        <v>200</v>
      </c>
      <c r="G59" s="11" t="s">
        <v>44</v>
      </c>
      <c r="H59" s="11" t="s">
        <v>19</v>
      </c>
      <c r="J59" s="10">
        <v>13</v>
      </c>
      <c r="K59" s="11">
        <f t="shared" si="0"/>
        <v>0</v>
      </c>
      <c r="L59" s="11">
        <f t="shared" si="1"/>
        <v>0</v>
      </c>
      <c r="M59" s="11">
        <f t="shared" si="2"/>
        <v>0</v>
      </c>
      <c r="N59" s="11">
        <f t="shared" si="3"/>
        <v>1</v>
      </c>
      <c r="O59" s="11" t="str">
        <f t="shared" ref="O59:O82" si="6">IF(G59="NA","NA",IF(G59="No",1,0))</f>
        <v>NA</v>
      </c>
      <c r="P59" s="11">
        <f t="shared" ref="P59:P82" si="7">IF(H59="Yes",1,0)</f>
        <v>1</v>
      </c>
    </row>
    <row r="60" spans="2:16" x14ac:dyDescent="0.25">
      <c r="B60" s="10">
        <v>56</v>
      </c>
      <c r="C60" s="11">
        <v>2051.3000000000002</v>
      </c>
      <c r="D60" s="12">
        <v>20.5</v>
      </c>
      <c r="E60" s="11" t="s">
        <v>44</v>
      </c>
      <c r="F60" s="11" t="s">
        <v>44</v>
      </c>
      <c r="G60" s="11" t="s">
        <v>44</v>
      </c>
      <c r="H60" s="11" t="s">
        <v>19</v>
      </c>
      <c r="J60" s="10">
        <v>56</v>
      </c>
      <c r="K60" s="11">
        <f t="shared" si="0"/>
        <v>1</v>
      </c>
      <c r="L60" s="11">
        <f t="shared" si="1"/>
        <v>1</v>
      </c>
      <c r="M60" s="11" t="str">
        <f t="shared" si="2"/>
        <v>NA</v>
      </c>
      <c r="N60" s="11" t="str">
        <f t="shared" si="3"/>
        <v>NA</v>
      </c>
      <c r="O60" s="11" t="str">
        <f t="shared" si="6"/>
        <v>NA</v>
      </c>
      <c r="P60" s="11">
        <f t="shared" si="7"/>
        <v>1</v>
      </c>
    </row>
    <row r="61" spans="2:16" x14ac:dyDescent="0.25">
      <c r="B61" s="10">
        <v>19</v>
      </c>
      <c r="C61" s="11">
        <v>710</v>
      </c>
      <c r="D61" s="12">
        <v>0.9</v>
      </c>
      <c r="E61" s="12">
        <v>25.6</v>
      </c>
      <c r="F61" s="11">
        <v>45</v>
      </c>
      <c r="G61" s="11" t="s">
        <v>0</v>
      </c>
      <c r="H61" s="11" t="s">
        <v>19</v>
      </c>
      <c r="J61" s="10">
        <v>19</v>
      </c>
      <c r="K61" s="11">
        <f t="shared" si="0"/>
        <v>0</v>
      </c>
      <c r="L61" s="11">
        <f t="shared" si="1"/>
        <v>0</v>
      </c>
      <c r="M61" s="11">
        <f t="shared" si="2"/>
        <v>0</v>
      </c>
      <c r="N61" s="11">
        <f t="shared" si="3"/>
        <v>1</v>
      </c>
      <c r="O61" s="11">
        <f t="shared" si="6"/>
        <v>1</v>
      </c>
      <c r="P61" s="11">
        <f t="shared" si="7"/>
        <v>1</v>
      </c>
    </row>
    <row r="62" spans="2:16" x14ac:dyDescent="0.25">
      <c r="B62" s="10">
        <v>15</v>
      </c>
      <c r="C62" s="11">
        <v>1676</v>
      </c>
      <c r="D62" s="12">
        <v>16</v>
      </c>
      <c r="E62" s="12">
        <v>48.9</v>
      </c>
      <c r="F62" s="11">
        <v>600</v>
      </c>
      <c r="G62" s="11" t="s">
        <v>19</v>
      </c>
      <c r="H62" s="11" t="s">
        <v>19</v>
      </c>
      <c r="J62" s="10">
        <v>15</v>
      </c>
      <c r="K62" s="11">
        <f t="shared" si="0"/>
        <v>1</v>
      </c>
      <c r="L62" s="11">
        <f t="shared" si="1"/>
        <v>1</v>
      </c>
      <c r="M62" s="11">
        <f t="shared" si="2"/>
        <v>1</v>
      </c>
      <c r="N62" s="11">
        <f t="shared" si="3"/>
        <v>1</v>
      </c>
      <c r="O62" s="11">
        <f t="shared" si="6"/>
        <v>0</v>
      </c>
      <c r="P62" s="11">
        <f t="shared" si="7"/>
        <v>1</v>
      </c>
    </row>
    <row r="63" spans="2:16" x14ac:dyDescent="0.25">
      <c r="B63" s="10">
        <v>21</v>
      </c>
      <c r="C63" s="11">
        <v>2800</v>
      </c>
      <c r="D63" s="11">
        <v>27.4</v>
      </c>
      <c r="E63" s="11">
        <v>100</v>
      </c>
      <c r="F63" s="11" t="s">
        <v>44</v>
      </c>
      <c r="G63" s="11" t="s">
        <v>44</v>
      </c>
      <c r="H63" s="11" t="s">
        <v>19</v>
      </c>
      <c r="J63" s="10">
        <v>21</v>
      </c>
      <c r="K63" s="11">
        <f t="shared" si="0"/>
        <v>1</v>
      </c>
      <c r="L63" s="11">
        <f t="shared" si="1"/>
        <v>1</v>
      </c>
      <c r="M63" s="11">
        <f t="shared" si="2"/>
        <v>1</v>
      </c>
      <c r="N63" s="11" t="str">
        <f t="shared" si="3"/>
        <v>NA</v>
      </c>
      <c r="O63" s="11" t="str">
        <f t="shared" si="6"/>
        <v>NA</v>
      </c>
      <c r="P63" s="11">
        <f t="shared" si="7"/>
        <v>1</v>
      </c>
    </row>
    <row r="64" spans="2:16" x14ac:dyDescent="0.25">
      <c r="B64" s="10">
        <v>52</v>
      </c>
      <c r="C64" s="11">
        <v>2791</v>
      </c>
      <c r="D64" s="11">
        <v>25.6</v>
      </c>
      <c r="E64" s="11">
        <v>86</v>
      </c>
      <c r="F64" s="11">
        <v>200</v>
      </c>
      <c r="G64" s="11" t="s">
        <v>0</v>
      </c>
      <c r="H64" s="11" t="s">
        <v>19</v>
      </c>
      <c r="J64" s="10">
        <v>52</v>
      </c>
      <c r="K64" s="11">
        <f t="shared" si="0"/>
        <v>1</v>
      </c>
      <c r="L64" s="11">
        <f t="shared" si="1"/>
        <v>1</v>
      </c>
      <c r="M64" s="11">
        <f t="shared" si="2"/>
        <v>1</v>
      </c>
      <c r="N64" s="11">
        <f t="shared" si="3"/>
        <v>1</v>
      </c>
      <c r="O64" s="11">
        <f t="shared" si="6"/>
        <v>1</v>
      </c>
      <c r="P64" s="11">
        <f t="shared" si="7"/>
        <v>1</v>
      </c>
    </row>
    <row r="65" spans="2:16" x14ac:dyDescent="0.25">
      <c r="B65" s="10">
        <v>42</v>
      </c>
      <c r="C65" s="11">
        <v>3350</v>
      </c>
      <c r="D65" s="11">
        <v>33.5</v>
      </c>
      <c r="E65" s="11">
        <v>100</v>
      </c>
      <c r="F65" s="11">
        <v>250</v>
      </c>
      <c r="G65" s="11" t="s">
        <v>19</v>
      </c>
      <c r="H65" s="11" t="s">
        <v>19</v>
      </c>
      <c r="J65" s="10">
        <v>42</v>
      </c>
      <c r="K65" s="11">
        <f t="shared" si="0"/>
        <v>1</v>
      </c>
      <c r="L65" s="11">
        <f t="shared" si="1"/>
        <v>1</v>
      </c>
      <c r="M65" s="11">
        <f t="shared" si="2"/>
        <v>1</v>
      </c>
      <c r="N65" s="11">
        <f t="shared" si="3"/>
        <v>1</v>
      </c>
      <c r="O65" s="11">
        <f t="shared" si="6"/>
        <v>0</v>
      </c>
      <c r="P65" s="11">
        <f t="shared" si="7"/>
        <v>1</v>
      </c>
    </row>
    <row r="66" spans="2:16" x14ac:dyDescent="0.25">
      <c r="B66" s="10">
        <v>24</v>
      </c>
      <c r="C66" s="11">
        <v>2300</v>
      </c>
      <c r="D66" s="11">
        <v>20.9</v>
      </c>
      <c r="E66" s="11">
        <v>80</v>
      </c>
      <c r="F66" s="11">
        <v>400</v>
      </c>
      <c r="G66" s="11" t="s">
        <v>19</v>
      </c>
      <c r="H66" s="11" t="s">
        <v>19</v>
      </c>
      <c r="J66" s="10">
        <v>24</v>
      </c>
      <c r="K66" s="11">
        <f t="shared" si="0"/>
        <v>1</v>
      </c>
      <c r="L66" s="11">
        <f t="shared" si="1"/>
        <v>1</v>
      </c>
      <c r="M66" s="11">
        <f t="shared" si="2"/>
        <v>1</v>
      </c>
      <c r="N66" s="11">
        <f t="shared" si="3"/>
        <v>1</v>
      </c>
      <c r="O66" s="11">
        <f t="shared" si="6"/>
        <v>0</v>
      </c>
      <c r="P66" s="11">
        <f t="shared" si="7"/>
        <v>1</v>
      </c>
    </row>
    <row r="67" spans="2:16" x14ac:dyDescent="0.25">
      <c r="B67" s="10">
        <v>25</v>
      </c>
      <c r="C67" s="11">
        <v>465</v>
      </c>
      <c r="D67" s="11">
        <v>4.5</v>
      </c>
      <c r="E67" s="11">
        <v>20</v>
      </c>
      <c r="F67" s="11">
        <v>250</v>
      </c>
      <c r="G67" s="11" t="s">
        <v>0</v>
      </c>
      <c r="H67" s="11" t="s">
        <v>19</v>
      </c>
      <c r="J67" s="10">
        <v>25</v>
      </c>
      <c r="K67" s="11">
        <f t="shared" si="0"/>
        <v>0</v>
      </c>
      <c r="L67" s="11">
        <f t="shared" si="1"/>
        <v>0</v>
      </c>
      <c r="M67" s="11">
        <f t="shared" si="2"/>
        <v>0</v>
      </c>
      <c r="N67" s="11">
        <f t="shared" si="3"/>
        <v>1</v>
      </c>
      <c r="O67" s="11">
        <f t="shared" si="6"/>
        <v>1</v>
      </c>
      <c r="P67" s="11">
        <f t="shared" si="7"/>
        <v>1</v>
      </c>
    </row>
    <row r="68" spans="2:16" x14ac:dyDescent="0.25">
      <c r="B68" s="10">
        <v>3</v>
      </c>
      <c r="C68" s="11">
        <v>2743</v>
      </c>
      <c r="D68" s="11">
        <v>27.3</v>
      </c>
      <c r="E68" s="11">
        <v>100.6</v>
      </c>
      <c r="F68" s="11">
        <v>400</v>
      </c>
      <c r="G68" s="11" t="s">
        <v>0</v>
      </c>
      <c r="H68" s="11" t="s">
        <v>19</v>
      </c>
      <c r="J68" s="10">
        <v>3</v>
      </c>
      <c r="K68" s="11">
        <f t="shared" si="0"/>
        <v>1</v>
      </c>
      <c r="L68" s="11">
        <f t="shared" si="1"/>
        <v>1</v>
      </c>
      <c r="M68" s="11">
        <f t="shared" si="2"/>
        <v>1</v>
      </c>
      <c r="N68" s="11">
        <f t="shared" si="3"/>
        <v>1</v>
      </c>
      <c r="O68" s="11">
        <f t="shared" si="6"/>
        <v>1</v>
      </c>
      <c r="P68" s="11">
        <f t="shared" si="7"/>
        <v>1</v>
      </c>
    </row>
    <row r="69" spans="2:16" x14ac:dyDescent="0.25">
      <c r="B69" s="10">
        <v>17</v>
      </c>
      <c r="C69" s="11">
        <v>2034</v>
      </c>
      <c r="D69" s="12">
        <v>20.7</v>
      </c>
      <c r="E69" s="11">
        <v>52.2</v>
      </c>
      <c r="F69" s="11">
        <v>160</v>
      </c>
      <c r="G69" s="11" t="s">
        <v>0</v>
      </c>
      <c r="H69" s="11" t="s">
        <v>19</v>
      </c>
      <c r="J69" s="10">
        <v>17</v>
      </c>
      <c r="K69" s="11">
        <f t="shared" ref="K69:K82" si="8">IF(C69&gt;800,1,0)</f>
        <v>1</v>
      </c>
      <c r="L69" s="11">
        <f t="shared" ref="L69:L82" si="9">IF(D69="NA","NA",IF(D69&gt;7.5,1,0))</f>
        <v>1</v>
      </c>
      <c r="M69" s="11">
        <f t="shared" ref="M69:M82" si="10">IF(E69="NA","NA",IF(E69&gt;35,1,0))</f>
        <v>1</v>
      </c>
      <c r="N69" s="11">
        <f t="shared" ref="N69:N82" si="11">IF(F69="NA","NA",IF(F69&gt;10,1,0))</f>
        <v>1</v>
      </c>
      <c r="O69" s="11">
        <f t="shared" si="6"/>
        <v>1</v>
      </c>
      <c r="P69" s="11">
        <f t="shared" si="7"/>
        <v>1</v>
      </c>
    </row>
    <row r="70" spans="2:16" x14ac:dyDescent="0.25">
      <c r="B70" s="10">
        <v>18</v>
      </c>
      <c r="C70" s="11">
        <v>1067</v>
      </c>
      <c r="D70" s="11">
        <v>11.2</v>
      </c>
      <c r="E70" s="11">
        <v>39.4</v>
      </c>
      <c r="F70" s="11">
        <v>85</v>
      </c>
      <c r="G70" s="11" t="s">
        <v>0</v>
      </c>
      <c r="H70" s="11" t="s">
        <v>19</v>
      </c>
      <c r="J70" s="10">
        <v>18</v>
      </c>
      <c r="K70" s="11">
        <f t="shared" si="8"/>
        <v>1</v>
      </c>
      <c r="L70" s="11">
        <f t="shared" si="9"/>
        <v>1</v>
      </c>
      <c r="M70" s="11">
        <f t="shared" si="10"/>
        <v>1</v>
      </c>
      <c r="N70" s="11">
        <f t="shared" si="11"/>
        <v>1</v>
      </c>
      <c r="O70" s="11">
        <f t="shared" si="6"/>
        <v>1</v>
      </c>
      <c r="P70" s="11">
        <f t="shared" si="7"/>
        <v>1</v>
      </c>
    </row>
    <row r="71" spans="2:16" x14ac:dyDescent="0.25">
      <c r="B71" s="10">
        <v>28</v>
      </c>
      <c r="C71" s="11">
        <v>4262</v>
      </c>
      <c r="D71" s="12">
        <v>61.8</v>
      </c>
      <c r="E71" s="11">
        <v>81</v>
      </c>
      <c r="F71" s="11" t="s">
        <v>44</v>
      </c>
      <c r="G71" s="11" t="s">
        <v>0</v>
      </c>
      <c r="H71" s="11" t="s">
        <v>19</v>
      </c>
      <c r="J71" s="10">
        <v>28</v>
      </c>
      <c r="K71" s="11">
        <f t="shared" si="8"/>
        <v>1</v>
      </c>
      <c r="L71" s="11">
        <f t="shared" si="9"/>
        <v>1</v>
      </c>
      <c r="M71" s="11">
        <f t="shared" si="10"/>
        <v>1</v>
      </c>
      <c r="N71" s="11" t="str">
        <f t="shared" si="11"/>
        <v>NA</v>
      </c>
      <c r="O71" s="11">
        <f t="shared" si="6"/>
        <v>1</v>
      </c>
      <c r="P71" s="11">
        <f t="shared" si="7"/>
        <v>1</v>
      </c>
    </row>
    <row r="72" spans="2:16" x14ac:dyDescent="0.25">
      <c r="B72" s="10">
        <v>29</v>
      </c>
      <c r="C72" s="11">
        <v>2700</v>
      </c>
      <c r="D72" s="11">
        <v>27</v>
      </c>
      <c r="E72" s="11">
        <v>115</v>
      </c>
      <c r="F72" s="11" t="s">
        <v>44</v>
      </c>
      <c r="G72" s="11" t="s">
        <v>19</v>
      </c>
      <c r="H72" s="11" t="s">
        <v>19</v>
      </c>
      <c r="J72" s="10">
        <v>29</v>
      </c>
      <c r="K72" s="11">
        <f t="shared" si="8"/>
        <v>1</v>
      </c>
      <c r="L72" s="11">
        <f t="shared" si="9"/>
        <v>1</v>
      </c>
      <c r="M72" s="11">
        <f t="shared" si="10"/>
        <v>1</v>
      </c>
      <c r="N72" s="11" t="str">
        <f t="shared" si="11"/>
        <v>NA</v>
      </c>
      <c r="O72" s="11">
        <f t="shared" si="6"/>
        <v>0</v>
      </c>
      <c r="P72" s="11">
        <f t="shared" si="7"/>
        <v>1</v>
      </c>
    </row>
    <row r="73" spans="2:16" x14ac:dyDescent="0.25">
      <c r="B73" s="10">
        <v>22</v>
      </c>
      <c r="C73" s="11">
        <v>1234</v>
      </c>
      <c r="D73" s="12">
        <v>6.4</v>
      </c>
      <c r="E73" s="11">
        <v>56</v>
      </c>
      <c r="F73" s="11" t="s">
        <v>44</v>
      </c>
      <c r="G73" s="11" t="s">
        <v>44</v>
      </c>
      <c r="H73" s="11" t="s">
        <v>19</v>
      </c>
      <c r="J73" s="10">
        <v>22</v>
      </c>
      <c r="K73" s="11">
        <f t="shared" si="8"/>
        <v>1</v>
      </c>
      <c r="L73" s="11">
        <f t="shared" si="9"/>
        <v>0</v>
      </c>
      <c r="M73" s="11">
        <f t="shared" si="10"/>
        <v>1</v>
      </c>
      <c r="N73" s="11" t="str">
        <f t="shared" si="11"/>
        <v>NA</v>
      </c>
      <c r="O73" s="11" t="str">
        <f t="shared" si="6"/>
        <v>NA</v>
      </c>
      <c r="P73" s="11">
        <f t="shared" si="7"/>
        <v>1</v>
      </c>
    </row>
    <row r="74" spans="2:16" x14ac:dyDescent="0.25">
      <c r="B74" s="10">
        <v>11</v>
      </c>
      <c r="C74" s="11">
        <v>7224</v>
      </c>
      <c r="D74" s="12">
        <v>76</v>
      </c>
      <c r="E74" s="11">
        <v>168.3</v>
      </c>
      <c r="F74" s="11">
        <v>780</v>
      </c>
      <c r="G74" s="11" t="s">
        <v>0</v>
      </c>
      <c r="H74" s="11" t="s">
        <v>19</v>
      </c>
      <c r="J74" s="10">
        <v>11</v>
      </c>
      <c r="K74" s="11">
        <f t="shared" si="8"/>
        <v>1</v>
      </c>
      <c r="L74" s="11">
        <f t="shared" si="9"/>
        <v>1</v>
      </c>
      <c r="M74" s="11">
        <f t="shared" si="10"/>
        <v>1</v>
      </c>
      <c r="N74" s="11">
        <f t="shared" si="11"/>
        <v>1</v>
      </c>
      <c r="O74" s="11">
        <f t="shared" si="6"/>
        <v>1</v>
      </c>
      <c r="P74" s="11">
        <f t="shared" si="7"/>
        <v>1</v>
      </c>
    </row>
    <row r="75" spans="2:16" x14ac:dyDescent="0.25">
      <c r="B75" s="10">
        <v>43</v>
      </c>
      <c r="C75" s="11">
        <v>774</v>
      </c>
      <c r="D75" s="11">
        <v>7.7</v>
      </c>
      <c r="E75" s="11">
        <v>45</v>
      </c>
      <c r="F75" s="11">
        <v>100</v>
      </c>
      <c r="G75" s="11" t="s">
        <v>19</v>
      </c>
      <c r="H75" s="11" t="s">
        <v>19</v>
      </c>
      <c r="J75" s="10">
        <v>43</v>
      </c>
      <c r="K75" s="11">
        <f t="shared" si="8"/>
        <v>0</v>
      </c>
      <c r="L75" s="11">
        <f t="shared" si="9"/>
        <v>1</v>
      </c>
      <c r="M75" s="11">
        <f t="shared" si="10"/>
        <v>1</v>
      </c>
      <c r="N75" s="11">
        <f t="shared" si="11"/>
        <v>1</v>
      </c>
      <c r="O75" s="11">
        <f t="shared" si="6"/>
        <v>0</v>
      </c>
      <c r="P75" s="11">
        <f t="shared" si="7"/>
        <v>1</v>
      </c>
    </row>
    <row r="76" spans="2:16" x14ac:dyDescent="0.25">
      <c r="B76" s="10">
        <v>46</v>
      </c>
      <c r="C76" s="11">
        <v>3300</v>
      </c>
      <c r="D76" s="12">
        <v>33</v>
      </c>
      <c r="E76" s="11">
        <v>160</v>
      </c>
      <c r="F76" s="11" t="s">
        <v>44</v>
      </c>
      <c r="G76" s="11" t="s">
        <v>19</v>
      </c>
      <c r="H76" s="11" t="s">
        <v>19</v>
      </c>
      <c r="J76" s="10">
        <v>46</v>
      </c>
      <c r="K76" s="11">
        <f t="shared" si="8"/>
        <v>1</v>
      </c>
      <c r="L76" s="11">
        <f t="shared" si="9"/>
        <v>1</v>
      </c>
      <c r="M76" s="11">
        <f t="shared" si="10"/>
        <v>1</v>
      </c>
      <c r="N76" s="11" t="str">
        <f t="shared" si="11"/>
        <v>NA</v>
      </c>
      <c r="O76" s="11">
        <f t="shared" si="6"/>
        <v>0</v>
      </c>
      <c r="P76" s="11">
        <f t="shared" si="7"/>
        <v>1</v>
      </c>
    </row>
    <row r="77" spans="2:16" x14ac:dyDescent="0.25">
      <c r="B77" s="10">
        <v>32</v>
      </c>
      <c r="C77" s="11">
        <v>1600</v>
      </c>
      <c r="D77" s="12">
        <v>16</v>
      </c>
      <c r="E77" s="11">
        <v>77</v>
      </c>
      <c r="F77" s="11">
        <v>200</v>
      </c>
      <c r="G77" s="11" t="s">
        <v>19</v>
      </c>
      <c r="H77" s="11" t="s">
        <v>19</v>
      </c>
      <c r="J77" s="10">
        <v>32</v>
      </c>
      <c r="K77" s="11">
        <f t="shared" si="8"/>
        <v>1</v>
      </c>
      <c r="L77" s="11">
        <f t="shared" si="9"/>
        <v>1</v>
      </c>
      <c r="M77" s="11">
        <f t="shared" si="10"/>
        <v>1</v>
      </c>
      <c r="N77" s="11">
        <f t="shared" si="11"/>
        <v>1</v>
      </c>
      <c r="O77" s="11">
        <f t="shared" si="6"/>
        <v>0</v>
      </c>
      <c r="P77" s="11">
        <f t="shared" si="7"/>
        <v>1</v>
      </c>
    </row>
    <row r="78" spans="2:16" x14ac:dyDescent="0.25">
      <c r="B78" s="10">
        <v>47</v>
      </c>
      <c r="C78" s="11">
        <v>1280</v>
      </c>
      <c r="D78" s="12">
        <v>12.8</v>
      </c>
      <c r="E78" s="11">
        <v>70</v>
      </c>
      <c r="F78" s="11" t="s">
        <v>44</v>
      </c>
      <c r="G78" s="11" t="s">
        <v>44</v>
      </c>
      <c r="H78" s="11" t="s">
        <v>19</v>
      </c>
      <c r="J78" s="10">
        <v>47</v>
      </c>
      <c r="K78" s="11">
        <f t="shared" si="8"/>
        <v>1</v>
      </c>
      <c r="L78" s="11">
        <f t="shared" si="9"/>
        <v>1</v>
      </c>
      <c r="M78" s="11">
        <f t="shared" si="10"/>
        <v>1</v>
      </c>
      <c r="N78" s="11" t="str">
        <f t="shared" si="11"/>
        <v>NA</v>
      </c>
      <c r="O78" s="11" t="str">
        <f t="shared" si="6"/>
        <v>NA</v>
      </c>
      <c r="P78" s="11">
        <f t="shared" si="7"/>
        <v>1</v>
      </c>
    </row>
    <row r="79" spans="2:16" x14ac:dyDescent="0.25">
      <c r="B79" s="10">
        <v>48</v>
      </c>
      <c r="C79" s="11">
        <v>1655</v>
      </c>
      <c r="D79" s="12">
        <v>16.5</v>
      </c>
      <c r="E79" s="11">
        <v>69.5</v>
      </c>
      <c r="F79" s="11" t="s">
        <v>44</v>
      </c>
      <c r="G79" s="11" t="s">
        <v>44</v>
      </c>
      <c r="H79" s="11" t="s">
        <v>19</v>
      </c>
      <c r="J79" s="10">
        <v>48</v>
      </c>
      <c r="K79" s="11">
        <f t="shared" si="8"/>
        <v>1</v>
      </c>
      <c r="L79" s="11">
        <f t="shared" si="9"/>
        <v>1</v>
      </c>
      <c r="M79" s="11">
        <f t="shared" si="10"/>
        <v>1</v>
      </c>
      <c r="N79" s="11" t="str">
        <f t="shared" si="11"/>
        <v>NA</v>
      </c>
      <c r="O79" s="11" t="str">
        <f t="shared" si="6"/>
        <v>NA</v>
      </c>
      <c r="P79" s="11">
        <f t="shared" si="7"/>
        <v>1</v>
      </c>
    </row>
    <row r="80" spans="2:16" x14ac:dyDescent="0.25">
      <c r="B80" s="10">
        <v>69</v>
      </c>
      <c r="C80" s="11">
        <v>200</v>
      </c>
      <c r="D80" s="11">
        <v>0.8</v>
      </c>
      <c r="E80" s="11">
        <v>25</v>
      </c>
      <c r="F80" s="11">
        <v>20</v>
      </c>
      <c r="G80" s="11" t="s">
        <v>44</v>
      </c>
      <c r="H80" s="11" t="s">
        <v>0</v>
      </c>
      <c r="J80" s="10">
        <v>69</v>
      </c>
      <c r="K80" s="11">
        <f t="shared" si="8"/>
        <v>0</v>
      </c>
      <c r="L80" s="11">
        <f t="shared" si="9"/>
        <v>0</v>
      </c>
      <c r="M80" s="11">
        <f t="shared" si="10"/>
        <v>0</v>
      </c>
      <c r="N80" s="11">
        <f t="shared" si="11"/>
        <v>1</v>
      </c>
      <c r="O80" s="11" t="str">
        <f t="shared" si="6"/>
        <v>NA</v>
      </c>
      <c r="P80" s="11">
        <f t="shared" si="7"/>
        <v>0</v>
      </c>
    </row>
    <row r="81" spans="2:16" x14ac:dyDescent="0.25">
      <c r="B81" s="10">
        <v>70</v>
      </c>
      <c r="C81" s="11">
        <v>1000</v>
      </c>
      <c r="D81" s="11" t="s">
        <v>44</v>
      </c>
      <c r="E81" s="11">
        <v>200</v>
      </c>
      <c r="F81" s="11" t="s">
        <v>44</v>
      </c>
      <c r="G81" s="11" t="s">
        <v>19</v>
      </c>
      <c r="H81" s="11" t="s">
        <v>0</v>
      </c>
      <c r="J81" s="10">
        <v>70</v>
      </c>
      <c r="K81" s="11">
        <f t="shared" si="8"/>
        <v>1</v>
      </c>
      <c r="L81" s="11" t="str">
        <f t="shared" si="9"/>
        <v>NA</v>
      </c>
      <c r="M81" s="11">
        <f t="shared" si="10"/>
        <v>1</v>
      </c>
      <c r="N81" s="11" t="str">
        <f t="shared" si="11"/>
        <v>NA</v>
      </c>
      <c r="O81" s="11">
        <f t="shared" si="6"/>
        <v>0</v>
      </c>
      <c r="P81" s="11">
        <f t="shared" si="7"/>
        <v>0</v>
      </c>
    </row>
    <row r="82" spans="2:16" ht="22.5" x14ac:dyDescent="0.25">
      <c r="B82" s="10">
        <v>73</v>
      </c>
      <c r="C82" s="11">
        <v>1219</v>
      </c>
      <c r="D82" s="12">
        <v>15.2</v>
      </c>
      <c r="E82" s="12">
        <v>43.3</v>
      </c>
      <c r="F82" s="11">
        <v>180</v>
      </c>
      <c r="G82" s="11" t="s">
        <v>19</v>
      </c>
      <c r="H82" s="11" t="s">
        <v>74</v>
      </c>
      <c r="J82" s="10">
        <v>73</v>
      </c>
      <c r="K82" s="11">
        <f t="shared" si="8"/>
        <v>1</v>
      </c>
      <c r="L82" s="11">
        <f t="shared" si="9"/>
        <v>1</v>
      </c>
      <c r="M82" s="11">
        <f t="shared" si="10"/>
        <v>1</v>
      </c>
      <c r="N82" s="11">
        <f t="shared" si="11"/>
        <v>1</v>
      </c>
      <c r="O82" s="11">
        <f t="shared" si="6"/>
        <v>0</v>
      </c>
      <c r="P82" s="11">
        <f t="shared" si="7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3"/>
  <sheetViews>
    <sheetView workbookViewId="0">
      <selection activeCell="E6" sqref="E6"/>
    </sheetView>
  </sheetViews>
  <sheetFormatPr defaultColWidth="8.85546875" defaultRowHeight="15" x14ac:dyDescent="0.25"/>
  <cols>
    <col min="2" max="2" width="15.140625" bestFit="1" customWidth="1"/>
    <col min="3" max="3" width="16.28515625" bestFit="1" customWidth="1"/>
    <col min="4" max="4" width="8.140625" customWidth="1"/>
    <col min="5" max="5" width="11.28515625" bestFit="1" customWidth="1"/>
    <col min="7" max="7" width="15.140625" customWidth="1"/>
    <col min="8" max="8" width="16.28515625" bestFit="1" customWidth="1"/>
    <col min="9" max="9" width="8.140625" customWidth="1"/>
    <col min="10" max="10" width="11.28515625" bestFit="1" customWidth="1"/>
    <col min="12" max="12" width="15.140625" customWidth="1"/>
    <col min="13" max="13" width="16.28515625" customWidth="1"/>
    <col min="14" max="14" width="8.140625" customWidth="1"/>
    <col min="15" max="15" width="11.28515625" bestFit="1" customWidth="1"/>
    <col min="17" max="17" width="15.140625" bestFit="1" customWidth="1"/>
    <col min="18" max="18" width="16.28515625" bestFit="1" customWidth="1"/>
    <col min="19" max="19" width="8.140625" customWidth="1"/>
    <col min="20" max="20" width="11.28515625" bestFit="1" customWidth="1"/>
  </cols>
  <sheetData>
    <row r="2" spans="2:20" x14ac:dyDescent="0.25">
      <c r="B2" t="s">
        <v>281</v>
      </c>
      <c r="L2" t="s">
        <v>301</v>
      </c>
      <c r="Q2" t="s">
        <v>282</v>
      </c>
    </row>
    <row r="3" spans="2:20" x14ac:dyDescent="0.25">
      <c r="B3" s="14" t="s">
        <v>286</v>
      </c>
      <c r="C3" s="14" t="s">
        <v>285</v>
      </c>
      <c r="L3" s="14" t="s">
        <v>286</v>
      </c>
      <c r="M3" s="14" t="s">
        <v>285</v>
      </c>
      <c r="Q3" s="14" t="s">
        <v>286</v>
      </c>
      <c r="R3" s="14" t="s">
        <v>285</v>
      </c>
    </row>
    <row r="4" spans="2:20" x14ac:dyDescent="0.25">
      <c r="B4" s="14" t="s">
        <v>283</v>
      </c>
      <c r="C4">
        <v>0</v>
      </c>
      <c r="D4">
        <v>1</v>
      </c>
      <c r="E4" t="s">
        <v>284</v>
      </c>
      <c r="L4" s="14" t="s">
        <v>283</v>
      </c>
      <c r="M4">
        <v>0</v>
      </c>
      <c r="N4">
        <v>1</v>
      </c>
      <c r="O4" t="s">
        <v>284</v>
      </c>
      <c r="Q4" s="14" t="s">
        <v>283</v>
      </c>
      <c r="R4">
        <v>0</v>
      </c>
      <c r="S4">
        <v>1</v>
      </c>
      <c r="T4" t="s">
        <v>284</v>
      </c>
    </row>
    <row r="5" spans="2:20" x14ac:dyDescent="0.25">
      <c r="B5" s="15">
        <v>0</v>
      </c>
      <c r="C5" s="16">
        <v>0.42857142857142855</v>
      </c>
      <c r="D5" s="16">
        <v>9.0909090909090912E-2</v>
      </c>
      <c r="E5" s="16">
        <v>0.13725490196078433</v>
      </c>
      <c r="L5" s="15">
        <v>0</v>
      </c>
      <c r="M5" s="16">
        <v>0.2857142857142857</v>
      </c>
      <c r="N5" s="16">
        <v>9.7560975609756101E-2</v>
      </c>
      <c r="O5" s="16">
        <v>0.125</v>
      </c>
      <c r="Q5" s="15">
        <v>0</v>
      </c>
      <c r="R5" s="16">
        <v>0.42857142857142855</v>
      </c>
      <c r="S5" s="16">
        <v>0.13953488372093023</v>
      </c>
      <c r="T5" s="16">
        <v>0.18</v>
      </c>
    </row>
    <row r="6" spans="2:20" x14ac:dyDescent="0.25">
      <c r="B6" s="15">
        <v>1</v>
      </c>
      <c r="C6" s="16">
        <v>0.5714285714285714</v>
      </c>
      <c r="D6" s="16">
        <v>0.90909090909090906</v>
      </c>
      <c r="E6" s="16">
        <v>0.86274509803921573</v>
      </c>
      <c r="L6" s="15">
        <v>1</v>
      </c>
      <c r="M6" s="16">
        <v>0.7142857142857143</v>
      </c>
      <c r="N6" s="16">
        <v>0.90243902439024393</v>
      </c>
      <c r="O6" s="16">
        <v>0.875</v>
      </c>
      <c r="Q6" s="15">
        <v>1</v>
      </c>
      <c r="R6" s="16">
        <v>0.5714285714285714</v>
      </c>
      <c r="S6" s="16">
        <v>0.86046511627906974</v>
      </c>
      <c r="T6" s="16">
        <v>0.82</v>
      </c>
    </row>
    <row r="7" spans="2:20" x14ac:dyDescent="0.25">
      <c r="B7" s="15" t="s">
        <v>284</v>
      </c>
      <c r="C7" s="16">
        <v>1</v>
      </c>
      <c r="D7" s="16">
        <v>1</v>
      </c>
      <c r="E7" s="16">
        <v>1</v>
      </c>
      <c r="L7" s="15" t="s">
        <v>284</v>
      </c>
      <c r="M7" s="16">
        <v>1</v>
      </c>
      <c r="N7" s="16">
        <v>1</v>
      </c>
      <c r="O7" s="16">
        <v>1</v>
      </c>
      <c r="Q7" s="15" t="s">
        <v>284</v>
      </c>
      <c r="R7" s="16">
        <v>1</v>
      </c>
      <c r="S7" s="16">
        <v>1</v>
      </c>
      <c r="T7" s="16">
        <v>1</v>
      </c>
    </row>
    <row r="12" spans="2:20" x14ac:dyDescent="0.25">
      <c r="B12" t="s">
        <v>296</v>
      </c>
      <c r="G12" s="15" t="s">
        <v>11</v>
      </c>
      <c r="L12" t="s">
        <v>8</v>
      </c>
    </row>
    <row r="13" spans="2:20" x14ac:dyDescent="0.25">
      <c r="B13" s="14" t="s">
        <v>286</v>
      </c>
      <c r="C13" s="14" t="s">
        <v>285</v>
      </c>
      <c r="G13" s="14" t="s">
        <v>286</v>
      </c>
      <c r="H13" s="14" t="s">
        <v>285</v>
      </c>
      <c r="L13" s="14" t="s">
        <v>283</v>
      </c>
      <c r="M13" t="s">
        <v>286</v>
      </c>
    </row>
    <row r="14" spans="2:20" x14ac:dyDescent="0.25">
      <c r="B14" s="14" t="s">
        <v>283</v>
      </c>
      <c r="C14">
        <v>0</v>
      </c>
      <c r="D14">
        <v>1</v>
      </c>
      <c r="E14" t="s">
        <v>284</v>
      </c>
      <c r="G14" s="14" t="s">
        <v>283</v>
      </c>
      <c r="H14">
        <v>0</v>
      </c>
      <c r="I14">
        <v>1</v>
      </c>
      <c r="J14" t="s">
        <v>284</v>
      </c>
      <c r="L14" s="15">
        <v>0</v>
      </c>
      <c r="M14" s="16">
        <v>0.13725490196078433</v>
      </c>
    </row>
    <row r="15" spans="2:20" x14ac:dyDescent="0.25">
      <c r="B15" s="15">
        <v>1</v>
      </c>
      <c r="C15" s="16">
        <v>1</v>
      </c>
      <c r="D15" s="16">
        <v>1</v>
      </c>
      <c r="E15" s="16">
        <v>1</v>
      </c>
      <c r="G15" s="15">
        <v>0</v>
      </c>
      <c r="H15" s="16">
        <v>0.83333333333333337</v>
      </c>
      <c r="I15" s="16">
        <v>0.56097560975609762</v>
      </c>
      <c r="J15" s="16">
        <v>0.5957446808510638</v>
      </c>
      <c r="L15" s="15">
        <v>1</v>
      </c>
      <c r="M15" s="16">
        <v>0.86274509803921573</v>
      </c>
    </row>
    <row r="16" spans="2:20" x14ac:dyDescent="0.25">
      <c r="B16" s="15" t="s">
        <v>284</v>
      </c>
      <c r="C16" s="16">
        <v>1</v>
      </c>
      <c r="D16" s="16">
        <v>1</v>
      </c>
      <c r="E16" s="16">
        <v>1</v>
      </c>
      <c r="G16" s="15">
        <v>1</v>
      </c>
      <c r="H16" s="16">
        <v>0.16666666666666666</v>
      </c>
      <c r="I16" s="16">
        <v>0.43902439024390244</v>
      </c>
      <c r="J16" s="16">
        <v>0.40425531914893614</v>
      </c>
      <c r="L16" s="15" t="s">
        <v>284</v>
      </c>
      <c r="M16" s="16">
        <v>1</v>
      </c>
    </row>
    <row r="17" spans="7:10" x14ac:dyDescent="0.25">
      <c r="G17" s="15" t="s">
        <v>284</v>
      </c>
      <c r="H17" s="16">
        <v>1</v>
      </c>
      <c r="I17" s="16">
        <v>1</v>
      </c>
      <c r="J17" s="16">
        <v>1</v>
      </c>
    </row>
    <row r="19" spans="7:10" x14ac:dyDescent="0.25">
      <c r="G19" s="14" t="s">
        <v>286</v>
      </c>
      <c r="H19" s="14" t="s">
        <v>285</v>
      </c>
    </row>
    <row r="20" spans="7:10" x14ac:dyDescent="0.25">
      <c r="G20" s="14" t="s">
        <v>283</v>
      </c>
      <c r="H20">
        <v>0</v>
      </c>
      <c r="I20">
        <v>1</v>
      </c>
      <c r="J20" t="s">
        <v>284</v>
      </c>
    </row>
    <row r="21" spans="7:10" x14ac:dyDescent="0.25">
      <c r="G21" s="15">
        <v>0</v>
      </c>
      <c r="H21" s="25">
        <v>5</v>
      </c>
      <c r="I21" s="25">
        <v>23</v>
      </c>
      <c r="J21" s="25">
        <v>28</v>
      </c>
    </row>
    <row r="22" spans="7:10" x14ac:dyDescent="0.25">
      <c r="G22" s="15">
        <v>1</v>
      </c>
      <c r="H22" s="25">
        <v>1</v>
      </c>
      <c r="I22" s="25">
        <v>18</v>
      </c>
      <c r="J22" s="25">
        <v>19</v>
      </c>
    </row>
    <row r="23" spans="7:10" x14ac:dyDescent="0.25">
      <c r="G23" s="15" t="s">
        <v>284</v>
      </c>
      <c r="H23" s="25">
        <v>6</v>
      </c>
      <c r="I23" s="25">
        <v>41</v>
      </c>
      <c r="J23" s="25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55"/>
  <sheetViews>
    <sheetView topLeftCell="B22" zoomScale="64" workbookViewId="0">
      <selection activeCell="AA50" sqref="AA50"/>
    </sheetView>
  </sheetViews>
  <sheetFormatPr defaultColWidth="8.85546875" defaultRowHeight="15" x14ac:dyDescent="0.25"/>
  <cols>
    <col min="6" max="6" width="17.42578125" bestFit="1" customWidth="1"/>
  </cols>
  <sheetData>
    <row r="2" spans="2:27" ht="33.75" x14ac:dyDescent="0.25">
      <c r="B2" s="13" t="s">
        <v>0</v>
      </c>
      <c r="C2" s="13" t="s">
        <v>3</v>
      </c>
      <c r="D2" s="13" t="s">
        <v>4</v>
      </c>
      <c r="E2" s="13" t="s">
        <v>5</v>
      </c>
      <c r="F2" s="13" t="s">
        <v>280</v>
      </c>
      <c r="G2" s="13" t="s">
        <v>11</v>
      </c>
      <c r="H2" s="13" t="s">
        <v>8</v>
      </c>
      <c r="I2" s="9"/>
      <c r="J2" s="10" t="s">
        <v>293</v>
      </c>
      <c r="K2" s="10" t="s">
        <v>294</v>
      </c>
      <c r="L2" s="10" t="s">
        <v>295</v>
      </c>
      <c r="M2" s="20" t="s">
        <v>302</v>
      </c>
      <c r="N2" s="10" t="s">
        <v>303</v>
      </c>
      <c r="O2" s="10" t="s">
        <v>290</v>
      </c>
      <c r="P2" s="10" t="s">
        <v>291</v>
      </c>
      <c r="Q2" s="10" t="s">
        <v>292</v>
      </c>
      <c r="R2" s="10" t="s">
        <v>304</v>
      </c>
      <c r="S2" s="10" t="s">
        <v>305</v>
      </c>
      <c r="U2" s="10" t="s">
        <v>298</v>
      </c>
      <c r="V2" s="10" t="s">
        <v>297</v>
      </c>
      <c r="X2" s="10" t="s">
        <v>288</v>
      </c>
      <c r="Y2" s="10" t="s">
        <v>287</v>
      </c>
      <c r="Z2" s="10" t="s">
        <v>299</v>
      </c>
      <c r="AA2" s="17" t="s">
        <v>289</v>
      </c>
    </row>
    <row r="3" spans="2:27" x14ac:dyDescent="0.25">
      <c r="B3" s="13">
        <v>54</v>
      </c>
      <c r="C3" s="13">
        <v>1</v>
      </c>
      <c r="D3" s="13">
        <v>1</v>
      </c>
      <c r="E3" s="13">
        <v>1</v>
      </c>
      <c r="F3" s="13" t="s">
        <v>44</v>
      </c>
      <c r="G3" s="13">
        <v>1</v>
      </c>
      <c r="H3" s="13">
        <v>1</v>
      </c>
      <c r="I3" s="9"/>
      <c r="J3" s="13">
        <f>VLOOKUP(C3,'IEA GHG Pivot'!$B$3:$E$7,2,FALSE)</f>
        <v>0.5714285714285714</v>
      </c>
      <c r="K3" s="13">
        <f>IF(D3="NA", 1, VLOOKUP(D3,'IEA GHG Pivot'!$Q$3:$T$7,2,FALSE))</f>
        <v>0.5714285714285714</v>
      </c>
      <c r="L3" s="13">
        <f>IF(E3="NA", 1, VLOOKUP(E3,'IEA GHG Pivot'!$L$3:$O$7,2,FALSE))</f>
        <v>0.7142857142857143</v>
      </c>
      <c r="M3" s="13">
        <f>IF(F3="NA", 1, VLOOKUP(F3,'IEA GHG Pivot'!$B$12:$E$16,2,FALSE))</f>
        <v>1</v>
      </c>
      <c r="N3" s="13">
        <f>IF(G3="NA", 1, VLOOKUP(G3,'IEA GHG Pivot'!$G$13:$J$17,2,FALSE))</f>
        <v>0.16666666666666666</v>
      </c>
      <c r="O3" s="13">
        <f>VLOOKUP(C3,'IEA GHG Pivot'!$B$3:$E$7,3,FALSE)</f>
        <v>0.90909090909090906</v>
      </c>
      <c r="P3" s="13">
        <f>IF(D3="NA", 1, VLOOKUP(D3,'IEA GHG Pivot'!$Q$3:$T$7,3,FALSE))</f>
        <v>0.86046511627906974</v>
      </c>
      <c r="Q3" s="13">
        <f>IF(E3="NA", 1, VLOOKUP(E3,'IEA GHG Pivot'!$L$3:$O$7,3,FALSE))</f>
        <v>0.90243902439024393</v>
      </c>
      <c r="R3" s="13">
        <f>IF(F3="NA", 1, VLOOKUP(F3,'IEA GHG Pivot'!$B$12:$E$16,3,FALSE))</f>
        <v>1</v>
      </c>
      <c r="S3" s="13">
        <f>IF(G3="NA", 1, VLOOKUP(G3,'IEA GHG Pivot'!G13:J17,3,FALSE))</f>
        <v>0.43902439024390244</v>
      </c>
      <c r="U3" s="18">
        <f>PRODUCT(J3:N3)*GETPIVOTDATA("Secure",'IEA GHG Pivot'!$L$13,"Secure",0)</f>
        <v>5.3354675203414696E-3</v>
      </c>
      <c r="V3" s="18">
        <f>PRODUCT(O3:S3)*GETPIVOTDATA("Secure",'IEA GHG Pivot'!$L$13,"Secure",1)</f>
        <v>0.2673804189578381</v>
      </c>
      <c r="X3" s="18">
        <f>U3/(U3+V3)</f>
        <v>1.9564197704956102E-2</v>
      </c>
      <c r="Y3" s="18">
        <f>V3/(V3+U3)</f>
        <v>0.9804358022950439</v>
      </c>
      <c r="Z3" s="13">
        <f>IF(Y3&gt;X3,1,0)</f>
        <v>1</v>
      </c>
      <c r="AA3" s="13" t="str">
        <f>IF(Z3=H3,"TRUE","FALSE")</f>
        <v>TRUE</v>
      </c>
    </row>
    <row r="4" spans="2:27" x14ac:dyDescent="0.25">
      <c r="B4" s="13">
        <v>55</v>
      </c>
      <c r="C4" s="13">
        <v>1</v>
      </c>
      <c r="D4" s="13">
        <v>1</v>
      </c>
      <c r="E4" s="13">
        <v>1</v>
      </c>
      <c r="F4" s="13">
        <v>1</v>
      </c>
      <c r="G4" s="13">
        <v>0</v>
      </c>
      <c r="H4" s="13">
        <v>1</v>
      </c>
      <c r="I4" s="9"/>
      <c r="J4" s="13">
        <f>VLOOKUP(C4,'IEA GHG Pivot'!$B$3:$E$7,2,FALSE)</f>
        <v>0.5714285714285714</v>
      </c>
      <c r="K4" s="13">
        <f>IF(D4="NA", 1, VLOOKUP(D4,'IEA GHG Pivot'!$Q$3:$T$7,2,FALSE))</f>
        <v>0.5714285714285714</v>
      </c>
      <c r="L4" s="13">
        <f>IF(E4="NA", 1, VLOOKUP(E4,'IEA GHG Pivot'!$L$3:$O$7,2,FALSE))</f>
        <v>0.7142857142857143</v>
      </c>
      <c r="M4" s="13">
        <f>IF(F4="NA", 1, VLOOKUP(F4,'IEA GHG Pivot'!$B$12:$E$16,2,FALSE))</f>
        <v>1</v>
      </c>
      <c r="N4" s="13">
        <f>IF(G4="NA", 1, VLOOKUP(G4,'IEA GHG Pivot'!$G$13:$J$17,2,FALSE))</f>
        <v>0.83333333333333337</v>
      </c>
      <c r="O4" s="13">
        <f>VLOOKUP(C4,'IEA GHG Pivot'!$B$3:$E$7,3,FALSE)</f>
        <v>0.90909090909090906</v>
      </c>
      <c r="P4" s="13">
        <f>IF(D4="NA", 1, VLOOKUP(D4,'IEA GHG Pivot'!$Q$3:$T$7,3,FALSE))</f>
        <v>0.86046511627906974</v>
      </c>
      <c r="Q4" s="13">
        <f>IF(E4="NA", 1, VLOOKUP(E4,'IEA GHG Pivot'!$L$3:$O$7,3,FALSE))</f>
        <v>0.90243902439024393</v>
      </c>
      <c r="R4" s="13">
        <f>IF(F4="NA", 1, VLOOKUP(F4,'IEA GHG Pivot'!$B$12:$E$16,3,FALSE))</f>
        <v>1</v>
      </c>
      <c r="S4" s="13">
        <f>IF(G4="NA", 1, VLOOKUP(G4,'IEA GHG Pivot'!$G$13:$J$17,3,FALSE))</f>
        <v>0.56097560975609762</v>
      </c>
      <c r="U4" s="18">
        <f>PRODUCT(J4:N4)*GETPIVOTDATA("Secure",'IEA GHG Pivot'!$L$13,"Secure",0)</f>
        <v>2.6677337601707353E-2</v>
      </c>
      <c r="V4" s="18">
        <f>PRODUCT(O4:S4)*GETPIVOTDATA("Secure",'IEA GHG Pivot'!$L$13,"Secure",1)</f>
        <v>0.34165275755723762</v>
      </c>
      <c r="X4" s="18">
        <f t="shared" ref="X4:X53" si="0">U4/(U4+V4)</f>
        <v>7.2427797653068005E-2</v>
      </c>
      <c r="Y4" s="18">
        <f t="shared" ref="Y4:Y53" si="1">V4/(V4+U4)</f>
        <v>0.92757220234693194</v>
      </c>
      <c r="Z4" s="13">
        <f t="shared" ref="Z4:Z53" si="2">IF(Y4&gt;X4,1,0)</f>
        <v>1</v>
      </c>
      <c r="AA4" s="13" t="str">
        <f t="shared" ref="AA4:AA53" si="3">IF(Z4=H4,"TRUE","FALSE")</f>
        <v>TRUE</v>
      </c>
    </row>
    <row r="5" spans="2:27" x14ac:dyDescent="0.25">
      <c r="B5" s="13">
        <v>1</v>
      </c>
      <c r="C5" s="13">
        <v>1</v>
      </c>
      <c r="D5" s="13">
        <v>1</v>
      </c>
      <c r="E5" s="13">
        <v>1</v>
      </c>
      <c r="F5" s="13">
        <v>1</v>
      </c>
      <c r="G5" s="13">
        <v>1</v>
      </c>
      <c r="H5" s="13">
        <v>1</v>
      </c>
      <c r="I5" s="9"/>
      <c r="J5" s="13">
        <f>VLOOKUP(C5,'IEA GHG Pivot'!$B$3:$E$7,2,FALSE)</f>
        <v>0.5714285714285714</v>
      </c>
      <c r="K5" s="13">
        <f>IF(D5="NA", 1, VLOOKUP(D5,'IEA GHG Pivot'!$Q$3:$T$7,2,FALSE))</f>
        <v>0.5714285714285714</v>
      </c>
      <c r="L5" s="13">
        <f>IF(E5="NA", 1, VLOOKUP(E5,'IEA GHG Pivot'!$L$3:$O$7,2,FALSE))</f>
        <v>0.7142857142857143</v>
      </c>
      <c r="M5" s="13">
        <f>IF(F5="NA", 1, VLOOKUP(F5,'IEA GHG Pivot'!$B$12:$E$16,2,FALSE))</f>
        <v>1</v>
      </c>
      <c r="N5" s="13">
        <f>IF(G5="NA", 1, VLOOKUP(G5,'IEA GHG Pivot'!$G$13:$J$17,2,FALSE))</f>
        <v>0.16666666666666666</v>
      </c>
      <c r="O5" s="13">
        <f>VLOOKUP(C5,'IEA GHG Pivot'!$B$3:$E$7,3,FALSE)</f>
        <v>0.90909090909090906</v>
      </c>
      <c r="P5" s="13">
        <f>IF(D5="NA", 1, VLOOKUP(D5,'IEA GHG Pivot'!$Q$3:$T$7,3,FALSE))</f>
        <v>0.86046511627906974</v>
      </c>
      <c r="Q5" s="13">
        <f>IF(E5="NA", 1, VLOOKUP(E5,'IEA GHG Pivot'!$L$3:$O$7,3,FALSE))</f>
        <v>0.90243902439024393</v>
      </c>
      <c r="R5" s="13">
        <f>IF(F5="NA", 1, VLOOKUP(F5,'IEA GHG Pivot'!$B$12:$E$16,3,FALSE))</f>
        <v>1</v>
      </c>
      <c r="S5" s="13">
        <f>IF(G5="NA", 1, VLOOKUP(G5,'IEA GHG Pivot'!$G$13:$J$17,3,FALSE))</f>
        <v>0.43902439024390244</v>
      </c>
      <c r="U5" s="18">
        <f>PRODUCT(J5:N5)*GETPIVOTDATA("Secure",'IEA GHG Pivot'!$L$13,"Secure",0)</f>
        <v>5.3354675203414696E-3</v>
      </c>
      <c r="V5" s="18">
        <f>PRODUCT(O5:S5)*GETPIVOTDATA("Secure",'IEA GHG Pivot'!$L$13,"Secure",1)</f>
        <v>0.2673804189578381</v>
      </c>
      <c r="X5" s="18">
        <f t="shared" si="0"/>
        <v>1.9564197704956102E-2</v>
      </c>
      <c r="Y5" s="18">
        <f t="shared" si="1"/>
        <v>0.9804358022950439</v>
      </c>
      <c r="Z5" s="13">
        <f t="shared" si="2"/>
        <v>1</v>
      </c>
      <c r="AA5" s="13" t="str">
        <f t="shared" si="3"/>
        <v>TRUE</v>
      </c>
    </row>
    <row r="6" spans="2:27" x14ac:dyDescent="0.25">
      <c r="B6" s="13">
        <v>14</v>
      </c>
      <c r="C6" s="13">
        <v>1</v>
      </c>
      <c r="D6" s="13">
        <v>1</v>
      </c>
      <c r="E6" s="13">
        <v>0</v>
      </c>
      <c r="F6" s="13">
        <v>1</v>
      </c>
      <c r="G6" s="13">
        <v>1</v>
      </c>
      <c r="H6" s="13">
        <v>1</v>
      </c>
      <c r="I6" s="9"/>
      <c r="J6" s="13">
        <f>VLOOKUP(C6,'IEA GHG Pivot'!$B$3:$E$7,2,FALSE)</f>
        <v>0.5714285714285714</v>
      </c>
      <c r="K6" s="13">
        <f>IF(D6="NA", 1, VLOOKUP(D6,'IEA GHG Pivot'!$Q$3:$T$7,2,FALSE))</f>
        <v>0.5714285714285714</v>
      </c>
      <c r="L6" s="13">
        <f>IF(E6="NA", 1, VLOOKUP(E6,'IEA GHG Pivot'!$L$3:$O$7,2,FALSE))</f>
        <v>0.2857142857142857</v>
      </c>
      <c r="M6" s="13">
        <f>IF(F6="NA", 1, VLOOKUP(F6,'IEA GHG Pivot'!$B$12:$E$16,2,FALSE))</f>
        <v>1</v>
      </c>
      <c r="N6" s="13">
        <f>IF(G6="NA", 1, VLOOKUP(G6,'IEA GHG Pivot'!$G$13:$J$17,2,FALSE))</f>
        <v>0.16666666666666666</v>
      </c>
      <c r="O6" s="13">
        <f>VLOOKUP(C6,'IEA GHG Pivot'!$B$3:$E$7,3,FALSE)</f>
        <v>0.90909090909090906</v>
      </c>
      <c r="P6" s="13">
        <f>IF(D6="NA", 1, VLOOKUP(D6,'IEA GHG Pivot'!$Q$3:$T$7,3,FALSE))</f>
        <v>0.86046511627906974</v>
      </c>
      <c r="Q6" s="13">
        <f>IF(E6="NA", 1, VLOOKUP(E6,'IEA GHG Pivot'!$L$3:$O$7,3,FALSE))</f>
        <v>9.7560975609756101E-2</v>
      </c>
      <c r="R6" s="13">
        <f>IF(F6="NA", 1, VLOOKUP(F6,'IEA GHG Pivot'!$B$12:$E$16,3,FALSE))</f>
        <v>1</v>
      </c>
      <c r="S6" s="13">
        <f>IF(G6="NA", 1, VLOOKUP(G6,'IEA GHG Pivot'!$G$13:$J$17,3,FALSE))</f>
        <v>0.43902439024390244</v>
      </c>
      <c r="U6" s="18">
        <f>PRODUCT(J6:N6)*GETPIVOTDATA("Secure",'IEA GHG Pivot'!$L$13,"Secure",0)</f>
        <v>2.1341870081365878E-3</v>
      </c>
      <c r="V6" s="18">
        <f>PRODUCT(O6:S6)*GETPIVOTDATA("Secure",'IEA GHG Pivot'!$L$13,"Secure",1)</f>
        <v>2.8905991238685202E-2</v>
      </c>
      <c r="X6" s="18">
        <f t="shared" si="0"/>
        <v>6.8755629918301378E-2</v>
      </c>
      <c r="Y6" s="18">
        <f t="shared" si="1"/>
        <v>0.93124437008169858</v>
      </c>
      <c r="Z6" s="13">
        <f t="shared" si="2"/>
        <v>1</v>
      </c>
      <c r="AA6" s="13" t="str">
        <f t="shared" si="3"/>
        <v>TRUE</v>
      </c>
    </row>
    <row r="7" spans="2:27" x14ac:dyDescent="0.25">
      <c r="B7" s="13">
        <v>58</v>
      </c>
      <c r="C7" s="13">
        <v>1</v>
      </c>
      <c r="D7" s="13">
        <v>1</v>
      </c>
      <c r="E7" s="13">
        <v>1</v>
      </c>
      <c r="F7" s="13" t="s">
        <v>44</v>
      </c>
      <c r="G7" s="13">
        <v>0</v>
      </c>
      <c r="H7" s="13">
        <v>1</v>
      </c>
      <c r="I7" s="9"/>
      <c r="J7" s="13">
        <f>VLOOKUP(C7,'IEA GHG Pivot'!$B$3:$E$7,2,FALSE)</f>
        <v>0.5714285714285714</v>
      </c>
      <c r="K7" s="13">
        <f>IF(D7="NA", 1, VLOOKUP(D7,'IEA GHG Pivot'!$Q$3:$T$7,2,FALSE))</f>
        <v>0.5714285714285714</v>
      </c>
      <c r="L7" s="13">
        <f>IF(E7="NA", 1, VLOOKUP(E7,'IEA GHG Pivot'!$L$3:$O$7,2,FALSE))</f>
        <v>0.7142857142857143</v>
      </c>
      <c r="M7" s="13">
        <f>IF(F7="NA", 1, VLOOKUP(F7,'IEA GHG Pivot'!$B$12:$E$16,2,FALSE))</f>
        <v>1</v>
      </c>
      <c r="N7" s="13">
        <f>IF(G7="NA", 1, VLOOKUP(G7,'IEA GHG Pivot'!$G$13:$J$17,2,FALSE))</f>
        <v>0.83333333333333337</v>
      </c>
      <c r="O7" s="13">
        <f>VLOOKUP(C7,'IEA GHG Pivot'!$B$3:$E$7,3,FALSE)</f>
        <v>0.90909090909090906</v>
      </c>
      <c r="P7" s="13">
        <f>IF(D7="NA", 1, VLOOKUP(D7,'IEA GHG Pivot'!$Q$3:$T$7,3,FALSE))</f>
        <v>0.86046511627906974</v>
      </c>
      <c r="Q7" s="13">
        <f>IF(E7="NA", 1, VLOOKUP(E7,'IEA GHG Pivot'!$L$3:$O$7,3,FALSE))</f>
        <v>0.90243902439024393</v>
      </c>
      <c r="R7" s="13">
        <f>IF(F7="NA", 1, VLOOKUP(F7,'IEA GHG Pivot'!$B$12:$E$16,3,FALSE))</f>
        <v>1</v>
      </c>
      <c r="S7" s="13">
        <f>IF(G7="NA", 1, VLOOKUP(G7,'IEA GHG Pivot'!$G$13:$J$17,3,FALSE))</f>
        <v>0.56097560975609762</v>
      </c>
      <c r="U7" s="18">
        <f>PRODUCT(J7:N7)*GETPIVOTDATA("Secure",'IEA GHG Pivot'!$L$13,"Secure",0)</f>
        <v>2.6677337601707353E-2</v>
      </c>
      <c r="V7" s="18">
        <f>PRODUCT(O7:S7)*GETPIVOTDATA("Secure",'IEA GHG Pivot'!$L$13,"Secure",1)</f>
        <v>0.34165275755723762</v>
      </c>
      <c r="X7" s="18">
        <f t="shared" si="0"/>
        <v>7.2427797653068005E-2</v>
      </c>
      <c r="Y7" s="18">
        <f t="shared" si="1"/>
        <v>0.92757220234693194</v>
      </c>
      <c r="Z7" s="13">
        <f t="shared" si="2"/>
        <v>1</v>
      </c>
      <c r="AA7" s="13" t="str">
        <f t="shared" si="3"/>
        <v>TRUE</v>
      </c>
    </row>
    <row r="8" spans="2:27" x14ac:dyDescent="0.25">
      <c r="B8" s="13">
        <v>10</v>
      </c>
      <c r="C8" s="13">
        <v>1</v>
      </c>
      <c r="D8" s="13">
        <v>1</v>
      </c>
      <c r="E8" s="13">
        <v>1</v>
      </c>
      <c r="F8" s="13">
        <v>1</v>
      </c>
      <c r="G8" s="13">
        <v>1</v>
      </c>
      <c r="H8" s="13">
        <v>1</v>
      </c>
      <c r="I8" s="9"/>
      <c r="J8" s="13">
        <f>VLOOKUP(C8,'IEA GHG Pivot'!$B$3:$E$7,2,FALSE)</f>
        <v>0.5714285714285714</v>
      </c>
      <c r="K8" s="13">
        <f>IF(D8="NA", 1, VLOOKUP(D8,'IEA GHG Pivot'!$Q$3:$T$7,2,FALSE))</f>
        <v>0.5714285714285714</v>
      </c>
      <c r="L8" s="13">
        <f>IF(E8="NA", 1, VLOOKUP(E8,'IEA GHG Pivot'!$L$3:$O$7,2,FALSE))</f>
        <v>0.7142857142857143</v>
      </c>
      <c r="M8" s="13">
        <f>IF(F8="NA", 1, VLOOKUP(F8,'IEA GHG Pivot'!$B$12:$E$16,2,FALSE))</f>
        <v>1</v>
      </c>
      <c r="N8" s="13">
        <f>IF(G8="NA", 1, VLOOKUP(G8,'IEA GHG Pivot'!$G$13:$J$17,2,FALSE))</f>
        <v>0.16666666666666666</v>
      </c>
      <c r="O8" s="13">
        <f>VLOOKUP(C8,'IEA GHG Pivot'!$B$3:$E$7,3,FALSE)</f>
        <v>0.90909090909090906</v>
      </c>
      <c r="P8" s="13">
        <f>IF(D8="NA", 1, VLOOKUP(D8,'IEA GHG Pivot'!$Q$3:$T$7,3,FALSE))</f>
        <v>0.86046511627906974</v>
      </c>
      <c r="Q8" s="13">
        <f>IF(E8="NA", 1, VLOOKUP(E8,'IEA GHG Pivot'!$L$3:$O$7,3,FALSE))</f>
        <v>0.90243902439024393</v>
      </c>
      <c r="R8" s="13">
        <f>IF(F8="NA", 1, VLOOKUP(F8,'IEA GHG Pivot'!$B$12:$E$16,3,FALSE))</f>
        <v>1</v>
      </c>
      <c r="S8" s="13">
        <f>IF(G8="NA", 1, VLOOKUP(G8,'IEA GHG Pivot'!$G$13:$J$17,3,FALSE))</f>
        <v>0.43902439024390244</v>
      </c>
      <c r="U8" s="18">
        <f>PRODUCT(J8:N8)*GETPIVOTDATA("Secure",'IEA GHG Pivot'!$L$13,"Secure",0)</f>
        <v>5.3354675203414696E-3</v>
      </c>
      <c r="V8" s="18">
        <f>PRODUCT(O8:S8)*GETPIVOTDATA("Secure",'IEA GHG Pivot'!$L$13,"Secure",1)</f>
        <v>0.2673804189578381</v>
      </c>
      <c r="X8" s="18">
        <f t="shared" si="0"/>
        <v>1.9564197704956102E-2</v>
      </c>
      <c r="Y8" s="18">
        <f t="shared" si="1"/>
        <v>0.9804358022950439</v>
      </c>
      <c r="Z8" s="13">
        <f t="shared" si="2"/>
        <v>1</v>
      </c>
      <c r="AA8" s="13" t="str">
        <f t="shared" si="3"/>
        <v>TRUE</v>
      </c>
    </row>
    <row r="9" spans="2:27" x14ac:dyDescent="0.25">
      <c r="B9" s="13">
        <v>51</v>
      </c>
      <c r="C9" s="13">
        <v>1</v>
      </c>
      <c r="D9" s="13">
        <v>1</v>
      </c>
      <c r="E9" s="13">
        <v>1</v>
      </c>
      <c r="F9" s="13" t="s">
        <v>44</v>
      </c>
      <c r="G9" s="13">
        <v>0</v>
      </c>
      <c r="H9" s="13">
        <v>1</v>
      </c>
      <c r="I9" s="9"/>
      <c r="J9" s="13">
        <f>VLOOKUP(C9,'IEA GHG Pivot'!$B$3:$E$7,2,FALSE)</f>
        <v>0.5714285714285714</v>
      </c>
      <c r="K9" s="13">
        <f>IF(D9="NA", 1, VLOOKUP(D9,'IEA GHG Pivot'!$Q$3:$T$7,2,FALSE))</f>
        <v>0.5714285714285714</v>
      </c>
      <c r="L9" s="13">
        <f>IF(E9="NA", 1, VLOOKUP(E9,'IEA GHG Pivot'!$L$3:$O$7,2,FALSE))</f>
        <v>0.7142857142857143</v>
      </c>
      <c r="M9" s="13">
        <f>IF(F9="NA", 1, VLOOKUP(F9,'IEA GHG Pivot'!$B$12:$E$16,2,FALSE))</f>
        <v>1</v>
      </c>
      <c r="N9" s="13">
        <f>IF(G9="NA", 1, VLOOKUP(G9,'IEA GHG Pivot'!$G$13:$J$17,2,FALSE))</f>
        <v>0.83333333333333337</v>
      </c>
      <c r="O9" s="13">
        <f>VLOOKUP(C9,'IEA GHG Pivot'!$B$3:$E$7,3,FALSE)</f>
        <v>0.90909090909090906</v>
      </c>
      <c r="P9" s="13">
        <f>IF(D9="NA", 1, VLOOKUP(D9,'IEA GHG Pivot'!$Q$3:$T$7,3,FALSE))</f>
        <v>0.86046511627906974</v>
      </c>
      <c r="Q9" s="13">
        <f>IF(E9="NA", 1, VLOOKUP(E9,'IEA GHG Pivot'!$L$3:$O$7,3,FALSE))</f>
        <v>0.90243902439024393</v>
      </c>
      <c r="R9" s="13">
        <f>IF(F9="NA", 1, VLOOKUP(F9,'IEA GHG Pivot'!$B$12:$E$16,3,FALSE))</f>
        <v>1</v>
      </c>
      <c r="S9" s="13">
        <f>IF(G9="NA", 1, VLOOKUP(G9,'IEA GHG Pivot'!$G$13:$J$17,3,FALSE))</f>
        <v>0.56097560975609762</v>
      </c>
      <c r="U9" s="18">
        <f>PRODUCT(J9:N9)*GETPIVOTDATA("Secure",'IEA GHG Pivot'!$L$13,"Secure",0)</f>
        <v>2.6677337601707353E-2</v>
      </c>
      <c r="V9" s="18">
        <f>PRODUCT(O9:S9)*GETPIVOTDATA("Secure",'IEA GHG Pivot'!$L$13,"Secure",1)</f>
        <v>0.34165275755723762</v>
      </c>
      <c r="X9" s="18">
        <f t="shared" si="0"/>
        <v>7.2427797653068005E-2</v>
      </c>
      <c r="Y9" s="18">
        <f t="shared" si="1"/>
        <v>0.92757220234693194</v>
      </c>
      <c r="Z9" s="13">
        <f t="shared" si="2"/>
        <v>1</v>
      </c>
      <c r="AA9" s="13" t="str">
        <f t="shared" si="3"/>
        <v>TRUE</v>
      </c>
    </row>
    <row r="10" spans="2:27" x14ac:dyDescent="0.25">
      <c r="B10" s="13">
        <v>57</v>
      </c>
      <c r="C10" s="13">
        <v>1</v>
      </c>
      <c r="D10" s="13">
        <v>1</v>
      </c>
      <c r="E10" s="13">
        <v>1</v>
      </c>
      <c r="F10" s="13">
        <v>1</v>
      </c>
      <c r="G10" s="13">
        <v>0</v>
      </c>
      <c r="H10" s="13">
        <v>1</v>
      </c>
      <c r="I10" s="9"/>
      <c r="J10" s="13">
        <f>VLOOKUP(C10,'IEA GHG Pivot'!$B$3:$E$7,2,FALSE)</f>
        <v>0.5714285714285714</v>
      </c>
      <c r="K10" s="13">
        <f>IF(D10="NA", 1, VLOOKUP(D10,'IEA GHG Pivot'!$Q$3:$T$7,2,FALSE))</f>
        <v>0.5714285714285714</v>
      </c>
      <c r="L10" s="13">
        <f>IF(E10="NA", 1, VLOOKUP(E10,'IEA GHG Pivot'!$L$3:$O$7,2,FALSE))</f>
        <v>0.7142857142857143</v>
      </c>
      <c r="M10" s="13">
        <f>IF(F10="NA", 1, VLOOKUP(F10,'IEA GHG Pivot'!$B$12:$E$16,2,FALSE))</f>
        <v>1</v>
      </c>
      <c r="N10" s="13">
        <f>IF(G10="NA", 1, VLOOKUP(G10,'IEA GHG Pivot'!$G$13:$J$17,2,FALSE))</f>
        <v>0.83333333333333337</v>
      </c>
      <c r="O10" s="13">
        <f>VLOOKUP(C10,'IEA GHG Pivot'!$B$3:$E$7,3,FALSE)</f>
        <v>0.90909090909090906</v>
      </c>
      <c r="P10" s="13">
        <f>IF(D10="NA", 1, VLOOKUP(D10,'IEA GHG Pivot'!$Q$3:$T$7,3,FALSE))</f>
        <v>0.86046511627906974</v>
      </c>
      <c r="Q10" s="13">
        <f>IF(E10="NA", 1, VLOOKUP(E10,'IEA GHG Pivot'!$L$3:$O$7,3,FALSE))</f>
        <v>0.90243902439024393</v>
      </c>
      <c r="R10" s="13">
        <f>IF(F10="NA", 1, VLOOKUP(F10,'IEA GHG Pivot'!$B$12:$E$16,3,FALSE))</f>
        <v>1</v>
      </c>
      <c r="S10" s="13">
        <f>IF(G10="NA", 1, VLOOKUP(G10,'IEA GHG Pivot'!$G$13:$J$17,3,FALSE))</f>
        <v>0.56097560975609762</v>
      </c>
      <c r="U10" s="18">
        <f>PRODUCT(J10:N10)*GETPIVOTDATA("Secure",'IEA GHG Pivot'!$L$13,"Secure",0)</f>
        <v>2.6677337601707353E-2</v>
      </c>
      <c r="V10" s="18">
        <f>PRODUCT(O10:S10)*GETPIVOTDATA("Secure",'IEA GHG Pivot'!$L$13,"Secure",1)</f>
        <v>0.34165275755723762</v>
      </c>
      <c r="X10" s="18">
        <f t="shared" si="0"/>
        <v>7.2427797653068005E-2</v>
      </c>
      <c r="Y10" s="18">
        <f t="shared" si="1"/>
        <v>0.92757220234693194</v>
      </c>
      <c r="Z10" s="13">
        <f t="shared" si="2"/>
        <v>1</v>
      </c>
      <c r="AA10" s="13" t="str">
        <f t="shared" si="3"/>
        <v>TRUE</v>
      </c>
    </row>
    <row r="11" spans="2:27" x14ac:dyDescent="0.25">
      <c r="B11" s="13">
        <v>5</v>
      </c>
      <c r="C11" s="13">
        <v>1</v>
      </c>
      <c r="D11" s="13">
        <v>1</v>
      </c>
      <c r="E11" s="13">
        <v>1</v>
      </c>
      <c r="F11" s="13">
        <v>1</v>
      </c>
      <c r="G11" s="13">
        <v>0</v>
      </c>
      <c r="H11" s="13">
        <v>1</v>
      </c>
      <c r="I11" s="9"/>
      <c r="J11" s="13">
        <f>VLOOKUP(C11,'IEA GHG Pivot'!$B$3:$E$7,2,FALSE)</f>
        <v>0.5714285714285714</v>
      </c>
      <c r="K11" s="13">
        <f>IF(D11="NA", 1, VLOOKUP(D11,'IEA GHG Pivot'!$Q$3:$T$7,2,FALSE))</f>
        <v>0.5714285714285714</v>
      </c>
      <c r="L11" s="13">
        <f>IF(E11="NA", 1, VLOOKUP(E11,'IEA GHG Pivot'!$L$3:$O$7,2,FALSE))</f>
        <v>0.7142857142857143</v>
      </c>
      <c r="M11" s="13">
        <f>IF(F11="NA", 1, VLOOKUP(F11,'IEA GHG Pivot'!$B$12:$E$16,2,FALSE))</f>
        <v>1</v>
      </c>
      <c r="N11" s="13">
        <f>IF(G11="NA", 1, VLOOKUP(G11,'IEA GHG Pivot'!$G$13:$J$17,2,FALSE))</f>
        <v>0.83333333333333337</v>
      </c>
      <c r="O11" s="13">
        <f>VLOOKUP(C11,'IEA GHG Pivot'!$B$3:$E$7,3,FALSE)</f>
        <v>0.90909090909090906</v>
      </c>
      <c r="P11" s="13">
        <f>IF(D11="NA", 1, VLOOKUP(D11,'IEA GHG Pivot'!$Q$3:$T$7,3,FALSE))</f>
        <v>0.86046511627906974</v>
      </c>
      <c r="Q11" s="13">
        <f>IF(E11="NA", 1, VLOOKUP(E11,'IEA GHG Pivot'!$L$3:$O$7,3,FALSE))</f>
        <v>0.90243902439024393</v>
      </c>
      <c r="R11" s="13">
        <f>IF(F11="NA", 1, VLOOKUP(F11,'IEA GHG Pivot'!$B$12:$E$16,3,FALSE))</f>
        <v>1</v>
      </c>
      <c r="S11" s="13">
        <f>IF(G11="NA", 1, VLOOKUP(G11,'IEA GHG Pivot'!$G$13:$J$17,3,FALSE))</f>
        <v>0.56097560975609762</v>
      </c>
      <c r="U11" s="18">
        <f>PRODUCT(J11:N11)*GETPIVOTDATA("Secure",'IEA GHG Pivot'!$L$13,"Secure",0)</f>
        <v>2.6677337601707353E-2</v>
      </c>
      <c r="V11" s="18">
        <f>PRODUCT(O11:S11)*GETPIVOTDATA("Secure",'IEA GHG Pivot'!$L$13,"Secure",1)</f>
        <v>0.34165275755723762</v>
      </c>
      <c r="X11" s="18">
        <f t="shared" si="0"/>
        <v>7.2427797653068005E-2</v>
      </c>
      <c r="Y11" s="18">
        <f t="shared" si="1"/>
        <v>0.92757220234693194</v>
      </c>
      <c r="Z11" s="13">
        <f t="shared" si="2"/>
        <v>1</v>
      </c>
      <c r="AA11" s="13" t="str">
        <f t="shared" si="3"/>
        <v>TRUE</v>
      </c>
    </row>
    <row r="12" spans="2:27" x14ac:dyDescent="0.25">
      <c r="B12" s="13">
        <v>59</v>
      </c>
      <c r="C12" s="13">
        <v>1</v>
      </c>
      <c r="D12" s="13">
        <v>1</v>
      </c>
      <c r="E12" s="13">
        <v>1</v>
      </c>
      <c r="F12" s="13">
        <v>1</v>
      </c>
      <c r="G12" s="13">
        <v>1</v>
      </c>
      <c r="H12" s="13">
        <v>1</v>
      </c>
      <c r="I12" s="9"/>
      <c r="J12" s="13">
        <f>VLOOKUP(C12,'IEA GHG Pivot'!$B$3:$E$7,2,FALSE)</f>
        <v>0.5714285714285714</v>
      </c>
      <c r="K12" s="13">
        <f>IF(D12="NA", 1, VLOOKUP(D12,'IEA GHG Pivot'!$Q$3:$T$7,2,FALSE))</f>
        <v>0.5714285714285714</v>
      </c>
      <c r="L12" s="13">
        <f>IF(E12="NA", 1, VLOOKUP(E12,'IEA GHG Pivot'!$L$3:$O$7,2,FALSE))</f>
        <v>0.7142857142857143</v>
      </c>
      <c r="M12" s="13">
        <f>IF(F12="NA", 1, VLOOKUP(F12,'IEA GHG Pivot'!$B$12:$E$16,2,FALSE))</f>
        <v>1</v>
      </c>
      <c r="N12" s="13">
        <f>IF(G12="NA", 1, VLOOKUP(G12,'IEA GHG Pivot'!$G$13:$J$17,2,FALSE))</f>
        <v>0.16666666666666666</v>
      </c>
      <c r="O12" s="13">
        <f>VLOOKUP(C12,'IEA GHG Pivot'!$B$3:$E$7,3,FALSE)</f>
        <v>0.90909090909090906</v>
      </c>
      <c r="P12" s="13">
        <f>IF(D12="NA", 1, VLOOKUP(D12,'IEA GHG Pivot'!$Q$3:$T$7,3,FALSE))</f>
        <v>0.86046511627906974</v>
      </c>
      <c r="Q12" s="13">
        <f>IF(E12="NA", 1, VLOOKUP(E12,'IEA GHG Pivot'!$L$3:$O$7,3,FALSE))</f>
        <v>0.90243902439024393</v>
      </c>
      <c r="R12" s="13">
        <f>IF(F12="NA", 1, VLOOKUP(F12,'IEA GHG Pivot'!$B$12:$E$16,3,FALSE))</f>
        <v>1</v>
      </c>
      <c r="S12" s="13">
        <f>IF(G12="NA", 1, VLOOKUP(G12,'IEA GHG Pivot'!$G$13:$J$17,3,FALSE))</f>
        <v>0.43902439024390244</v>
      </c>
      <c r="U12" s="18">
        <f>PRODUCT(J12:N12)*GETPIVOTDATA("Secure",'IEA GHG Pivot'!$L$13,"Secure",0)</f>
        <v>5.3354675203414696E-3</v>
      </c>
      <c r="V12" s="18">
        <f>PRODUCT(O12:S12)*GETPIVOTDATA("Secure",'IEA GHG Pivot'!$L$13,"Secure",1)</f>
        <v>0.2673804189578381</v>
      </c>
      <c r="X12" s="18">
        <f t="shared" si="0"/>
        <v>1.9564197704956102E-2</v>
      </c>
      <c r="Y12" s="18">
        <f t="shared" si="1"/>
        <v>0.9804358022950439</v>
      </c>
      <c r="Z12" s="13">
        <f t="shared" si="2"/>
        <v>1</v>
      </c>
      <c r="AA12" s="13" t="str">
        <f t="shared" si="3"/>
        <v>TRUE</v>
      </c>
    </row>
    <row r="13" spans="2:27" x14ac:dyDescent="0.25">
      <c r="B13" s="13">
        <v>60</v>
      </c>
      <c r="C13" s="13">
        <v>1</v>
      </c>
      <c r="D13" s="13">
        <v>1</v>
      </c>
      <c r="E13" s="13">
        <v>1</v>
      </c>
      <c r="F13" s="13" t="s">
        <v>44</v>
      </c>
      <c r="G13" s="13">
        <v>1</v>
      </c>
      <c r="H13" s="13">
        <v>1</v>
      </c>
      <c r="I13" s="9"/>
      <c r="J13" s="13">
        <f>VLOOKUP(C13,'IEA GHG Pivot'!$B$3:$E$7,2,FALSE)</f>
        <v>0.5714285714285714</v>
      </c>
      <c r="K13" s="13">
        <f>IF(D13="NA", 1, VLOOKUP(D13,'IEA GHG Pivot'!$Q$3:$T$7,2,FALSE))</f>
        <v>0.5714285714285714</v>
      </c>
      <c r="L13" s="13">
        <f>IF(E13="NA", 1, VLOOKUP(E13,'IEA GHG Pivot'!$L$3:$O$7,2,FALSE))</f>
        <v>0.7142857142857143</v>
      </c>
      <c r="M13" s="13">
        <f>IF(F13="NA", 1, VLOOKUP(F13,'IEA GHG Pivot'!$B$12:$E$16,2,FALSE))</f>
        <v>1</v>
      </c>
      <c r="N13" s="13">
        <f>IF(G13="NA", 1, VLOOKUP(G13,'IEA GHG Pivot'!$G$13:$J$17,2,FALSE))</f>
        <v>0.16666666666666666</v>
      </c>
      <c r="O13" s="13">
        <f>VLOOKUP(C13,'IEA GHG Pivot'!$B$3:$E$7,3,FALSE)</f>
        <v>0.90909090909090906</v>
      </c>
      <c r="P13" s="13">
        <f>IF(D13="NA", 1, VLOOKUP(D13,'IEA GHG Pivot'!$Q$3:$T$7,3,FALSE))</f>
        <v>0.86046511627906974</v>
      </c>
      <c r="Q13" s="13">
        <f>IF(E13="NA", 1, VLOOKUP(E13,'IEA GHG Pivot'!$L$3:$O$7,3,FALSE))</f>
        <v>0.90243902439024393</v>
      </c>
      <c r="R13" s="13">
        <f>IF(F13="NA", 1, VLOOKUP(F13,'IEA GHG Pivot'!$B$12:$E$16,3,FALSE))</f>
        <v>1</v>
      </c>
      <c r="S13" s="13">
        <f>IF(G13="NA", 1, VLOOKUP(G13,'IEA GHG Pivot'!$G$13:$J$17,3,FALSE))</f>
        <v>0.43902439024390244</v>
      </c>
      <c r="U13" s="18">
        <f>PRODUCT(J13:N13)*GETPIVOTDATA("Secure",'IEA GHG Pivot'!$L$13,"Secure",0)</f>
        <v>5.3354675203414696E-3</v>
      </c>
      <c r="V13" s="18">
        <f>PRODUCT(O13:S13)*GETPIVOTDATA("Secure",'IEA GHG Pivot'!$L$13,"Secure",1)</f>
        <v>0.2673804189578381</v>
      </c>
      <c r="X13" s="18">
        <f t="shared" si="0"/>
        <v>1.9564197704956102E-2</v>
      </c>
      <c r="Y13" s="18">
        <f t="shared" si="1"/>
        <v>0.9804358022950439</v>
      </c>
      <c r="Z13" s="13">
        <f t="shared" si="2"/>
        <v>1</v>
      </c>
      <c r="AA13" s="13" t="str">
        <f t="shared" si="3"/>
        <v>TRUE</v>
      </c>
    </row>
    <row r="14" spans="2:27" x14ac:dyDescent="0.25">
      <c r="B14" s="13">
        <v>4</v>
      </c>
      <c r="C14" s="13">
        <v>1</v>
      </c>
      <c r="D14" s="13">
        <v>1</v>
      </c>
      <c r="E14" s="13">
        <v>1</v>
      </c>
      <c r="F14" s="13" t="s">
        <v>44</v>
      </c>
      <c r="G14" s="13">
        <v>0</v>
      </c>
      <c r="H14" s="13">
        <v>1</v>
      </c>
      <c r="I14" s="9"/>
      <c r="J14" s="13">
        <f>VLOOKUP(C14,'IEA GHG Pivot'!$B$3:$E$7,2,FALSE)</f>
        <v>0.5714285714285714</v>
      </c>
      <c r="K14" s="13">
        <f>IF(D14="NA", 1, VLOOKUP(D14,'IEA GHG Pivot'!$Q$3:$T$7,2,FALSE))</f>
        <v>0.5714285714285714</v>
      </c>
      <c r="L14" s="13">
        <f>IF(E14="NA", 1, VLOOKUP(E14,'IEA GHG Pivot'!$L$3:$O$7,2,FALSE))</f>
        <v>0.7142857142857143</v>
      </c>
      <c r="M14" s="13">
        <f>IF(F14="NA", 1, VLOOKUP(F14,'IEA GHG Pivot'!$B$12:$E$16,2,FALSE))</f>
        <v>1</v>
      </c>
      <c r="N14" s="13">
        <f>IF(G14="NA", 1, VLOOKUP(G14,'IEA GHG Pivot'!$G$13:$J$17,2,FALSE))</f>
        <v>0.83333333333333337</v>
      </c>
      <c r="O14" s="13">
        <f>VLOOKUP(C14,'IEA GHG Pivot'!$B$3:$E$7,3,FALSE)</f>
        <v>0.90909090909090906</v>
      </c>
      <c r="P14" s="13">
        <f>IF(D14="NA", 1, VLOOKUP(D14,'IEA GHG Pivot'!$Q$3:$T$7,3,FALSE))</f>
        <v>0.86046511627906974</v>
      </c>
      <c r="Q14" s="13">
        <f>IF(E14="NA", 1, VLOOKUP(E14,'IEA GHG Pivot'!$L$3:$O$7,3,FALSE))</f>
        <v>0.90243902439024393</v>
      </c>
      <c r="R14" s="13">
        <f>IF(F14="NA", 1, VLOOKUP(F14,'IEA GHG Pivot'!$B$12:$E$16,3,FALSE))</f>
        <v>1</v>
      </c>
      <c r="S14" s="13">
        <f>IF(G14="NA", 1, VLOOKUP(G14,'IEA GHG Pivot'!$G$13:$J$17,3,FALSE))</f>
        <v>0.56097560975609762</v>
      </c>
      <c r="U14" s="18">
        <f>PRODUCT(J14:N14)*GETPIVOTDATA("Secure",'IEA GHG Pivot'!$L$13,"Secure",0)</f>
        <v>2.6677337601707353E-2</v>
      </c>
      <c r="V14" s="18">
        <f>PRODUCT(O14:S14)*GETPIVOTDATA("Secure",'IEA GHG Pivot'!$L$13,"Secure",1)</f>
        <v>0.34165275755723762</v>
      </c>
      <c r="X14" s="18">
        <f t="shared" si="0"/>
        <v>7.2427797653068005E-2</v>
      </c>
      <c r="Y14" s="18">
        <f t="shared" si="1"/>
        <v>0.92757220234693194</v>
      </c>
      <c r="Z14" s="13">
        <f t="shared" si="2"/>
        <v>1</v>
      </c>
      <c r="AA14" s="13" t="str">
        <f t="shared" si="3"/>
        <v>TRUE</v>
      </c>
    </row>
    <row r="15" spans="2:27" x14ac:dyDescent="0.25">
      <c r="B15" s="13">
        <v>12</v>
      </c>
      <c r="C15" s="13">
        <v>1</v>
      </c>
      <c r="D15" s="13">
        <v>1</v>
      </c>
      <c r="E15" s="13">
        <v>1</v>
      </c>
      <c r="F15" s="13">
        <v>1</v>
      </c>
      <c r="G15" s="13">
        <v>1</v>
      </c>
      <c r="H15" s="13">
        <v>1</v>
      </c>
      <c r="I15" s="9"/>
      <c r="J15" s="13">
        <f>VLOOKUP(C15,'IEA GHG Pivot'!$B$3:$E$7,2,FALSE)</f>
        <v>0.5714285714285714</v>
      </c>
      <c r="K15" s="13">
        <f>IF(D15="NA", 1, VLOOKUP(D15,'IEA GHG Pivot'!$Q$3:$T$7,2,FALSE))</f>
        <v>0.5714285714285714</v>
      </c>
      <c r="L15" s="13">
        <f>IF(E15="NA", 1, VLOOKUP(E15,'IEA GHG Pivot'!$L$3:$O$7,2,FALSE))</f>
        <v>0.7142857142857143</v>
      </c>
      <c r="M15" s="13">
        <f>IF(F15="NA", 1, VLOOKUP(F15,'IEA GHG Pivot'!$B$12:$E$16,2,FALSE))</f>
        <v>1</v>
      </c>
      <c r="N15" s="13">
        <f>IF(G15="NA", 1, VLOOKUP(G15,'IEA GHG Pivot'!$G$13:$J$17,2,FALSE))</f>
        <v>0.16666666666666666</v>
      </c>
      <c r="O15" s="13">
        <f>VLOOKUP(C15,'IEA GHG Pivot'!$B$3:$E$7,3,FALSE)</f>
        <v>0.90909090909090906</v>
      </c>
      <c r="P15" s="13">
        <f>IF(D15="NA", 1, VLOOKUP(D15,'IEA GHG Pivot'!$Q$3:$T$7,3,FALSE))</f>
        <v>0.86046511627906974</v>
      </c>
      <c r="Q15" s="13">
        <f>IF(E15="NA", 1, VLOOKUP(E15,'IEA GHG Pivot'!$L$3:$O$7,3,FALSE))</f>
        <v>0.90243902439024393</v>
      </c>
      <c r="R15" s="13">
        <f>IF(F15="NA", 1, VLOOKUP(F15,'IEA GHG Pivot'!$B$12:$E$16,3,FALSE))</f>
        <v>1</v>
      </c>
      <c r="S15" s="13">
        <f>IF(G15="NA", 1, VLOOKUP(G15,'IEA GHG Pivot'!$G$13:$J$17,3,FALSE))</f>
        <v>0.43902439024390244</v>
      </c>
      <c r="U15" s="18">
        <f>PRODUCT(J15:N15)*GETPIVOTDATA("Secure",'IEA GHG Pivot'!$L$13,"Secure",0)</f>
        <v>5.3354675203414696E-3</v>
      </c>
      <c r="V15" s="18">
        <f>PRODUCT(O15:S15)*GETPIVOTDATA("Secure",'IEA GHG Pivot'!$L$13,"Secure",1)</f>
        <v>0.2673804189578381</v>
      </c>
      <c r="X15" s="18">
        <f t="shared" si="0"/>
        <v>1.9564197704956102E-2</v>
      </c>
      <c r="Y15" s="18">
        <f t="shared" si="1"/>
        <v>0.9804358022950439</v>
      </c>
      <c r="Z15" s="13">
        <f t="shared" si="2"/>
        <v>1</v>
      </c>
      <c r="AA15" s="13" t="str">
        <f t="shared" si="3"/>
        <v>TRUE</v>
      </c>
    </row>
    <row r="16" spans="2:27" x14ac:dyDescent="0.25">
      <c r="B16" s="13">
        <v>27</v>
      </c>
      <c r="C16" s="13">
        <v>0</v>
      </c>
      <c r="D16" s="13">
        <v>0</v>
      </c>
      <c r="E16" s="13">
        <v>1</v>
      </c>
      <c r="F16" s="13">
        <v>1</v>
      </c>
      <c r="G16" s="13">
        <v>1</v>
      </c>
      <c r="H16" s="13">
        <v>1</v>
      </c>
      <c r="I16" s="9"/>
      <c r="J16" s="13">
        <f>VLOOKUP(C16,'IEA GHG Pivot'!$B$3:$E$7,2,FALSE)</f>
        <v>0.42857142857142855</v>
      </c>
      <c r="K16" s="13">
        <f>IF(D16="NA", 1, VLOOKUP(D16,'IEA GHG Pivot'!$Q$3:$T$7,2,FALSE))</f>
        <v>0.42857142857142855</v>
      </c>
      <c r="L16" s="13">
        <f>IF(E16="NA", 1, VLOOKUP(E16,'IEA GHG Pivot'!$L$3:$O$7,2,FALSE))</f>
        <v>0.7142857142857143</v>
      </c>
      <c r="M16" s="13">
        <f>IF(F16="NA", 1, VLOOKUP(F16,'IEA GHG Pivot'!$B$12:$E$16,2,FALSE))</f>
        <v>1</v>
      </c>
      <c r="N16" s="13">
        <f>IF(G16="NA", 1, VLOOKUP(G16,'IEA GHG Pivot'!$G$13:$J$17,2,FALSE))</f>
        <v>0.16666666666666666</v>
      </c>
      <c r="O16" s="13">
        <f>VLOOKUP(C16,'IEA GHG Pivot'!$B$3:$E$7,3,FALSE)</f>
        <v>9.0909090909090912E-2</v>
      </c>
      <c r="P16" s="13">
        <f>IF(D16="NA", 1, VLOOKUP(D16,'IEA GHG Pivot'!$Q$3:$T$7,3,FALSE))</f>
        <v>0.13953488372093023</v>
      </c>
      <c r="Q16" s="13">
        <f>IF(E16="NA", 1, VLOOKUP(E16,'IEA GHG Pivot'!$L$3:$O$7,3,FALSE))</f>
        <v>0.90243902439024393</v>
      </c>
      <c r="R16" s="13">
        <f>IF(F16="NA", 1, VLOOKUP(F16,'IEA GHG Pivot'!$B$12:$E$16,3,FALSE))</f>
        <v>1</v>
      </c>
      <c r="S16" s="13">
        <f>IF(G16="NA", 1, VLOOKUP(G16,'IEA GHG Pivot'!$G$13:$J$17,3,FALSE))</f>
        <v>0.43902439024390244</v>
      </c>
      <c r="U16" s="18">
        <f>PRODUCT(J16:N16)*GETPIVOTDATA("Secure",'IEA GHG Pivot'!$L$13,"Secure",0)</f>
        <v>3.0012004801920765E-3</v>
      </c>
      <c r="V16" s="18">
        <f>PRODUCT(O16:S16)*GETPIVOTDATA("Secure",'IEA GHG Pivot'!$L$13,"Secure",1)</f>
        <v>4.3358986858027804E-3</v>
      </c>
      <c r="X16" s="18">
        <f t="shared" si="0"/>
        <v>0.40904455729611716</v>
      </c>
      <c r="Y16" s="18">
        <f t="shared" si="1"/>
        <v>0.59095544270388289</v>
      </c>
      <c r="Z16" s="13">
        <f t="shared" si="2"/>
        <v>1</v>
      </c>
      <c r="AA16" s="13" t="str">
        <f t="shared" si="3"/>
        <v>TRUE</v>
      </c>
    </row>
    <row r="17" spans="2:27" x14ac:dyDescent="0.25">
      <c r="B17" s="13">
        <v>33</v>
      </c>
      <c r="C17" s="13">
        <v>1</v>
      </c>
      <c r="D17" s="13">
        <v>1</v>
      </c>
      <c r="E17" s="13">
        <v>1</v>
      </c>
      <c r="F17" s="13" t="s">
        <v>44</v>
      </c>
      <c r="G17" s="13">
        <v>0</v>
      </c>
      <c r="H17" s="13">
        <v>1</v>
      </c>
      <c r="I17" s="9"/>
      <c r="J17" s="13">
        <f>VLOOKUP(C17,'IEA GHG Pivot'!$B$3:$E$7,2,FALSE)</f>
        <v>0.5714285714285714</v>
      </c>
      <c r="K17" s="13">
        <f>IF(D17="NA", 1, VLOOKUP(D17,'IEA GHG Pivot'!$Q$3:$T$7,2,FALSE))</f>
        <v>0.5714285714285714</v>
      </c>
      <c r="L17" s="13">
        <f>IF(E17="NA", 1, VLOOKUP(E17,'IEA GHG Pivot'!$L$3:$O$7,2,FALSE))</f>
        <v>0.7142857142857143</v>
      </c>
      <c r="M17" s="13">
        <f>IF(F17="NA", 1, VLOOKUP(F17,'IEA GHG Pivot'!$B$12:$E$16,2,FALSE))</f>
        <v>1</v>
      </c>
      <c r="N17" s="13">
        <f>IF(G17="NA", 1, VLOOKUP(G17,'IEA GHG Pivot'!$G$13:$J$17,2,FALSE))</f>
        <v>0.83333333333333337</v>
      </c>
      <c r="O17" s="13">
        <f>VLOOKUP(C17,'IEA GHG Pivot'!$B$3:$E$7,3,FALSE)</f>
        <v>0.90909090909090906</v>
      </c>
      <c r="P17" s="13">
        <f>IF(D17="NA", 1, VLOOKUP(D17,'IEA GHG Pivot'!$Q$3:$T$7,3,FALSE))</f>
        <v>0.86046511627906974</v>
      </c>
      <c r="Q17" s="13">
        <f>IF(E17="NA", 1, VLOOKUP(E17,'IEA GHG Pivot'!$L$3:$O$7,3,FALSE))</f>
        <v>0.90243902439024393</v>
      </c>
      <c r="R17" s="13">
        <f>IF(F17="NA", 1, VLOOKUP(F17,'IEA GHG Pivot'!$B$12:$E$16,3,FALSE))</f>
        <v>1</v>
      </c>
      <c r="S17" s="13">
        <f>IF(G17="NA", 1, VLOOKUP(G17,'IEA GHG Pivot'!$G$13:$J$17,3,FALSE))</f>
        <v>0.56097560975609762</v>
      </c>
      <c r="U17" s="18">
        <f>PRODUCT(J17:N17)*GETPIVOTDATA("Secure",'IEA GHG Pivot'!$L$13,"Secure",0)</f>
        <v>2.6677337601707353E-2</v>
      </c>
      <c r="V17" s="18">
        <f>PRODUCT(O17:S17)*GETPIVOTDATA("Secure",'IEA GHG Pivot'!$L$13,"Secure",1)</f>
        <v>0.34165275755723762</v>
      </c>
      <c r="X17" s="18">
        <f t="shared" si="0"/>
        <v>7.2427797653068005E-2</v>
      </c>
      <c r="Y17" s="18">
        <f t="shared" si="1"/>
        <v>0.92757220234693194</v>
      </c>
      <c r="Z17" s="13">
        <f t="shared" si="2"/>
        <v>1</v>
      </c>
      <c r="AA17" s="13" t="str">
        <f t="shared" si="3"/>
        <v>TRUE</v>
      </c>
    </row>
    <row r="18" spans="2:27" x14ac:dyDescent="0.25">
      <c r="B18" s="13">
        <v>7</v>
      </c>
      <c r="C18" s="13">
        <v>1</v>
      </c>
      <c r="D18" s="13">
        <v>1</v>
      </c>
      <c r="E18" s="13">
        <v>1</v>
      </c>
      <c r="F18" s="13" t="s">
        <v>44</v>
      </c>
      <c r="G18" s="13" t="s">
        <v>44</v>
      </c>
      <c r="H18" s="13">
        <v>1</v>
      </c>
      <c r="I18" s="9"/>
      <c r="J18" s="13">
        <f>VLOOKUP(C18,'IEA GHG Pivot'!$B$3:$E$7,2,FALSE)</f>
        <v>0.5714285714285714</v>
      </c>
      <c r="K18" s="13">
        <f>IF(D18="NA", 1, VLOOKUP(D18,'IEA GHG Pivot'!$Q$3:$T$7,2,FALSE))</f>
        <v>0.5714285714285714</v>
      </c>
      <c r="L18" s="13">
        <f>IF(E18="NA", 1, VLOOKUP(E18,'IEA GHG Pivot'!$L$3:$O$7,2,FALSE))</f>
        <v>0.7142857142857143</v>
      </c>
      <c r="M18" s="13">
        <f>IF(F18="NA", 1, VLOOKUP(F18,'IEA GHG Pivot'!$B$12:$E$16,2,FALSE))</f>
        <v>1</v>
      </c>
      <c r="N18" s="13">
        <f>IF(G18="NA", 1, VLOOKUP(G18,'IEA GHG Pivot'!$G$13:$J$17,2,FALSE))</f>
        <v>1</v>
      </c>
      <c r="O18" s="13">
        <f>VLOOKUP(C18,'IEA GHG Pivot'!$B$3:$E$7,3,FALSE)</f>
        <v>0.90909090909090906</v>
      </c>
      <c r="P18" s="13">
        <f>IF(D18="NA", 1, VLOOKUP(D18,'IEA GHG Pivot'!$Q$3:$T$7,3,FALSE))</f>
        <v>0.86046511627906974</v>
      </c>
      <c r="Q18" s="13">
        <f>IF(E18="NA", 1, VLOOKUP(E18,'IEA GHG Pivot'!$L$3:$O$7,3,FALSE))</f>
        <v>0.90243902439024393</v>
      </c>
      <c r="R18" s="13">
        <f>IF(F18="NA", 1, VLOOKUP(F18,'IEA GHG Pivot'!$B$12:$E$16,3,FALSE))</f>
        <v>1</v>
      </c>
      <c r="S18" s="13">
        <f>IF(G18="NA", 1, VLOOKUP(G18,'IEA GHG Pivot'!$G$13:$J$17,3,FALSE))</f>
        <v>1</v>
      </c>
      <c r="U18" s="18">
        <f>PRODUCT(J18:N18)*GETPIVOTDATA("Secure",'IEA GHG Pivot'!$L$13,"Secure",0)</f>
        <v>3.2012805122048821E-2</v>
      </c>
      <c r="V18" s="18">
        <f>PRODUCT(O18:S18)*GETPIVOTDATA("Secure",'IEA GHG Pivot'!$L$13,"Secure",1)</f>
        <v>0.60903317651507571</v>
      </c>
      <c r="X18" s="18">
        <f t="shared" si="0"/>
        <v>4.9938391377625443E-2</v>
      </c>
      <c r="Y18" s="18">
        <f t="shared" si="1"/>
        <v>0.95006160862237454</v>
      </c>
      <c r="Z18" s="13">
        <f t="shared" si="2"/>
        <v>1</v>
      </c>
      <c r="AA18" s="13" t="str">
        <f t="shared" si="3"/>
        <v>TRUE</v>
      </c>
    </row>
    <row r="19" spans="2:27" x14ac:dyDescent="0.25">
      <c r="B19" s="13">
        <v>37</v>
      </c>
      <c r="C19" s="13">
        <v>1</v>
      </c>
      <c r="D19" s="13">
        <v>0</v>
      </c>
      <c r="E19" s="13">
        <v>1</v>
      </c>
      <c r="F19" s="13">
        <v>1</v>
      </c>
      <c r="G19" s="13">
        <v>0</v>
      </c>
      <c r="H19" s="13">
        <v>1</v>
      </c>
      <c r="I19" s="9"/>
      <c r="J19" s="13">
        <f>VLOOKUP(C19,'IEA GHG Pivot'!$B$3:$E$7,2,FALSE)</f>
        <v>0.5714285714285714</v>
      </c>
      <c r="K19" s="13">
        <f>IF(D19="NA", 1, VLOOKUP(D19,'IEA GHG Pivot'!$Q$3:$T$7,2,FALSE))</f>
        <v>0.42857142857142855</v>
      </c>
      <c r="L19" s="13">
        <f>IF(E19="NA", 1, VLOOKUP(E19,'IEA GHG Pivot'!$L$3:$O$7,2,FALSE))</f>
        <v>0.7142857142857143</v>
      </c>
      <c r="M19" s="13">
        <f>IF(F19="NA", 1, VLOOKUP(F19,'IEA GHG Pivot'!$B$12:$E$16,2,FALSE))</f>
        <v>1</v>
      </c>
      <c r="N19" s="13">
        <f>IF(G19="NA", 1, VLOOKUP(G19,'IEA GHG Pivot'!$G$13:$J$17,2,FALSE))</f>
        <v>0.83333333333333337</v>
      </c>
      <c r="O19" s="13">
        <f>VLOOKUP(C19,'IEA GHG Pivot'!$B$3:$E$7,3,FALSE)</f>
        <v>0.90909090909090906</v>
      </c>
      <c r="P19" s="13">
        <f>IF(D19="NA", 1, VLOOKUP(D19,'IEA GHG Pivot'!$Q$3:$T$7,3,FALSE))</f>
        <v>0.13953488372093023</v>
      </c>
      <c r="Q19" s="13">
        <f>IF(E19="NA", 1, VLOOKUP(E19,'IEA GHG Pivot'!$L$3:$O$7,3,FALSE))</f>
        <v>0.90243902439024393</v>
      </c>
      <c r="R19" s="13">
        <f>IF(F19="NA", 1, VLOOKUP(F19,'IEA GHG Pivot'!$B$12:$E$16,3,FALSE))</f>
        <v>1</v>
      </c>
      <c r="S19" s="13">
        <f>IF(G19="NA", 1, VLOOKUP(G19,'IEA GHG Pivot'!$G$13:$J$17,3,FALSE))</f>
        <v>0.56097560975609762</v>
      </c>
      <c r="U19" s="18">
        <f>PRODUCT(J19:N19)*GETPIVOTDATA("Secure",'IEA GHG Pivot'!$L$13,"Secure",0)</f>
        <v>2.0008003201280516E-2</v>
      </c>
      <c r="V19" s="18">
        <f>PRODUCT(O19:S19)*GETPIVOTDATA("Secure",'IEA GHG Pivot'!$L$13,"Secure",1)</f>
        <v>5.540314987414665E-2</v>
      </c>
      <c r="X19" s="18">
        <f t="shared" si="0"/>
        <v>0.26531888699895972</v>
      </c>
      <c r="Y19" s="18">
        <f t="shared" si="1"/>
        <v>0.73468111300104022</v>
      </c>
      <c r="Z19" s="13">
        <f t="shared" si="2"/>
        <v>1</v>
      </c>
      <c r="AA19" s="13" t="str">
        <f t="shared" si="3"/>
        <v>TRUE</v>
      </c>
    </row>
    <row r="20" spans="2:27" x14ac:dyDescent="0.25">
      <c r="B20" s="13">
        <v>61</v>
      </c>
      <c r="C20" s="13">
        <v>1</v>
      </c>
      <c r="D20" s="13">
        <v>1</v>
      </c>
      <c r="E20" s="13" t="s">
        <v>44</v>
      </c>
      <c r="F20" s="13" t="s">
        <v>44</v>
      </c>
      <c r="G20" s="13">
        <v>0</v>
      </c>
      <c r="H20" s="13">
        <v>1</v>
      </c>
      <c r="I20" s="9"/>
      <c r="J20" s="13">
        <f>VLOOKUP(C20,'IEA GHG Pivot'!$B$3:$E$7,2,FALSE)</f>
        <v>0.5714285714285714</v>
      </c>
      <c r="K20" s="13">
        <f>IF(D20="NA", 1, VLOOKUP(D20,'IEA GHG Pivot'!$Q$3:$T$7,2,FALSE))</f>
        <v>0.5714285714285714</v>
      </c>
      <c r="L20" s="13">
        <f>IF(E20="NA", 1, VLOOKUP(E20,'IEA GHG Pivot'!$L$3:$O$7,2,FALSE))</f>
        <v>1</v>
      </c>
      <c r="M20" s="13">
        <f>IF(F20="NA", 1, VLOOKUP(F20,'IEA GHG Pivot'!$B$12:$E$16,2,FALSE))</f>
        <v>1</v>
      </c>
      <c r="N20" s="13">
        <f>IF(G20="NA", 1, VLOOKUP(G20,'IEA GHG Pivot'!$G$13:$J$17,2,FALSE))</f>
        <v>0.83333333333333337</v>
      </c>
      <c r="O20" s="13">
        <f>VLOOKUP(C20,'IEA GHG Pivot'!$B$3:$E$7,3,FALSE)</f>
        <v>0.90909090909090906</v>
      </c>
      <c r="P20" s="13">
        <f>IF(D20="NA", 1, VLOOKUP(D20,'IEA GHG Pivot'!$Q$3:$T$7,3,FALSE))</f>
        <v>0.86046511627906974</v>
      </c>
      <c r="Q20" s="13">
        <f>IF(E20="NA", 1, VLOOKUP(E20,'IEA GHG Pivot'!$L$3:$O$7,3,FALSE))</f>
        <v>1</v>
      </c>
      <c r="R20" s="13">
        <f>IF(F20="NA", 1, VLOOKUP(F20,'IEA GHG Pivot'!$B$12:$E$16,3,FALSE))</f>
        <v>1</v>
      </c>
      <c r="S20" s="13">
        <f>IF(G20="NA", 1, VLOOKUP(G20,'IEA GHG Pivot'!$G$13:$J$17,3,FALSE))</f>
        <v>0.56097560975609762</v>
      </c>
      <c r="U20" s="18">
        <f>PRODUCT(J20:N20)*GETPIVOTDATA("Secure",'IEA GHG Pivot'!$L$13,"Secure",0)</f>
        <v>3.7348272642390289E-2</v>
      </c>
      <c r="V20" s="18">
        <f>PRODUCT(O20:S20)*GETPIVOTDATA("Secure",'IEA GHG Pivot'!$L$13,"Secure",1)</f>
        <v>0.37858819080666872</v>
      </c>
      <c r="X20" s="18">
        <f t="shared" si="0"/>
        <v>8.9793215850056021E-2</v>
      </c>
      <c r="Y20" s="18">
        <f t="shared" si="1"/>
        <v>0.91020678414994405</v>
      </c>
      <c r="Z20" s="13">
        <f t="shared" si="2"/>
        <v>1</v>
      </c>
      <c r="AA20" s="13" t="str">
        <f t="shared" si="3"/>
        <v>TRUE</v>
      </c>
    </row>
    <row r="21" spans="2:27" x14ac:dyDescent="0.25">
      <c r="B21" s="13">
        <v>62</v>
      </c>
      <c r="C21" s="13">
        <v>0</v>
      </c>
      <c r="D21" s="13">
        <v>1</v>
      </c>
      <c r="E21" s="13">
        <v>0</v>
      </c>
      <c r="F21" s="13" t="s">
        <v>44</v>
      </c>
      <c r="G21" s="13">
        <v>1</v>
      </c>
      <c r="H21" s="13">
        <v>1</v>
      </c>
      <c r="I21" s="9"/>
      <c r="J21" s="13">
        <f>VLOOKUP(C21,'IEA GHG Pivot'!$B$3:$E$7,2,FALSE)</f>
        <v>0.42857142857142855</v>
      </c>
      <c r="K21" s="13">
        <f>IF(D21="NA", 1, VLOOKUP(D21,'IEA GHG Pivot'!$Q$3:$T$7,2,FALSE))</f>
        <v>0.5714285714285714</v>
      </c>
      <c r="L21" s="13">
        <f>IF(E21="NA", 1, VLOOKUP(E21,'IEA GHG Pivot'!$L$3:$O$7,2,FALSE))</f>
        <v>0.2857142857142857</v>
      </c>
      <c r="M21" s="13">
        <f>IF(F21="NA", 1, VLOOKUP(F21,'IEA GHG Pivot'!$B$12:$E$16,2,FALSE))</f>
        <v>1</v>
      </c>
      <c r="N21" s="13">
        <f>IF(G21="NA", 1, VLOOKUP(G21,'IEA GHG Pivot'!$G$13:$J$17,2,FALSE))</f>
        <v>0.16666666666666666</v>
      </c>
      <c r="O21" s="13">
        <f>VLOOKUP(C21,'IEA GHG Pivot'!$B$3:$E$7,3,FALSE)</f>
        <v>9.0909090909090912E-2</v>
      </c>
      <c r="P21" s="13">
        <f>IF(D21="NA", 1, VLOOKUP(D21,'IEA GHG Pivot'!$Q$3:$T$7,3,FALSE))</f>
        <v>0.86046511627906974</v>
      </c>
      <c r="Q21" s="13">
        <f>IF(E21="NA", 1, VLOOKUP(E21,'IEA GHG Pivot'!$L$3:$O$7,3,FALSE))</f>
        <v>9.7560975609756101E-2</v>
      </c>
      <c r="R21" s="13">
        <f>IF(F21="NA", 1, VLOOKUP(F21,'IEA GHG Pivot'!$B$12:$E$16,3,FALSE))</f>
        <v>1</v>
      </c>
      <c r="S21" s="13">
        <f>IF(G21="NA", 1, VLOOKUP(G21,'IEA GHG Pivot'!$G$13:$J$17,3,FALSE))</f>
        <v>0.43902439024390244</v>
      </c>
      <c r="U21" s="18">
        <f>PRODUCT(J21:N21)*GETPIVOTDATA("Secure",'IEA GHG Pivot'!$L$13,"Secure",0)</f>
        <v>1.6006402561024409E-3</v>
      </c>
      <c r="V21" s="18">
        <f>PRODUCT(O21:S21)*GETPIVOTDATA("Secure",'IEA GHG Pivot'!$L$13,"Secure",1)</f>
        <v>2.8905991238685202E-3</v>
      </c>
      <c r="X21" s="18">
        <f t="shared" si="0"/>
        <v>0.35639165955852259</v>
      </c>
      <c r="Y21" s="18">
        <f t="shared" si="1"/>
        <v>0.64360834044147741</v>
      </c>
      <c r="Z21" s="13">
        <f t="shared" si="2"/>
        <v>1</v>
      </c>
      <c r="AA21" s="13" t="str">
        <f t="shared" si="3"/>
        <v>TRUE</v>
      </c>
    </row>
    <row r="22" spans="2:27" x14ac:dyDescent="0.25">
      <c r="B22" s="13">
        <v>26</v>
      </c>
      <c r="C22" s="13">
        <v>1</v>
      </c>
      <c r="D22" s="13">
        <v>1</v>
      </c>
      <c r="E22" s="13">
        <v>1</v>
      </c>
      <c r="F22" s="13">
        <v>1</v>
      </c>
      <c r="G22" s="13">
        <v>1</v>
      </c>
      <c r="H22" s="13">
        <v>1</v>
      </c>
      <c r="I22" s="9"/>
      <c r="J22" s="13">
        <f>VLOOKUP(C22,'IEA GHG Pivot'!$B$3:$E$7,2,FALSE)</f>
        <v>0.5714285714285714</v>
      </c>
      <c r="K22" s="13">
        <f>IF(D22="NA", 1, VLOOKUP(D22,'IEA GHG Pivot'!$Q$3:$T$7,2,FALSE))</f>
        <v>0.5714285714285714</v>
      </c>
      <c r="L22" s="13">
        <f>IF(E22="NA", 1, VLOOKUP(E22,'IEA GHG Pivot'!$L$3:$O$7,2,FALSE))</f>
        <v>0.7142857142857143</v>
      </c>
      <c r="M22" s="13">
        <f>IF(F22="NA", 1, VLOOKUP(F22,'IEA GHG Pivot'!$B$12:$E$16,2,FALSE))</f>
        <v>1</v>
      </c>
      <c r="N22" s="13">
        <f>IF(G22="NA", 1, VLOOKUP(G22,'IEA GHG Pivot'!$G$13:$J$17,2,FALSE))</f>
        <v>0.16666666666666666</v>
      </c>
      <c r="O22" s="13">
        <f>VLOOKUP(C22,'IEA GHG Pivot'!$B$3:$E$7,3,FALSE)</f>
        <v>0.90909090909090906</v>
      </c>
      <c r="P22" s="13">
        <f>IF(D22="NA", 1, VLOOKUP(D22,'IEA GHG Pivot'!$Q$3:$T$7,3,FALSE))</f>
        <v>0.86046511627906974</v>
      </c>
      <c r="Q22" s="13">
        <f>IF(E22="NA", 1, VLOOKUP(E22,'IEA GHG Pivot'!$L$3:$O$7,3,FALSE))</f>
        <v>0.90243902439024393</v>
      </c>
      <c r="R22" s="13">
        <f>IF(F22="NA", 1, VLOOKUP(F22,'IEA GHG Pivot'!$B$12:$E$16,3,FALSE))</f>
        <v>1</v>
      </c>
      <c r="S22" s="13">
        <f>IF(G22="NA", 1, VLOOKUP(G22,'IEA GHG Pivot'!$G$13:$J$17,3,FALSE))</f>
        <v>0.43902439024390244</v>
      </c>
      <c r="U22" s="18">
        <f>PRODUCT(J22:N22)*GETPIVOTDATA("Secure",'IEA GHG Pivot'!$L$13,"Secure",0)</f>
        <v>5.3354675203414696E-3</v>
      </c>
      <c r="V22" s="18">
        <f>PRODUCT(O22:S22)*GETPIVOTDATA("Secure",'IEA GHG Pivot'!$L$13,"Secure",1)</f>
        <v>0.2673804189578381</v>
      </c>
      <c r="X22" s="18">
        <f t="shared" si="0"/>
        <v>1.9564197704956102E-2</v>
      </c>
      <c r="Y22" s="18">
        <f t="shared" si="1"/>
        <v>0.9804358022950439</v>
      </c>
      <c r="Z22" s="13">
        <f t="shared" si="2"/>
        <v>1</v>
      </c>
      <c r="AA22" s="13" t="str">
        <f t="shared" si="3"/>
        <v>TRUE</v>
      </c>
    </row>
    <row r="23" spans="2:27" x14ac:dyDescent="0.25">
      <c r="B23" s="13">
        <v>53</v>
      </c>
      <c r="C23" s="13">
        <v>1</v>
      </c>
      <c r="D23" s="13">
        <v>1</v>
      </c>
      <c r="E23" s="13">
        <v>1</v>
      </c>
      <c r="F23" s="13">
        <v>1</v>
      </c>
      <c r="G23" s="13">
        <v>0</v>
      </c>
      <c r="H23" s="13">
        <v>1</v>
      </c>
      <c r="I23" s="9"/>
      <c r="J23" s="13">
        <f>VLOOKUP(C23,'IEA GHG Pivot'!$B$3:$E$7,2,FALSE)</f>
        <v>0.5714285714285714</v>
      </c>
      <c r="K23" s="13">
        <f>IF(D23="NA", 1, VLOOKUP(D23,'IEA GHG Pivot'!$Q$3:$T$7,2,FALSE))</f>
        <v>0.5714285714285714</v>
      </c>
      <c r="L23" s="13">
        <f>IF(E23="NA", 1, VLOOKUP(E23,'IEA GHG Pivot'!$L$3:$O$7,2,FALSE))</f>
        <v>0.7142857142857143</v>
      </c>
      <c r="M23" s="13">
        <f>IF(F23="NA", 1, VLOOKUP(F23,'IEA GHG Pivot'!$B$12:$E$16,2,FALSE))</f>
        <v>1</v>
      </c>
      <c r="N23" s="13">
        <f>IF(G23="NA", 1, VLOOKUP(G23,'IEA GHG Pivot'!$G$13:$J$17,2,FALSE))</f>
        <v>0.83333333333333337</v>
      </c>
      <c r="O23" s="13">
        <f>VLOOKUP(C23,'IEA GHG Pivot'!$B$3:$E$7,3,FALSE)</f>
        <v>0.90909090909090906</v>
      </c>
      <c r="P23" s="13">
        <f>IF(D23="NA", 1, VLOOKUP(D23,'IEA GHG Pivot'!$Q$3:$T$7,3,FALSE))</f>
        <v>0.86046511627906974</v>
      </c>
      <c r="Q23" s="13">
        <f>IF(E23="NA", 1, VLOOKUP(E23,'IEA GHG Pivot'!$L$3:$O$7,3,FALSE))</f>
        <v>0.90243902439024393</v>
      </c>
      <c r="R23" s="13">
        <f>IF(F23="NA", 1, VLOOKUP(F23,'IEA GHG Pivot'!$B$12:$E$16,3,FALSE))</f>
        <v>1</v>
      </c>
      <c r="S23" s="13">
        <f>IF(G23="NA", 1, VLOOKUP(G23,'IEA GHG Pivot'!$G$13:$J$17,3,FALSE))</f>
        <v>0.56097560975609762</v>
      </c>
      <c r="U23" s="18">
        <f>PRODUCT(J23:N23)*GETPIVOTDATA("Secure",'IEA GHG Pivot'!$L$13,"Secure",0)</f>
        <v>2.6677337601707353E-2</v>
      </c>
      <c r="V23" s="18">
        <f>PRODUCT(O23:S23)*GETPIVOTDATA("Secure",'IEA GHG Pivot'!$L$13,"Secure",1)</f>
        <v>0.34165275755723762</v>
      </c>
      <c r="X23" s="18">
        <f t="shared" si="0"/>
        <v>7.2427797653068005E-2</v>
      </c>
      <c r="Y23" s="18">
        <f t="shared" si="1"/>
        <v>0.92757220234693194</v>
      </c>
      <c r="Z23" s="13">
        <f t="shared" si="2"/>
        <v>1</v>
      </c>
      <c r="AA23" s="13" t="str">
        <f t="shared" si="3"/>
        <v>TRUE</v>
      </c>
    </row>
    <row r="24" spans="2:27" x14ac:dyDescent="0.25">
      <c r="B24" s="13">
        <v>44</v>
      </c>
      <c r="C24" s="13">
        <v>1</v>
      </c>
      <c r="D24" s="13">
        <v>1</v>
      </c>
      <c r="E24" s="13">
        <v>1</v>
      </c>
      <c r="F24" s="13">
        <v>1</v>
      </c>
      <c r="G24" s="13">
        <v>0</v>
      </c>
      <c r="H24" s="13">
        <v>1</v>
      </c>
      <c r="I24" s="9"/>
      <c r="J24" s="13">
        <f>VLOOKUP(C24,'IEA GHG Pivot'!$B$3:$E$7,2,FALSE)</f>
        <v>0.5714285714285714</v>
      </c>
      <c r="K24" s="13">
        <f>IF(D24="NA", 1, VLOOKUP(D24,'IEA GHG Pivot'!$Q$3:$T$7,2,FALSE))</f>
        <v>0.5714285714285714</v>
      </c>
      <c r="L24" s="13">
        <f>IF(E24="NA", 1, VLOOKUP(E24,'IEA GHG Pivot'!$L$3:$O$7,2,FALSE))</f>
        <v>0.7142857142857143</v>
      </c>
      <c r="M24" s="13">
        <f>IF(F24="NA", 1, VLOOKUP(F24,'IEA GHG Pivot'!$B$12:$E$16,2,FALSE))</f>
        <v>1</v>
      </c>
      <c r="N24" s="13">
        <f>IF(G24="NA", 1, VLOOKUP(G24,'IEA GHG Pivot'!$G$13:$J$17,2,FALSE))</f>
        <v>0.83333333333333337</v>
      </c>
      <c r="O24" s="13">
        <f>VLOOKUP(C24,'IEA GHG Pivot'!$B$3:$E$7,3,FALSE)</f>
        <v>0.90909090909090906</v>
      </c>
      <c r="P24" s="13">
        <f>IF(D24="NA", 1, VLOOKUP(D24,'IEA GHG Pivot'!$Q$3:$T$7,3,FALSE))</f>
        <v>0.86046511627906974</v>
      </c>
      <c r="Q24" s="13">
        <f>IF(E24="NA", 1, VLOOKUP(E24,'IEA GHG Pivot'!$L$3:$O$7,3,FALSE))</f>
        <v>0.90243902439024393</v>
      </c>
      <c r="R24" s="13">
        <f>IF(F24="NA", 1, VLOOKUP(F24,'IEA GHG Pivot'!$B$12:$E$16,3,FALSE))</f>
        <v>1</v>
      </c>
      <c r="S24" s="13">
        <f>IF(G24="NA", 1, VLOOKUP(G24,'IEA GHG Pivot'!$G$13:$J$17,3,FALSE))</f>
        <v>0.56097560975609762</v>
      </c>
      <c r="U24" s="18">
        <f>PRODUCT(J24:N24)*GETPIVOTDATA("Secure",'IEA GHG Pivot'!$L$13,"Secure",0)</f>
        <v>2.6677337601707353E-2</v>
      </c>
      <c r="V24" s="18">
        <f>PRODUCT(O24:S24)*GETPIVOTDATA("Secure",'IEA GHG Pivot'!$L$13,"Secure",1)</f>
        <v>0.34165275755723762</v>
      </c>
      <c r="X24" s="18">
        <f t="shared" si="0"/>
        <v>7.2427797653068005E-2</v>
      </c>
      <c r="Y24" s="18">
        <f t="shared" si="1"/>
        <v>0.92757220234693194</v>
      </c>
      <c r="Z24" s="13">
        <f t="shared" si="2"/>
        <v>1</v>
      </c>
      <c r="AA24" s="13" t="str">
        <f t="shared" si="3"/>
        <v>TRUE</v>
      </c>
    </row>
    <row r="25" spans="2:27" x14ac:dyDescent="0.25">
      <c r="B25" s="13">
        <v>50</v>
      </c>
      <c r="C25" s="13">
        <v>1</v>
      </c>
      <c r="D25" s="13">
        <v>1</v>
      </c>
      <c r="E25" s="13" t="s">
        <v>44</v>
      </c>
      <c r="F25" s="13">
        <v>1</v>
      </c>
      <c r="G25" s="13">
        <v>1</v>
      </c>
      <c r="H25" s="13">
        <v>1</v>
      </c>
      <c r="I25" s="9"/>
      <c r="J25" s="13">
        <f>VLOOKUP(C25,'IEA GHG Pivot'!$B$3:$E$7,2,FALSE)</f>
        <v>0.5714285714285714</v>
      </c>
      <c r="K25" s="13">
        <f>IF(D25="NA", 1, VLOOKUP(D25,'IEA GHG Pivot'!$Q$3:$T$7,2,FALSE))</f>
        <v>0.5714285714285714</v>
      </c>
      <c r="L25" s="13">
        <f>IF(E25="NA", 1, VLOOKUP(E25,'IEA GHG Pivot'!$L$3:$O$7,2,FALSE))</f>
        <v>1</v>
      </c>
      <c r="M25" s="13">
        <f>IF(F25="NA", 1, VLOOKUP(F25,'IEA GHG Pivot'!$B$12:$E$16,2,FALSE))</f>
        <v>1</v>
      </c>
      <c r="N25" s="13">
        <f>IF(G25="NA", 1, VLOOKUP(G25,'IEA GHG Pivot'!$G$13:$J$17,2,FALSE))</f>
        <v>0.16666666666666666</v>
      </c>
      <c r="O25" s="13">
        <f>VLOOKUP(C25,'IEA GHG Pivot'!$B$3:$E$7,3,FALSE)</f>
        <v>0.90909090909090906</v>
      </c>
      <c r="P25" s="13">
        <f>IF(D25="NA", 1, VLOOKUP(D25,'IEA GHG Pivot'!$Q$3:$T$7,3,FALSE))</f>
        <v>0.86046511627906974</v>
      </c>
      <c r="Q25" s="13">
        <f>IF(E25="NA", 1, VLOOKUP(E25,'IEA GHG Pivot'!$L$3:$O$7,3,FALSE))</f>
        <v>1</v>
      </c>
      <c r="R25" s="13">
        <f>IF(F25="NA", 1, VLOOKUP(F25,'IEA GHG Pivot'!$B$12:$E$16,3,FALSE))</f>
        <v>1</v>
      </c>
      <c r="S25" s="13">
        <f>IF(G25="NA", 1, VLOOKUP(G25,'IEA GHG Pivot'!$G$13:$J$17,3,FALSE))</f>
        <v>0.43902439024390244</v>
      </c>
      <c r="U25" s="18">
        <f>PRODUCT(J25:N25)*GETPIVOTDATA("Secure",'IEA GHG Pivot'!$L$13,"Secure",0)</f>
        <v>7.4696545284780574E-3</v>
      </c>
      <c r="V25" s="18">
        <f>PRODUCT(O25:S25)*GETPIVOTDATA("Secure",'IEA GHG Pivot'!$L$13,"Secure",1)</f>
        <v>0.2962864101965233</v>
      </c>
      <c r="X25" s="18">
        <f t="shared" si="0"/>
        <v>2.4590964250345224E-2</v>
      </c>
      <c r="Y25" s="18">
        <f t="shared" si="1"/>
        <v>0.97540903574965487</v>
      </c>
      <c r="Z25" s="13">
        <f t="shared" si="2"/>
        <v>1</v>
      </c>
      <c r="AA25" s="13" t="str">
        <f t="shared" si="3"/>
        <v>TRUE</v>
      </c>
    </row>
    <row r="26" spans="2:27" x14ac:dyDescent="0.25">
      <c r="B26" s="13">
        <v>63</v>
      </c>
      <c r="C26" s="13">
        <v>1</v>
      </c>
      <c r="D26" s="13">
        <v>1</v>
      </c>
      <c r="E26" s="13">
        <v>1</v>
      </c>
      <c r="F26" s="13">
        <v>1</v>
      </c>
      <c r="G26" s="13">
        <v>1</v>
      </c>
      <c r="H26" s="13">
        <v>1</v>
      </c>
      <c r="I26" s="9"/>
      <c r="J26" s="13">
        <f>VLOOKUP(C26,'IEA GHG Pivot'!$B$3:$E$7,2,FALSE)</f>
        <v>0.5714285714285714</v>
      </c>
      <c r="K26" s="13">
        <f>IF(D26="NA", 1, VLOOKUP(D26,'IEA GHG Pivot'!$Q$3:$T$7,2,FALSE))</f>
        <v>0.5714285714285714</v>
      </c>
      <c r="L26" s="13">
        <f>IF(E26="NA", 1, VLOOKUP(E26,'IEA GHG Pivot'!$L$3:$O$7,2,FALSE))</f>
        <v>0.7142857142857143</v>
      </c>
      <c r="M26" s="13">
        <f>IF(F26="NA", 1, VLOOKUP(F26,'IEA GHG Pivot'!$B$12:$E$16,2,FALSE))</f>
        <v>1</v>
      </c>
      <c r="N26" s="13">
        <f>IF(G26="NA", 1, VLOOKUP(G26,'IEA GHG Pivot'!$G$13:$J$17,2,FALSE))</f>
        <v>0.16666666666666666</v>
      </c>
      <c r="O26" s="13">
        <f>VLOOKUP(C26,'IEA GHG Pivot'!$B$3:$E$7,3,FALSE)</f>
        <v>0.90909090909090906</v>
      </c>
      <c r="P26" s="13">
        <f>IF(D26="NA", 1, VLOOKUP(D26,'IEA GHG Pivot'!$Q$3:$T$7,3,FALSE))</f>
        <v>0.86046511627906974</v>
      </c>
      <c r="Q26" s="13">
        <f>IF(E26="NA", 1, VLOOKUP(E26,'IEA GHG Pivot'!$L$3:$O$7,3,FALSE))</f>
        <v>0.90243902439024393</v>
      </c>
      <c r="R26" s="13">
        <f>IF(F26="NA", 1, VLOOKUP(F26,'IEA GHG Pivot'!$B$12:$E$16,3,FALSE))</f>
        <v>1</v>
      </c>
      <c r="S26" s="13">
        <f>IF(G26="NA", 1, VLOOKUP(G26,'IEA GHG Pivot'!$G$13:$J$17,3,FALSE))</f>
        <v>0.43902439024390244</v>
      </c>
      <c r="U26" s="18">
        <f>PRODUCT(J26:N26)*GETPIVOTDATA("Secure",'IEA GHG Pivot'!$L$13,"Secure",0)</f>
        <v>5.3354675203414696E-3</v>
      </c>
      <c r="V26" s="18">
        <f>PRODUCT(O26:S26)*GETPIVOTDATA("Secure",'IEA GHG Pivot'!$L$13,"Secure",1)</f>
        <v>0.2673804189578381</v>
      </c>
      <c r="X26" s="18">
        <f t="shared" si="0"/>
        <v>1.9564197704956102E-2</v>
      </c>
      <c r="Y26" s="18">
        <f t="shared" si="1"/>
        <v>0.9804358022950439</v>
      </c>
      <c r="Z26" s="13">
        <f t="shared" si="2"/>
        <v>1</v>
      </c>
      <c r="AA26" s="13" t="str">
        <f t="shared" si="3"/>
        <v>TRUE</v>
      </c>
    </row>
    <row r="27" spans="2:27" x14ac:dyDescent="0.25">
      <c r="B27" s="13">
        <v>64</v>
      </c>
      <c r="C27" s="13">
        <v>1</v>
      </c>
      <c r="D27" s="13">
        <v>1</v>
      </c>
      <c r="E27" s="13">
        <v>1</v>
      </c>
      <c r="F27" s="13">
        <v>1</v>
      </c>
      <c r="G27" s="13" t="s">
        <v>44</v>
      </c>
      <c r="H27" s="13">
        <v>1</v>
      </c>
      <c r="I27" s="9"/>
      <c r="J27" s="13">
        <f>VLOOKUP(C27,'IEA GHG Pivot'!$B$3:$E$7,2,FALSE)</f>
        <v>0.5714285714285714</v>
      </c>
      <c r="K27" s="13">
        <f>IF(D27="NA", 1, VLOOKUP(D27,'IEA GHG Pivot'!$Q$3:$T$7,2,FALSE))</f>
        <v>0.5714285714285714</v>
      </c>
      <c r="L27" s="13">
        <f>IF(E27="NA", 1, VLOOKUP(E27,'IEA GHG Pivot'!$L$3:$O$7,2,FALSE))</f>
        <v>0.7142857142857143</v>
      </c>
      <c r="M27" s="13">
        <f>IF(F27="NA", 1, VLOOKUP(F27,'IEA GHG Pivot'!$B$12:$E$16,2,FALSE))</f>
        <v>1</v>
      </c>
      <c r="N27" s="13">
        <f>IF(G27="NA", 1, VLOOKUP(G27,'IEA GHG Pivot'!$G$13:$J$17,2,FALSE))</f>
        <v>1</v>
      </c>
      <c r="O27" s="13">
        <f>VLOOKUP(C27,'IEA GHG Pivot'!$B$3:$E$7,3,FALSE)</f>
        <v>0.90909090909090906</v>
      </c>
      <c r="P27" s="13">
        <f>IF(D27="NA", 1, VLOOKUP(D27,'IEA GHG Pivot'!$Q$3:$T$7,3,FALSE))</f>
        <v>0.86046511627906974</v>
      </c>
      <c r="Q27" s="13">
        <f>IF(E27="NA", 1, VLOOKUP(E27,'IEA GHG Pivot'!$L$3:$O$7,3,FALSE))</f>
        <v>0.90243902439024393</v>
      </c>
      <c r="R27" s="13">
        <f>IF(F27="NA", 1, VLOOKUP(F27,'IEA GHG Pivot'!$B$12:$E$16,3,FALSE))</f>
        <v>1</v>
      </c>
      <c r="S27" s="13">
        <f>IF(G27="NA", 1, VLOOKUP(G27,'IEA GHG Pivot'!$G$13:$J$17,3,FALSE))</f>
        <v>1</v>
      </c>
      <c r="U27" s="18">
        <f>PRODUCT(J27:N27)*GETPIVOTDATA("Secure",'IEA GHG Pivot'!$L$13,"Secure",0)</f>
        <v>3.2012805122048821E-2</v>
      </c>
      <c r="V27" s="18">
        <f>PRODUCT(O27:S27)*GETPIVOTDATA("Secure",'IEA GHG Pivot'!$L$13,"Secure",1)</f>
        <v>0.60903317651507571</v>
      </c>
      <c r="X27" s="18">
        <f t="shared" si="0"/>
        <v>4.9938391377625443E-2</v>
      </c>
      <c r="Y27" s="18">
        <f t="shared" si="1"/>
        <v>0.95006160862237454</v>
      </c>
      <c r="Z27" s="13">
        <f t="shared" si="2"/>
        <v>1</v>
      </c>
      <c r="AA27" s="13" t="str">
        <f t="shared" si="3"/>
        <v>TRUE</v>
      </c>
    </row>
    <row r="28" spans="2:27" x14ac:dyDescent="0.25">
      <c r="B28" s="13">
        <v>2</v>
      </c>
      <c r="C28" s="13">
        <v>0</v>
      </c>
      <c r="D28" s="13">
        <v>0</v>
      </c>
      <c r="E28" s="13">
        <v>0</v>
      </c>
      <c r="F28" s="13">
        <v>1</v>
      </c>
      <c r="G28" s="13">
        <v>0</v>
      </c>
      <c r="H28" s="13">
        <v>1</v>
      </c>
      <c r="I28" s="9"/>
      <c r="J28" s="13">
        <f>VLOOKUP(C28,'IEA GHG Pivot'!$B$3:$E$7,2,FALSE)</f>
        <v>0.42857142857142855</v>
      </c>
      <c r="K28" s="13">
        <f>IF(D28="NA", 1, VLOOKUP(D28,'IEA GHG Pivot'!$Q$3:$T$7,2,FALSE))</f>
        <v>0.42857142857142855</v>
      </c>
      <c r="L28" s="13">
        <f>IF(E28="NA", 1, VLOOKUP(E28,'IEA GHG Pivot'!$L$3:$O$7,2,FALSE))</f>
        <v>0.2857142857142857</v>
      </c>
      <c r="M28" s="13">
        <f>IF(F28="NA", 1, VLOOKUP(F28,'IEA GHG Pivot'!$B$12:$E$16,2,FALSE))</f>
        <v>1</v>
      </c>
      <c r="N28" s="13">
        <f>IF(G28="NA", 1, VLOOKUP(G28,'IEA GHG Pivot'!$G$13:$J$17,2,FALSE))</f>
        <v>0.83333333333333337</v>
      </c>
      <c r="O28" s="13">
        <f>VLOOKUP(C28,'IEA GHG Pivot'!$B$3:$E$7,3,FALSE)</f>
        <v>9.0909090909090912E-2</v>
      </c>
      <c r="P28" s="13">
        <f>IF(D28="NA", 1, VLOOKUP(D28,'IEA GHG Pivot'!$Q$3:$T$7,3,FALSE))</f>
        <v>0.13953488372093023</v>
      </c>
      <c r="Q28" s="13">
        <f>IF(E28="NA", 1, VLOOKUP(E28,'IEA GHG Pivot'!$L$3:$O$7,3,FALSE))</f>
        <v>9.7560975609756101E-2</v>
      </c>
      <c r="R28" s="13">
        <f>IF(F28="NA", 1, VLOOKUP(F28,'IEA GHG Pivot'!$B$12:$E$16,3,FALSE))</f>
        <v>1</v>
      </c>
      <c r="S28" s="13">
        <f>IF(G28="NA", 1, VLOOKUP(G28,'IEA GHG Pivot'!$G$13:$J$17,3,FALSE))</f>
        <v>0.56097560975609762</v>
      </c>
      <c r="U28" s="18">
        <f>PRODUCT(J28:N28)*GETPIVOTDATA("Secure",'IEA GHG Pivot'!$L$13,"Secure",0)</f>
        <v>6.0024009603841539E-3</v>
      </c>
      <c r="V28" s="18">
        <f>PRODUCT(O28:S28)*GETPIVOTDATA("Secure",'IEA GHG Pivot'!$L$13,"Secure",1)</f>
        <v>5.9895297161239615E-4</v>
      </c>
      <c r="X28" s="18">
        <f t="shared" si="0"/>
        <v>0.9092681625947534</v>
      </c>
      <c r="Y28" s="18">
        <f t="shared" si="1"/>
        <v>9.0731837405246582E-2</v>
      </c>
      <c r="Z28" s="13">
        <f t="shared" si="2"/>
        <v>0</v>
      </c>
      <c r="AA28" s="13" t="str">
        <f t="shared" si="3"/>
        <v>FALSE</v>
      </c>
    </row>
    <row r="29" spans="2:27" x14ac:dyDescent="0.25">
      <c r="B29" s="13">
        <v>65</v>
      </c>
      <c r="C29" s="13">
        <v>1</v>
      </c>
      <c r="D29" s="13">
        <v>1</v>
      </c>
      <c r="E29" s="13">
        <v>1</v>
      </c>
      <c r="F29" s="13">
        <v>1</v>
      </c>
      <c r="G29" s="13">
        <v>0</v>
      </c>
      <c r="H29" s="13">
        <v>1</v>
      </c>
      <c r="I29" s="9"/>
      <c r="J29" s="13">
        <f>VLOOKUP(C29,'IEA GHG Pivot'!$B$3:$E$7,2,FALSE)</f>
        <v>0.5714285714285714</v>
      </c>
      <c r="K29" s="13">
        <f>IF(D29="NA", 1, VLOOKUP(D29,'IEA GHG Pivot'!$Q$3:$T$7,2,FALSE))</f>
        <v>0.5714285714285714</v>
      </c>
      <c r="L29" s="13">
        <f>IF(E29="NA", 1, VLOOKUP(E29,'IEA GHG Pivot'!$L$3:$O$7,2,FALSE))</f>
        <v>0.7142857142857143</v>
      </c>
      <c r="M29" s="13">
        <f>IF(F29="NA", 1, VLOOKUP(F29,'IEA GHG Pivot'!$B$12:$E$16,2,FALSE))</f>
        <v>1</v>
      </c>
      <c r="N29" s="13">
        <f>IF(G29="NA", 1, VLOOKUP(G29,'IEA GHG Pivot'!$G$13:$J$17,2,FALSE))</f>
        <v>0.83333333333333337</v>
      </c>
      <c r="O29" s="13">
        <f>VLOOKUP(C29,'IEA GHG Pivot'!$B$3:$E$7,3,FALSE)</f>
        <v>0.90909090909090906</v>
      </c>
      <c r="P29" s="13">
        <f>IF(D29="NA", 1, VLOOKUP(D29,'IEA GHG Pivot'!$Q$3:$T$7,3,FALSE))</f>
        <v>0.86046511627906974</v>
      </c>
      <c r="Q29" s="13">
        <f>IF(E29="NA", 1, VLOOKUP(E29,'IEA GHG Pivot'!$L$3:$O$7,3,FALSE))</f>
        <v>0.90243902439024393</v>
      </c>
      <c r="R29" s="13">
        <f>IF(F29="NA", 1, VLOOKUP(F29,'IEA GHG Pivot'!$B$12:$E$16,3,FALSE))</f>
        <v>1</v>
      </c>
      <c r="S29" s="13">
        <f>IF(G29="NA", 1, VLOOKUP(G29,'IEA GHG Pivot'!$G$13:$J$17,3,FALSE))</f>
        <v>0.56097560975609762</v>
      </c>
      <c r="U29" s="18">
        <f>PRODUCT(J29:N29)*GETPIVOTDATA("Secure",'IEA GHG Pivot'!$L$13,"Secure",0)</f>
        <v>2.6677337601707353E-2</v>
      </c>
      <c r="V29" s="18">
        <f>PRODUCT(O29:S29)*GETPIVOTDATA("Secure",'IEA GHG Pivot'!$L$13,"Secure",1)</f>
        <v>0.34165275755723762</v>
      </c>
      <c r="X29" s="18">
        <f t="shared" si="0"/>
        <v>7.2427797653068005E-2</v>
      </c>
      <c r="Y29" s="18">
        <f t="shared" si="1"/>
        <v>0.92757220234693194</v>
      </c>
      <c r="Z29" s="13">
        <f t="shared" si="2"/>
        <v>1</v>
      </c>
      <c r="AA29" s="13" t="str">
        <f t="shared" si="3"/>
        <v>TRUE</v>
      </c>
    </row>
    <row r="30" spans="2:27" x14ac:dyDescent="0.25">
      <c r="B30" s="13">
        <v>38</v>
      </c>
      <c r="C30" s="13">
        <v>1</v>
      </c>
      <c r="D30" s="13">
        <v>1</v>
      </c>
      <c r="E30" s="13">
        <v>1</v>
      </c>
      <c r="F30" s="13">
        <v>1</v>
      </c>
      <c r="G30" s="13">
        <v>0</v>
      </c>
      <c r="H30" s="13">
        <v>1</v>
      </c>
      <c r="I30" s="9"/>
      <c r="J30" s="13">
        <f>VLOOKUP(C30,'IEA GHG Pivot'!$B$3:$E$7,2,FALSE)</f>
        <v>0.5714285714285714</v>
      </c>
      <c r="K30" s="13">
        <f>IF(D30="NA", 1, VLOOKUP(D30,'IEA GHG Pivot'!$Q$3:$T$7,2,FALSE))</f>
        <v>0.5714285714285714</v>
      </c>
      <c r="L30" s="13">
        <f>IF(E30="NA", 1, VLOOKUP(E30,'IEA GHG Pivot'!$L$3:$O$7,2,FALSE))</f>
        <v>0.7142857142857143</v>
      </c>
      <c r="M30" s="13">
        <f>IF(F30="NA", 1, VLOOKUP(F30,'IEA GHG Pivot'!$B$12:$E$16,2,FALSE))</f>
        <v>1</v>
      </c>
      <c r="N30" s="13">
        <f>IF(G30="NA", 1, VLOOKUP(G30,'IEA GHG Pivot'!$G$13:$J$17,2,FALSE))</f>
        <v>0.83333333333333337</v>
      </c>
      <c r="O30" s="13">
        <f>VLOOKUP(C30,'IEA GHG Pivot'!$B$3:$E$7,3,FALSE)</f>
        <v>0.90909090909090906</v>
      </c>
      <c r="P30" s="13">
        <f>IF(D30="NA", 1, VLOOKUP(D30,'IEA GHG Pivot'!$Q$3:$T$7,3,FALSE))</f>
        <v>0.86046511627906974</v>
      </c>
      <c r="Q30" s="13">
        <f>IF(E30="NA", 1, VLOOKUP(E30,'IEA GHG Pivot'!$L$3:$O$7,3,FALSE))</f>
        <v>0.90243902439024393</v>
      </c>
      <c r="R30" s="13">
        <f>IF(F30="NA", 1, VLOOKUP(F30,'IEA GHG Pivot'!$B$12:$E$16,3,FALSE))</f>
        <v>1</v>
      </c>
      <c r="S30" s="13">
        <f>IF(G30="NA", 1, VLOOKUP(G30,'IEA GHG Pivot'!$G$13:$J$17,3,FALSE))</f>
        <v>0.56097560975609762</v>
      </c>
      <c r="U30" s="18">
        <f>PRODUCT(J30:N30)*GETPIVOTDATA("Secure",'IEA GHG Pivot'!$L$13,"Secure",0)</f>
        <v>2.6677337601707353E-2</v>
      </c>
      <c r="V30" s="18">
        <f>PRODUCT(O30:S30)*GETPIVOTDATA("Secure",'IEA GHG Pivot'!$L$13,"Secure",1)</f>
        <v>0.34165275755723762</v>
      </c>
      <c r="X30" s="18">
        <f t="shared" si="0"/>
        <v>7.2427797653068005E-2</v>
      </c>
      <c r="Y30" s="18">
        <f t="shared" si="1"/>
        <v>0.92757220234693194</v>
      </c>
      <c r="Z30" s="13">
        <f t="shared" si="2"/>
        <v>1</v>
      </c>
      <c r="AA30" s="13" t="str">
        <f t="shared" si="3"/>
        <v>TRUE</v>
      </c>
    </row>
    <row r="31" spans="2:27" x14ac:dyDescent="0.25">
      <c r="B31" s="13">
        <v>66</v>
      </c>
      <c r="C31" s="13">
        <v>1</v>
      </c>
      <c r="D31" s="13">
        <v>1</v>
      </c>
      <c r="E31" s="13">
        <v>1</v>
      </c>
      <c r="F31" s="13">
        <v>1</v>
      </c>
      <c r="G31" s="13">
        <v>0</v>
      </c>
      <c r="H31" s="13">
        <v>1</v>
      </c>
      <c r="I31" s="9"/>
      <c r="J31" s="13">
        <f>VLOOKUP(C31,'IEA GHG Pivot'!$B$3:$E$7,2,FALSE)</f>
        <v>0.5714285714285714</v>
      </c>
      <c r="K31" s="13">
        <f>IF(D31="NA", 1, VLOOKUP(D31,'IEA GHG Pivot'!$Q$3:$T$7,2,FALSE))</f>
        <v>0.5714285714285714</v>
      </c>
      <c r="L31" s="13">
        <f>IF(E31="NA", 1, VLOOKUP(E31,'IEA GHG Pivot'!$L$3:$O$7,2,FALSE))</f>
        <v>0.7142857142857143</v>
      </c>
      <c r="M31" s="13">
        <f>IF(F31="NA", 1, VLOOKUP(F31,'IEA GHG Pivot'!$B$12:$E$16,2,FALSE))</f>
        <v>1</v>
      </c>
      <c r="N31" s="13">
        <f>IF(G31="NA", 1, VLOOKUP(G31,'IEA GHG Pivot'!$G$13:$J$17,2,FALSE))</f>
        <v>0.83333333333333337</v>
      </c>
      <c r="O31" s="13">
        <f>VLOOKUP(C31,'IEA GHG Pivot'!$B$3:$E$7,3,FALSE)</f>
        <v>0.90909090909090906</v>
      </c>
      <c r="P31" s="13">
        <f>IF(D31="NA", 1, VLOOKUP(D31,'IEA GHG Pivot'!$Q$3:$T$7,3,FALSE))</f>
        <v>0.86046511627906974</v>
      </c>
      <c r="Q31" s="13">
        <f>IF(E31="NA", 1, VLOOKUP(E31,'IEA GHG Pivot'!$L$3:$O$7,3,FALSE))</f>
        <v>0.90243902439024393</v>
      </c>
      <c r="R31" s="13">
        <f>IF(F31="NA", 1, VLOOKUP(F31,'IEA GHG Pivot'!$B$12:$E$16,3,FALSE))</f>
        <v>1</v>
      </c>
      <c r="S31" s="13">
        <f>IF(G31="NA", 1, VLOOKUP(G31,'IEA GHG Pivot'!$G$13:$J$17,3,FALSE))</f>
        <v>0.56097560975609762</v>
      </c>
      <c r="U31" s="18">
        <f>PRODUCT(J31:N31)*GETPIVOTDATA("Secure",'IEA GHG Pivot'!$L$13,"Secure",0)</f>
        <v>2.6677337601707353E-2</v>
      </c>
      <c r="V31" s="18">
        <f>PRODUCT(O31:S31)*GETPIVOTDATA("Secure",'IEA GHG Pivot'!$L$13,"Secure",1)</f>
        <v>0.34165275755723762</v>
      </c>
      <c r="X31" s="18">
        <f t="shared" si="0"/>
        <v>7.2427797653068005E-2</v>
      </c>
      <c r="Y31" s="18">
        <f t="shared" si="1"/>
        <v>0.92757220234693194</v>
      </c>
      <c r="Z31" s="13">
        <f t="shared" si="2"/>
        <v>1</v>
      </c>
      <c r="AA31" s="13" t="str">
        <f t="shared" si="3"/>
        <v>TRUE</v>
      </c>
    </row>
    <row r="32" spans="2:27" x14ac:dyDescent="0.25">
      <c r="B32" s="13">
        <v>8</v>
      </c>
      <c r="C32" s="13">
        <v>1</v>
      </c>
      <c r="D32" s="13">
        <v>1</v>
      </c>
      <c r="E32" s="13">
        <v>1</v>
      </c>
      <c r="F32" s="13">
        <v>1</v>
      </c>
      <c r="G32" s="13">
        <v>1</v>
      </c>
      <c r="H32" s="13">
        <v>1</v>
      </c>
      <c r="I32" s="9"/>
      <c r="J32" s="13">
        <f>VLOOKUP(C32,'IEA GHG Pivot'!$B$3:$E$7,2,FALSE)</f>
        <v>0.5714285714285714</v>
      </c>
      <c r="K32" s="13">
        <f>IF(D32="NA", 1, VLOOKUP(D32,'IEA GHG Pivot'!$Q$3:$T$7,2,FALSE))</f>
        <v>0.5714285714285714</v>
      </c>
      <c r="L32" s="13">
        <f>IF(E32="NA", 1, VLOOKUP(E32,'IEA GHG Pivot'!$L$3:$O$7,2,FALSE))</f>
        <v>0.7142857142857143</v>
      </c>
      <c r="M32" s="13">
        <f>IF(F32="NA", 1, VLOOKUP(F32,'IEA GHG Pivot'!$B$12:$E$16,2,FALSE))</f>
        <v>1</v>
      </c>
      <c r="N32" s="13">
        <f>IF(G32="NA", 1, VLOOKUP(G32,'IEA GHG Pivot'!$G$13:$J$17,2,FALSE))</f>
        <v>0.16666666666666666</v>
      </c>
      <c r="O32" s="13">
        <f>VLOOKUP(C32,'IEA GHG Pivot'!$B$3:$E$7,3,FALSE)</f>
        <v>0.90909090909090906</v>
      </c>
      <c r="P32" s="13">
        <f>IF(D32="NA", 1, VLOOKUP(D32,'IEA GHG Pivot'!$Q$3:$T$7,3,FALSE))</f>
        <v>0.86046511627906974</v>
      </c>
      <c r="Q32" s="13">
        <f>IF(E32="NA", 1, VLOOKUP(E32,'IEA GHG Pivot'!$L$3:$O$7,3,FALSE))</f>
        <v>0.90243902439024393</v>
      </c>
      <c r="R32" s="13">
        <f>IF(F32="NA", 1, VLOOKUP(F32,'IEA GHG Pivot'!$B$12:$E$16,3,FALSE))</f>
        <v>1</v>
      </c>
      <c r="S32" s="13">
        <f>IF(G32="NA", 1, VLOOKUP(G32,'IEA GHG Pivot'!$G$13:$J$17,3,FALSE))</f>
        <v>0.43902439024390244</v>
      </c>
      <c r="U32" s="18">
        <f>PRODUCT(J32:N32)*GETPIVOTDATA("Secure",'IEA GHG Pivot'!$L$13,"Secure",0)</f>
        <v>5.3354675203414696E-3</v>
      </c>
      <c r="V32" s="18">
        <f>PRODUCT(O32:S32)*GETPIVOTDATA("Secure",'IEA GHG Pivot'!$L$13,"Secure",1)</f>
        <v>0.2673804189578381</v>
      </c>
      <c r="X32" s="18">
        <f t="shared" si="0"/>
        <v>1.9564197704956102E-2</v>
      </c>
      <c r="Y32" s="18">
        <f t="shared" si="1"/>
        <v>0.9804358022950439</v>
      </c>
      <c r="Z32" s="13">
        <f t="shared" si="2"/>
        <v>1</v>
      </c>
      <c r="AA32" s="13" t="str">
        <f t="shared" si="3"/>
        <v>TRUE</v>
      </c>
    </row>
    <row r="33" spans="2:27" x14ac:dyDescent="0.25">
      <c r="B33" s="13">
        <v>35</v>
      </c>
      <c r="C33" s="13">
        <v>1</v>
      </c>
      <c r="D33" s="13">
        <v>1</v>
      </c>
      <c r="E33" s="13">
        <v>1</v>
      </c>
      <c r="F33" s="13" t="s">
        <v>44</v>
      </c>
      <c r="G33" s="13">
        <v>0</v>
      </c>
      <c r="H33" s="13">
        <v>1</v>
      </c>
      <c r="I33" s="9"/>
      <c r="J33" s="13">
        <f>VLOOKUP(C33,'IEA GHG Pivot'!$B$3:$E$7,2,FALSE)</f>
        <v>0.5714285714285714</v>
      </c>
      <c r="K33" s="13">
        <f>IF(D33="NA", 1, VLOOKUP(D33,'IEA GHG Pivot'!$Q$3:$T$7,2,FALSE))</f>
        <v>0.5714285714285714</v>
      </c>
      <c r="L33" s="13">
        <f>IF(E33="NA", 1, VLOOKUP(E33,'IEA GHG Pivot'!$L$3:$O$7,2,FALSE))</f>
        <v>0.7142857142857143</v>
      </c>
      <c r="M33" s="13">
        <f>IF(F33="NA", 1, VLOOKUP(F33,'IEA GHG Pivot'!$B$12:$E$16,2,FALSE))</f>
        <v>1</v>
      </c>
      <c r="N33" s="13">
        <f>IF(G33="NA", 1, VLOOKUP(G33,'IEA GHG Pivot'!$G$13:$J$17,2,FALSE))</f>
        <v>0.83333333333333337</v>
      </c>
      <c r="O33" s="13">
        <f>VLOOKUP(C33,'IEA GHG Pivot'!$B$3:$E$7,3,FALSE)</f>
        <v>0.90909090909090906</v>
      </c>
      <c r="P33" s="13">
        <f>IF(D33="NA", 1, VLOOKUP(D33,'IEA GHG Pivot'!$Q$3:$T$7,3,FALSE))</f>
        <v>0.86046511627906974</v>
      </c>
      <c r="Q33" s="13">
        <f>IF(E33="NA", 1, VLOOKUP(E33,'IEA GHG Pivot'!$L$3:$O$7,3,FALSE))</f>
        <v>0.90243902439024393</v>
      </c>
      <c r="R33" s="13">
        <f>IF(F33="NA", 1, VLOOKUP(F33,'IEA GHG Pivot'!$B$12:$E$16,3,FALSE))</f>
        <v>1</v>
      </c>
      <c r="S33" s="13">
        <f>IF(G33="NA", 1, VLOOKUP(G33,'IEA GHG Pivot'!$G$13:$J$17,3,FALSE))</f>
        <v>0.56097560975609762</v>
      </c>
      <c r="U33" s="18">
        <f>PRODUCT(J33:N33)*GETPIVOTDATA("Secure",'IEA GHG Pivot'!$L$13,"Secure",0)</f>
        <v>2.6677337601707353E-2</v>
      </c>
      <c r="V33" s="18">
        <f>PRODUCT(O33:S33)*GETPIVOTDATA("Secure",'IEA GHG Pivot'!$L$13,"Secure",1)</f>
        <v>0.34165275755723762</v>
      </c>
      <c r="X33" s="18">
        <f t="shared" si="0"/>
        <v>7.2427797653068005E-2</v>
      </c>
      <c r="Y33" s="18">
        <f t="shared" si="1"/>
        <v>0.92757220234693194</v>
      </c>
      <c r="Z33" s="13">
        <f t="shared" si="2"/>
        <v>1</v>
      </c>
      <c r="AA33" s="13" t="str">
        <f t="shared" si="3"/>
        <v>TRUE</v>
      </c>
    </row>
    <row r="34" spans="2:27" x14ac:dyDescent="0.25">
      <c r="B34" s="13">
        <v>30</v>
      </c>
      <c r="C34" s="13">
        <v>1</v>
      </c>
      <c r="D34" s="13">
        <v>1</v>
      </c>
      <c r="E34" s="13">
        <v>1</v>
      </c>
      <c r="F34" s="13" t="s">
        <v>44</v>
      </c>
      <c r="G34" s="13" t="s">
        <v>44</v>
      </c>
      <c r="H34" s="13">
        <v>1</v>
      </c>
      <c r="I34" s="9"/>
      <c r="J34" s="13">
        <f>VLOOKUP(C34,'IEA GHG Pivot'!$B$3:$E$7,2,FALSE)</f>
        <v>0.5714285714285714</v>
      </c>
      <c r="K34" s="13">
        <f>IF(D34="NA", 1, VLOOKUP(D34,'IEA GHG Pivot'!$Q$3:$T$7,2,FALSE))</f>
        <v>0.5714285714285714</v>
      </c>
      <c r="L34" s="13">
        <f>IF(E34="NA", 1, VLOOKUP(E34,'IEA GHG Pivot'!$L$3:$O$7,2,FALSE))</f>
        <v>0.7142857142857143</v>
      </c>
      <c r="M34" s="13">
        <f>IF(F34="NA", 1, VLOOKUP(F34,'IEA GHG Pivot'!$B$12:$E$16,2,FALSE))</f>
        <v>1</v>
      </c>
      <c r="N34" s="13">
        <f>IF(G34="NA", 1, VLOOKUP(G34,'IEA GHG Pivot'!$G$13:$J$17,2,FALSE))</f>
        <v>1</v>
      </c>
      <c r="O34" s="13">
        <f>VLOOKUP(C34,'IEA GHG Pivot'!$B$3:$E$7,3,FALSE)</f>
        <v>0.90909090909090906</v>
      </c>
      <c r="P34" s="13">
        <f>IF(D34="NA", 1, VLOOKUP(D34,'IEA GHG Pivot'!$Q$3:$T$7,3,FALSE))</f>
        <v>0.86046511627906974</v>
      </c>
      <c r="Q34" s="13">
        <f>IF(E34="NA", 1, VLOOKUP(E34,'IEA GHG Pivot'!$L$3:$O$7,3,FALSE))</f>
        <v>0.90243902439024393</v>
      </c>
      <c r="R34" s="13">
        <f>IF(F34="NA", 1, VLOOKUP(F34,'IEA GHG Pivot'!$B$12:$E$16,3,FALSE))</f>
        <v>1</v>
      </c>
      <c r="S34" s="13">
        <f>IF(G34="NA", 1, VLOOKUP(G34,'IEA GHG Pivot'!$G$13:$J$17,3,FALSE))</f>
        <v>1</v>
      </c>
      <c r="U34" s="18">
        <f>PRODUCT(J34:N34)*GETPIVOTDATA("Secure",'IEA GHG Pivot'!$L$13,"Secure",0)</f>
        <v>3.2012805122048821E-2</v>
      </c>
      <c r="V34" s="18">
        <f>PRODUCT(O34:S34)*GETPIVOTDATA("Secure",'IEA GHG Pivot'!$L$13,"Secure",1)</f>
        <v>0.60903317651507571</v>
      </c>
      <c r="X34" s="18">
        <f t="shared" si="0"/>
        <v>4.9938391377625443E-2</v>
      </c>
      <c r="Y34" s="18">
        <f t="shared" si="1"/>
        <v>0.95006160862237454</v>
      </c>
      <c r="Z34" s="13">
        <f t="shared" si="2"/>
        <v>1</v>
      </c>
      <c r="AA34" s="13" t="str">
        <f t="shared" si="3"/>
        <v>TRUE</v>
      </c>
    </row>
    <row r="35" spans="2:27" x14ac:dyDescent="0.25">
      <c r="B35" s="13">
        <v>34</v>
      </c>
      <c r="C35" s="13">
        <v>1</v>
      </c>
      <c r="D35" s="13">
        <v>1</v>
      </c>
      <c r="E35" s="13">
        <v>1</v>
      </c>
      <c r="F35" s="13">
        <v>1</v>
      </c>
      <c r="G35" s="13">
        <v>0</v>
      </c>
      <c r="H35" s="13">
        <v>1</v>
      </c>
      <c r="I35" s="9"/>
      <c r="J35" s="13">
        <f>VLOOKUP(C35,'IEA GHG Pivot'!$B$3:$E$7,2,FALSE)</f>
        <v>0.5714285714285714</v>
      </c>
      <c r="K35" s="13">
        <f>IF(D35="NA", 1, VLOOKUP(D35,'IEA GHG Pivot'!$Q$3:$T$7,2,FALSE))</f>
        <v>0.5714285714285714</v>
      </c>
      <c r="L35" s="13">
        <f>IF(E35="NA", 1, VLOOKUP(E35,'IEA GHG Pivot'!$L$3:$O$7,2,FALSE))</f>
        <v>0.7142857142857143</v>
      </c>
      <c r="M35" s="13">
        <f>IF(F35="NA", 1, VLOOKUP(F35,'IEA GHG Pivot'!$B$12:$E$16,2,FALSE))</f>
        <v>1</v>
      </c>
      <c r="N35" s="13">
        <f>IF(G35="NA", 1, VLOOKUP(G35,'IEA GHG Pivot'!$G$13:$J$17,2,FALSE))</f>
        <v>0.83333333333333337</v>
      </c>
      <c r="O35" s="13">
        <f>VLOOKUP(C35,'IEA GHG Pivot'!$B$3:$E$7,3,FALSE)</f>
        <v>0.90909090909090906</v>
      </c>
      <c r="P35" s="13">
        <f>IF(D35="NA", 1, VLOOKUP(D35,'IEA GHG Pivot'!$Q$3:$T$7,3,FALSE))</f>
        <v>0.86046511627906974</v>
      </c>
      <c r="Q35" s="13">
        <f>IF(E35="NA", 1, VLOOKUP(E35,'IEA GHG Pivot'!$L$3:$O$7,3,FALSE))</f>
        <v>0.90243902439024393</v>
      </c>
      <c r="R35" s="13">
        <f>IF(F35="NA", 1, VLOOKUP(F35,'IEA GHG Pivot'!$B$12:$E$16,3,FALSE))</f>
        <v>1</v>
      </c>
      <c r="S35" s="13">
        <f>IF(G35="NA", 1, VLOOKUP(G35,'IEA GHG Pivot'!$G$13:$J$17,3,FALSE))</f>
        <v>0.56097560975609762</v>
      </c>
      <c r="U35" s="18">
        <f>PRODUCT(J35:N35)*GETPIVOTDATA("Secure",'IEA GHG Pivot'!$L$13,"Secure",0)</f>
        <v>2.6677337601707353E-2</v>
      </c>
      <c r="V35" s="18">
        <f>PRODUCT(O35:S35)*GETPIVOTDATA("Secure",'IEA GHG Pivot'!$L$13,"Secure",1)</f>
        <v>0.34165275755723762</v>
      </c>
      <c r="X35" s="18">
        <f t="shared" si="0"/>
        <v>7.2427797653068005E-2</v>
      </c>
      <c r="Y35" s="18">
        <f t="shared" si="1"/>
        <v>0.92757220234693194</v>
      </c>
      <c r="Z35" s="13">
        <f t="shared" si="2"/>
        <v>1</v>
      </c>
      <c r="AA35" s="13" t="str">
        <f t="shared" si="3"/>
        <v>TRUE</v>
      </c>
    </row>
    <row r="36" spans="2:27" x14ac:dyDescent="0.25">
      <c r="B36" s="13">
        <v>23</v>
      </c>
      <c r="C36" s="13">
        <v>1</v>
      </c>
      <c r="D36" s="13">
        <v>0</v>
      </c>
      <c r="E36" s="13">
        <v>1</v>
      </c>
      <c r="F36" s="13">
        <v>1</v>
      </c>
      <c r="G36" s="13">
        <v>1</v>
      </c>
      <c r="H36" s="13">
        <v>1</v>
      </c>
      <c r="I36" s="9"/>
      <c r="J36" s="13">
        <f>VLOOKUP(C36,'IEA GHG Pivot'!$B$3:$E$7,2,FALSE)</f>
        <v>0.5714285714285714</v>
      </c>
      <c r="K36" s="13">
        <f>IF(D36="NA", 1, VLOOKUP(D36,'IEA GHG Pivot'!$Q$3:$T$7,2,FALSE))</f>
        <v>0.42857142857142855</v>
      </c>
      <c r="L36" s="13">
        <f>IF(E36="NA", 1, VLOOKUP(E36,'IEA GHG Pivot'!$L$3:$O$7,2,FALSE))</f>
        <v>0.7142857142857143</v>
      </c>
      <c r="M36" s="13">
        <f>IF(F36="NA", 1, VLOOKUP(F36,'IEA GHG Pivot'!$B$12:$E$16,2,FALSE))</f>
        <v>1</v>
      </c>
      <c r="N36" s="13">
        <f>IF(G36="NA", 1, VLOOKUP(G36,'IEA GHG Pivot'!$G$13:$J$17,2,FALSE))</f>
        <v>0.16666666666666666</v>
      </c>
      <c r="O36" s="13">
        <f>VLOOKUP(C36,'IEA GHG Pivot'!$B$3:$E$7,3,FALSE)</f>
        <v>0.90909090909090906</v>
      </c>
      <c r="P36" s="13">
        <f>IF(D36="NA", 1, VLOOKUP(D36,'IEA GHG Pivot'!$Q$3:$T$7,3,FALSE))</f>
        <v>0.13953488372093023</v>
      </c>
      <c r="Q36" s="13">
        <f>IF(E36="NA", 1, VLOOKUP(E36,'IEA GHG Pivot'!$L$3:$O$7,3,FALSE))</f>
        <v>0.90243902439024393</v>
      </c>
      <c r="R36" s="13">
        <f>IF(F36="NA", 1, VLOOKUP(F36,'IEA GHG Pivot'!$B$12:$E$16,3,FALSE))</f>
        <v>1</v>
      </c>
      <c r="S36" s="13">
        <f>IF(G36="NA", 1, VLOOKUP(G36,'IEA GHG Pivot'!$G$13:$J$17,3,FALSE))</f>
        <v>0.43902439024390244</v>
      </c>
      <c r="U36" s="18">
        <f>PRODUCT(J36:N36)*GETPIVOTDATA("Secure",'IEA GHG Pivot'!$L$13,"Secure",0)</f>
        <v>4.0016006402561026E-3</v>
      </c>
      <c r="V36" s="18">
        <f>PRODUCT(O36:S36)*GETPIVOTDATA("Secure",'IEA GHG Pivot'!$L$13,"Secure",1)</f>
        <v>4.3358986858027804E-2</v>
      </c>
      <c r="X36" s="18">
        <f t="shared" si="0"/>
        <v>8.449220864080495E-2</v>
      </c>
      <c r="Y36" s="18">
        <f t="shared" si="1"/>
        <v>0.91550779135919502</v>
      </c>
      <c r="Z36" s="13">
        <f t="shared" si="2"/>
        <v>1</v>
      </c>
      <c r="AA36" s="13" t="str">
        <f t="shared" si="3"/>
        <v>TRUE</v>
      </c>
    </row>
    <row r="37" spans="2:27" x14ac:dyDescent="0.25">
      <c r="B37" s="13">
        <v>6</v>
      </c>
      <c r="C37" s="13">
        <v>1</v>
      </c>
      <c r="D37" s="13">
        <v>1</v>
      </c>
      <c r="E37" s="13">
        <v>1</v>
      </c>
      <c r="F37" s="13">
        <v>1</v>
      </c>
      <c r="G37" s="13">
        <v>0</v>
      </c>
      <c r="H37" s="13">
        <v>1</v>
      </c>
      <c r="I37" s="9"/>
      <c r="J37" s="13">
        <f>VLOOKUP(C37,'IEA GHG Pivot'!$B$3:$E$7,2,FALSE)</f>
        <v>0.5714285714285714</v>
      </c>
      <c r="K37" s="13">
        <f>IF(D37="NA", 1, VLOOKUP(D37,'IEA GHG Pivot'!$Q$3:$T$7,2,FALSE))</f>
        <v>0.5714285714285714</v>
      </c>
      <c r="L37" s="13">
        <f>IF(E37="NA", 1, VLOOKUP(E37,'IEA GHG Pivot'!$L$3:$O$7,2,FALSE))</f>
        <v>0.7142857142857143</v>
      </c>
      <c r="M37" s="13">
        <f>IF(F37="NA", 1, VLOOKUP(F37,'IEA GHG Pivot'!$B$12:$E$16,2,FALSE))</f>
        <v>1</v>
      </c>
      <c r="N37" s="13">
        <f>IF(G37="NA", 1, VLOOKUP(G37,'IEA GHG Pivot'!$G$13:$J$17,2,FALSE))</f>
        <v>0.83333333333333337</v>
      </c>
      <c r="O37" s="13">
        <f>VLOOKUP(C37,'IEA GHG Pivot'!$B$3:$E$7,3,FALSE)</f>
        <v>0.90909090909090906</v>
      </c>
      <c r="P37" s="13">
        <f>IF(D37="NA", 1, VLOOKUP(D37,'IEA GHG Pivot'!$Q$3:$T$7,3,FALSE))</f>
        <v>0.86046511627906974</v>
      </c>
      <c r="Q37" s="13">
        <f>IF(E37="NA", 1, VLOOKUP(E37,'IEA GHG Pivot'!$L$3:$O$7,3,FALSE))</f>
        <v>0.90243902439024393</v>
      </c>
      <c r="R37" s="13">
        <f>IF(F37="NA", 1, VLOOKUP(F37,'IEA GHG Pivot'!$B$12:$E$16,3,FALSE))</f>
        <v>1</v>
      </c>
      <c r="S37" s="13">
        <f>IF(G37="NA", 1, VLOOKUP(G37,'IEA GHG Pivot'!$G$13:$J$17,3,FALSE))</f>
        <v>0.56097560975609762</v>
      </c>
      <c r="U37" s="18">
        <f>PRODUCT(J37:N37)*GETPIVOTDATA("Secure",'IEA GHG Pivot'!$L$13,"Secure",0)</f>
        <v>2.6677337601707353E-2</v>
      </c>
      <c r="V37" s="18">
        <f>PRODUCT(O37:S37)*GETPIVOTDATA("Secure",'IEA GHG Pivot'!$L$13,"Secure",1)</f>
        <v>0.34165275755723762</v>
      </c>
      <c r="X37" s="18">
        <f t="shared" si="0"/>
        <v>7.2427797653068005E-2</v>
      </c>
      <c r="Y37" s="18">
        <f t="shared" si="1"/>
        <v>0.92757220234693194</v>
      </c>
      <c r="Z37" s="13">
        <f t="shared" si="2"/>
        <v>1</v>
      </c>
      <c r="AA37" s="13" t="str">
        <f t="shared" si="3"/>
        <v>TRUE</v>
      </c>
    </row>
    <row r="38" spans="2:27" x14ac:dyDescent="0.25">
      <c r="B38" s="13">
        <v>9</v>
      </c>
      <c r="C38" s="13">
        <v>1</v>
      </c>
      <c r="D38" s="13">
        <v>1</v>
      </c>
      <c r="E38" s="13">
        <v>1</v>
      </c>
      <c r="F38" s="13">
        <v>1</v>
      </c>
      <c r="G38" s="13">
        <v>1</v>
      </c>
      <c r="H38" s="13">
        <v>1</v>
      </c>
      <c r="I38" s="9"/>
      <c r="J38" s="13">
        <f>VLOOKUP(C38,'IEA GHG Pivot'!$B$3:$E$7,2,FALSE)</f>
        <v>0.5714285714285714</v>
      </c>
      <c r="K38" s="13">
        <f>IF(D38="NA", 1, VLOOKUP(D38,'IEA GHG Pivot'!$Q$3:$T$7,2,FALSE))</f>
        <v>0.5714285714285714</v>
      </c>
      <c r="L38" s="13">
        <f>IF(E38="NA", 1, VLOOKUP(E38,'IEA GHG Pivot'!$L$3:$O$7,2,FALSE))</f>
        <v>0.7142857142857143</v>
      </c>
      <c r="M38" s="13">
        <f>IF(F38="NA", 1, VLOOKUP(F38,'IEA GHG Pivot'!$B$12:$E$16,2,FALSE))</f>
        <v>1</v>
      </c>
      <c r="N38" s="13">
        <f>IF(G38="NA", 1, VLOOKUP(G38,'IEA GHG Pivot'!$G$13:$J$17,2,FALSE))</f>
        <v>0.16666666666666666</v>
      </c>
      <c r="O38" s="13">
        <f>VLOOKUP(C38,'IEA GHG Pivot'!$B$3:$E$7,3,FALSE)</f>
        <v>0.90909090909090906</v>
      </c>
      <c r="P38" s="13">
        <f>IF(D38="NA", 1, VLOOKUP(D38,'IEA GHG Pivot'!$Q$3:$T$7,3,FALSE))</f>
        <v>0.86046511627906974</v>
      </c>
      <c r="Q38" s="13">
        <f>IF(E38="NA", 1, VLOOKUP(E38,'IEA GHG Pivot'!$L$3:$O$7,3,FALSE))</f>
        <v>0.90243902439024393</v>
      </c>
      <c r="R38" s="13">
        <f>IF(F38="NA", 1, VLOOKUP(F38,'IEA GHG Pivot'!$B$12:$E$16,3,FALSE))</f>
        <v>1</v>
      </c>
      <c r="S38" s="13">
        <f>IF(G38="NA", 1, VLOOKUP(G38,'IEA GHG Pivot'!$G$13:$J$17,3,FALSE))</f>
        <v>0.43902439024390244</v>
      </c>
      <c r="U38" s="18">
        <f>PRODUCT(J38:N38)*GETPIVOTDATA("Secure",'IEA GHG Pivot'!$L$13,"Secure",0)</f>
        <v>5.3354675203414696E-3</v>
      </c>
      <c r="V38" s="18">
        <f>PRODUCT(O38:S38)*GETPIVOTDATA("Secure",'IEA GHG Pivot'!$L$13,"Secure",1)</f>
        <v>0.2673804189578381</v>
      </c>
      <c r="X38" s="18">
        <f t="shared" si="0"/>
        <v>1.9564197704956102E-2</v>
      </c>
      <c r="Y38" s="18">
        <f t="shared" si="1"/>
        <v>0.9804358022950439</v>
      </c>
      <c r="Z38" s="13">
        <f t="shared" si="2"/>
        <v>1</v>
      </c>
      <c r="AA38" s="13" t="str">
        <f t="shared" si="3"/>
        <v>TRUE</v>
      </c>
    </row>
    <row r="39" spans="2:27" x14ac:dyDescent="0.25">
      <c r="B39" s="13">
        <v>36</v>
      </c>
      <c r="C39" s="13">
        <v>1</v>
      </c>
      <c r="D39" s="13">
        <v>1</v>
      </c>
      <c r="E39" s="13">
        <v>1</v>
      </c>
      <c r="F39" s="13">
        <v>1</v>
      </c>
      <c r="G39" s="13">
        <v>1</v>
      </c>
      <c r="H39" s="13">
        <v>1</v>
      </c>
      <c r="I39" s="9"/>
      <c r="J39" s="13">
        <f>VLOOKUP(C39,'IEA GHG Pivot'!$B$3:$E$7,2,FALSE)</f>
        <v>0.5714285714285714</v>
      </c>
      <c r="K39" s="13">
        <f>IF(D39="NA", 1, VLOOKUP(D39,'IEA GHG Pivot'!$Q$3:$T$7,2,FALSE))</f>
        <v>0.5714285714285714</v>
      </c>
      <c r="L39" s="13">
        <f>IF(E39="NA", 1, VLOOKUP(E39,'IEA GHG Pivot'!$L$3:$O$7,2,FALSE))</f>
        <v>0.7142857142857143</v>
      </c>
      <c r="M39" s="13">
        <f>IF(F39="NA", 1, VLOOKUP(F39,'IEA GHG Pivot'!$B$12:$E$16,2,FALSE))</f>
        <v>1</v>
      </c>
      <c r="N39" s="13">
        <f>IF(G39="NA", 1, VLOOKUP(G39,'IEA GHG Pivot'!$G$13:$J$17,2,FALSE))</f>
        <v>0.16666666666666666</v>
      </c>
      <c r="O39" s="13">
        <f>VLOOKUP(C39,'IEA GHG Pivot'!$B$3:$E$7,3,FALSE)</f>
        <v>0.90909090909090906</v>
      </c>
      <c r="P39" s="13">
        <f>IF(D39="NA", 1, VLOOKUP(D39,'IEA GHG Pivot'!$Q$3:$T$7,3,FALSE))</f>
        <v>0.86046511627906974</v>
      </c>
      <c r="Q39" s="13">
        <f>IF(E39="NA", 1, VLOOKUP(E39,'IEA GHG Pivot'!$L$3:$O$7,3,FALSE))</f>
        <v>0.90243902439024393</v>
      </c>
      <c r="R39" s="13">
        <f>IF(F39="NA", 1, VLOOKUP(F39,'IEA GHG Pivot'!$B$12:$E$16,3,FALSE))</f>
        <v>1</v>
      </c>
      <c r="S39" s="13">
        <f>IF(G39="NA", 1, VLOOKUP(G39,'IEA GHG Pivot'!$G$13:$J$17,3,FALSE))</f>
        <v>0.43902439024390244</v>
      </c>
      <c r="U39" s="18">
        <f>PRODUCT(J39:N39)*GETPIVOTDATA("Secure",'IEA GHG Pivot'!$L$13,"Secure",0)</f>
        <v>5.3354675203414696E-3</v>
      </c>
      <c r="V39" s="18">
        <f>PRODUCT(O39:S39)*GETPIVOTDATA("Secure",'IEA GHG Pivot'!$L$13,"Secure",1)</f>
        <v>0.2673804189578381</v>
      </c>
      <c r="X39" s="18">
        <f t="shared" si="0"/>
        <v>1.9564197704956102E-2</v>
      </c>
      <c r="Y39" s="18">
        <f t="shared" si="1"/>
        <v>0.9804358022950439</v>
      </c>
      <c r="Z39" s="13">
        <f t="shared" si="2"/>
        <v>1</v>
      </c>
      <c r="AA39" s="13" t="str">
        <f t="shared" si="3"/>
        <v>TRUE</v>
      </c>
    </row>
    <row r="40" spans="2:27" x14ac:dyDescent="0.25">
      <c r="B40" s="13">
        <v>16</v>
      </c>
      <c r="C40" s="13">
        <v>1</v>
      </c>
      <c r="D40" s="13">
        <v>1</v>
      </c>
      <c r="E40" s="13">
        <v>1</v>
      </c>
      <c r="F40" s="13">
        <v>1</v>
      </c>
      <c r="G40" s="13">
        <v>0</v>
      </c>
      <c r="H40" s="13">
        <v>1</v>
      </c>
      <c r="I40" s="9"/>
      <c r="J40" s="13">
        <f>VLOOKUP(C40,'IEA GHG Pivot'!$B$3:$E$7,2,FALSE)</f>
        <v>0.5714285714285714</v>
      </c>
      <c r="K40" s="13">
        <f>IF(D40="NA", 1, VLOOKUP(D40,'IEA GHG Pivot'!$Q$3:$T$7,2,FALSE))</f>
        <v>0.5714285714285714</v>
      </c>
      <c r="L40" s="13">
        <f>IF(E40="NA", 1, VLOOKUP(E40,'IEA GHG Pivot'!$L$3:$O$7,2,FALSE))</f>
        <v>0.7142857142857143</v>
      </c>
      <c r="M40" s="13">
        <f>IF(F40="NA", 1, VLOOKUP(F40,'IEA GHG Pivot'!$B$12:$E$16,2,FALSE))</f>
        <v>1</v>
      </c>
      <c r="N40" s="13">
        <f>IF(G40="NA", 1, VLOOKUP(G40,'IEA GHG Pivot'!$G$13:$J$17,2,FALSE))</f>
        <v>0.83333333333333337</v>
      </c>
      <c r="O40" s="13">
        <f>VLOOKUP(C40,'IEA GHG Pivot'!$B$3:$E$7,3,FALSE)</f>
        <v>0.90909090909090906</v>
      </c>
      <c r="P40" s="13">
        <f>IF(D40="NA", 1, VLOOKUP(D40,'IEA GHG Pivot'!$Q$3:$T$7,3,FALSE))</f>
        <v>0.86046511627906974</v>
      </c>
      <c r="Q40" s="13">
        <f>IF(E40="NA", 1, VLOOKUP(E40,'IEA GHG Pivot'!$L$3:$O$7,3,FALSE))</f>
        <v>0.90243902439024393</v>
      </c>
      <c r="R40" s="13">
        <f>IF(F40="NA", 1, VLOOKUP(F40,'IEA GHG Pivot'!$B$12:$E$16,3,FALSE))</f>
        <v>1</v>
      </c>
      <c r="S40" s="13">
        <f>IF(G40="NA", 1, VLOOKUP(G40,'IEA GHG Pivot'!$G$13:$J$17,3,FALSE))</f>
        <v>0.56097560975609762</v>
      </c>
      <c r="U40" s="18">
        <f>PRODUCT(J40:N40)*GETPIVOTDATA("Secure",'IEA GHG Pivot'!$L$13,"Secure",0)</f>
        <v>2.6677337601707353E-2</v>
      </c>
      <c r="V40" s="18">
        <f>PRODUCT(O40:S40)*GETPIVOTDATA("Secure",'IEA GHG Pivot'!$L$13,"Secure",1)</f>
        <v>0.34165275755723762</v>
      </c>
      <c r="X40" s="18">
        <f t="shared" si="0"/>
        <v>7.2427797653068005E-2</v>
      </c>
      <c r="Y40" s="18">
        <f t="shared" si="1"/>
        <v>0.92757220234693194</v>
      </c>
      <c r="Z40" s="13">
        <f t="shared" si="2"/>
        <v>1</v>
      </c>
      <c r="AA40" s="13" t="str">
        <f t="shared" si="3"/>
        <v>TRUE</v>
      </c>
    </row>
    <row r="41" spans="2:27" x14ac:dyDescent="0.25">
      <c r="B41" s="13">
        <v>20</v>
      </c>
      <c r="C41" s="13">
        <v>0</v>
      </c>
      <c r="D41" s="13">
        <v>0</v>
      </c>
      <c r="E41" s="13">
        <v>0</v>
      </c>
      <c r="F41" s="13">
        <v>1</v>
      </c>
      <c r="G41" s="13">
        <v>1</v>
      </c>
      <c r="H41" s="13">
        <v>1</v>
      </c>
      <c r="I41" s="9"/>
      <c r="J41" s="13">
        <f>VLOOKUP(C41,'IEA GHG Pivot'!$B$3:$E$7,2,FALSE)</f>
        <v>0.42857142857142855</v>
      </c>
      <c r="K41" s="13">
        <f>IF(D41="NA", 1, VLOOKUP(D41,'IEA GHG Pivot'!$Q$3:$T$7,2,FALSE))</f>
        <v>0.42857142857142855</v>
      </c>
      <c r="L41" s="13">
        <f>IF(E41="NA", 1, VLOOKUP(E41,'IEA GHG Pivot'!$L$3:$O$7,2,FALSE))</f>
        <v>0.2857142857142857</v>
      </c>
      <c r="M41" s="13">
        <f>IF(F41="NA", 1, VLOOKUP(F41,'IEA GHG Pivot'!$B$12:$E$16,2,FALSE))</f>
        <v>1</v>
      </c>
      <c r="N41" s="13">
        <f>IF(G41="NA", 1, VLOOKUP(G41,'IEA GHG Pivot'!$G$13:$J$17,2,FALSE))</f>
        <v>0.16666666666666666</v>
      </c>
      <c r="O41" s="13">
        <f>VLOOKUP(C41,'IEA GHG Pivot'!$B$3:$E$7,3,FALSE)</f>
        <v>9.0909090909090912E-2</v>
      </c>
      <c r="P41" s="13">
        <f>IF(D41="NA", 1, VLOOKUP(D41,'IEA GHG Pivot'!$Q$3:$T$7,3,FALSE))</f>
        <v>0.13953488372093023</v>
      </c>
      <c r="Q41" s="13">
        <f>IF(E41="NA", 1, VLOOKUP(E41,'IEA GHG Pivot'!$L$3:$O$7,3,FALSE))</f>
        <v>9.7560975609756101E-2</v>
      </c>
      <c r="R41" s="13">
        <f>IF(F41="NA", 1, VLOOKUP(F41,'IEA GHG Pivot'!$B$12:$E$16,3,FALSE))</f>
        <v>1</v>
      </c>
      <c r="S41" s="13">
        <f>IF(G41="NA", 1, VLOOKUP(G41,'IEA GHG Pivot'!$G$13:$J$17,3,FALSE))</f>
        <v>0.43902439024390244</v>
      </c>
      <c r="U41" s="18">
        <f>PRODUCT(J41:N41)*GETPIVOTDATA("Secure",'IEA GHG Pivot'!$L$13,"Secure",0)</f>
        <v>1.2004801920768306E-3</v>
      </c>
      <c r="V41" s="18">
        <f>PRODUCT(O41:S41)*GETPIVOTDATA("Secure",'IEA GHG Pivot'!$L$13,"Secure",1)</f>
        <v>4.6874580387057082E-4</v>
      </c>
      <c r="X41" s="18">
        <f t="shared" si="0"/>
        <v>0.71918373844607841</v>
      </c>
      <c r="Y41" s="18">
        <f t="shared" si="1"/>
        <v>0.28081626155392164</v>
      </c>
      <c r="Z41" s="13">
        <f t="shared" si="2"/>
        <v>0</v>
      </c>
      <c r="AA41" s="13" t="str">
        <f t="shared" si="3"/>
        <v>FALSE</v>
      </c>
    </row>
    <row r="42" spans="2:27" x14ac:dyDescent="0.25">
      <c r="B42" s="13">
        <v>31</v>
      </c>
      <c r="C42" s="13">
        <v>1</v>
      </c>
      <c r="D42" s="13" t="s">
        <v>44</v>
      </c>
      <c r="E42" s="13" t="s">
        <v>44</v>
      </c>
      <c r="F42" s="13">
        <v>1</v>
      </c>
      <c r="G42" s="13">
        <v>0</v>
      </c>
      <c r="H42" s="13">
        <v>1</v>
      </c>
      <c r="I42" s="9"/>
      <c r="J42" s="13">
        <f>VLOOKUP(C42,'IEA GHG Pivot'!$B$3:$E$7,2,FALSE)</f>
        <v>0.5714285714285714</v>
      </c>
      <c r="K42" s="13">
        <f>IF(D42="NA", 1, VLOOKUP(D42,'IEA GHG Pivot'!$Q$3:$T$7,2,FALSE))</f>
        <v>1</v>
      </c>
      <c r="L42" s="13">
        <f>IF(E42="NA", 1, VLOOKUP(E42,'IEA GHG Pivot'!$L$3:$O$7,2,FALSE))</f>
        <v>1</v>
      </c>
      <c r="M42" s="13">
        <f>IF(F42="NA", 1, VLOOKUP(F42,'IEA GHG Pivot'!$B$12:$E$16,2,FALSE))</f>
        <v>1</v>
      </c>
      <c r="N42" s="13">
        <f>IF(G42="NA", 1, VLOOKUP(G42,'IEA GHG Pivot'!$G$13:$J$17,2,FALSE))</f>
        <v>0.83333333333333337</v>
      </c>
      <c r="O42" s="13">
        <f>VLOOKUP(C42,'IEA GHG Pivot'!$B$3:$E$7,3,FALSE)</f>
        <v>0.90909090909090906</v>
      </c>
      <c r="P42" s="13">
        <f>IF(D42="NA", 1, VLOOKUP(D42,'IEA GHG Pivot'!$Q$3:$T$7,3,FALSE))</f>
        <v>1</v>
      </c>
      <c r="Q42" s="13">
        <f>IF(E42="NA", 1, VLOOKUP(E42,'IEA GHG Pivot'!$L$3:$O$7,3,FALSE))</f>
        <v>1</v>
      </c>
      <c r="R42" s="13">
        <f>IF(F42="NA", 1, VLOOKUP(F42,'IEA GHG Pivot'!$B$12:$E$16,3,FALSE))</f>
        <v>1</v>
      </c>
      <c r="S42" s="13">
        <f>IF(G42="NA", 1, VLOOKUP(G42,'IEA GHG Pivot'!$G$13:$J$17,3,FALSE))</f>
        <v>0.56097560975609762</v>
      </c>
      <c r="U42" s="18">
        <f>PRODUCT(J42:N42)*GETPIVOTDATA("Secure",'IEA GHG Pivot'!$L$13,"Secure",0)</f>
        <v>6.535947712418301E-2</v>
      </c>
      <c r="V42" s="18">
        <f>PRODUCT(O42:S42)*GETPIVOTDATA("Secure",'IEA GHG Pivot'!$L$13,"Secure",1)</f>
        <v>0.43998087039693928</v>
      </c>
      <c r="X42" s="18">
        <f t="shared" si="0"/>
        <v>0.12933753943217666</v>
      </c>
      <c r="Y42" s="18">
        <f t="shared" si="1"/>
        <v>0.87066246056782326</v>
      </c>
      <c r="Z42" s="13">
        <f t="shared" si="2"/>
        <v>1</v>
      </c>
      <c r="AA42" s="13" t="str">
        <f t="shared" si="3"/>
        <v>TRUE</v>
      </c>
    </row>
    <row r="43" spans="2:27" x14ac:dyDescent="0.25">
      <c r="B43" s="13">
        <v>39</v>
      </c>
      <c r="C43" s="13">
        <v>1</v>
      </c>
      <c r="D43" s="13">
        <v>1</v>
      </c>
      <c r="E43" s="13">
        <v>1</v>
      </c>
      <c r="F43" s="13">
        <v>1</v>
      </c>
      <c r="G43" s="13">
        <v>0</v>
      </c>
      <c r="H43" s="13">
        <v>1</v>
      </c>
      <c r="I43" s="9"/>
      <c r="J43" s="13">
        <f>VLOOKUP(C43,'IEA GHG Pivot'!$B$3:$E$7,2,FALSE)</f>
        <v>0.5714285714285714</v>
      </c>
      <c r="K43" s="13">
        <f>IF(D43="NA", 1, VLOOKUP(D43,'IEA GHG Pivot'!$Q$3:$T$7,2,FALSE))</f>
        <v>0.5714285714285714</v>
      </c>
      <c r="L43" s="13">
        <f>IF(E43="NA", 1, VLOOKUP(E43,'IEA GHG Pivot'!$L$3:$O$7,2,FALSE))</f>
        <v>0.7142857142857143</v>
      </c>
      <c r="M43" s="13">
        <f>IF(F43="NA", 1, VLOOKUP(F43,'IEA GHG Pivot'!$B$12:$E$16,2,FALSE))</f>
        <v>1</v>
      </c>
      <c r="N43" s="13">
        <f>IF(G43="NA", 1, VLOOKUP(G43,'IEA GHG Pivot'!$G$13:$J$17,2,FALSE))</f>
        <v>0.83333333333333337</v>
      </c>
      <c r="O43" s="13">
        <f>VLOOKUP(C43,'IEA GHG Pivot'!$B$3:$E$7,3,FALSE)</f>
        <v>0.90909090909090906</v>
      </c>
      <c r="P43" s="13">
        <f>IF(D43="NA", 1, VLOOKUP(D43,'IEA GHG Pivot'!$Q$3:$T$7,3,FALSE))</f>
        <v>0.86046511627906974</v>
      </c>
      <c r="Q43" s="13">
        <f>IF(E43="NA", 1, VLOOKUP(E43,'IEA GHG Pivot'!$L$3:$O$7,3,FALSE))</f>
        <v>0.90243902439024393</v>
      </c>
      <c r="R43" s="13">
        <f>IF(F43="NA", 1, VLOOKUP(F43,'IEA GHG Pivot'!$B$12:$E$16,3,FALSE))</f>
        <v>1</v>
      </c>
      <c r="S43" s="13">
        <f>IF(G43="NA", 1, VLOOKUP(G43,'IEA GHG Pivot'!$G$13:$J$17,3,FALSE))</f>
        <v>0.56097560975609762</v>
      </c>
      <c r="U43" s="18">
        <f>PRODUCT(J43:N43)*GETPIVOTDATA("Secure",'IEA GHG Pivot'!$L$13,"Secure",0)</f>
        <v>2.6677337601707353E-2</v>
      </c>
      <c r="V43" s="18">
        <f>PRODUCT(O43:S43)*GETPIVOTDATA("Secure",'IEA GHG Pivot'!$L$13,"Secure",1)</f>
        <v>0.34165275755723762</v>
      </c>
      <c r="X43" s="18">
        <f t="shared" si="0"/>
        <v>7.2427797653068005E-2</v>
      </c>
      <c r="Y43" s="18">
        <f t="shared" si="1"/>
        <v>0.92757220234693194</v>
      </c>
      <c r="Z43" s="13">
        <f t="shared" si="2"/>
        <v>1</v>
      </c>
      <c r="AA43" s="13" t="str">
        <f t="shared" si="3"/>
        <v>TRUE</v>
      </c>
    </row>
    <row r="44" spans="2:27" x14ac:dyDescent="0.25">
      <c r="B44" s="13">
        <v>40</v>
      </c>
      <c r="C44" s="13">
        <v>1</v>
      </c>
      <c r="D44" s="13">
        <v>1</v>
      </c>
      <c r="E44" s="13">
        <v>1</v>
      </c>
      <c r="F44" s="13">
        <v>1</v>
      </c>
      <c r="G44" s="13">
        <v>0</v>
      </c>
      <c r="H44" s="13">
        <v>1</v>
      </c>
      <c r="I44" s="9"/>
      <c r="J44" s="13">
        <f>VLOOKUP(C44,'IEA GHG Pivot'!$B$3:$E$7,2,FALSE)</f>
        <v>0.5714285714285714</v>
      </c>
      <c r="K44" s="13">
        <f>IF(D44="NA", 1, VLOOKUP(D44,'IEA GHG Pivot'!$Q$3:$T$7,2,FALSE))</f>
        <v>0.5714285714285714</v>
      </c>
      <c r="L44" s="13">
        <f>IF(E44="NA", 1, VLOOKUP(E44,'IEA GHG Pivot'!$L$3:$O$7,2,FALSE))</f>
        <v>0.7142857142857143</v>
      </c>
      <c r="M44" s="13">
        <f>IF(F44="NA", 1, VLOOKUP(F44,'IEA GHG Pivot'!$B$12:$E$16,2,FALSE))</f>
        <v>1</v>
      </c>
      <c r="N44" s="13">
        <f>IF(G44="NA", 1, VLOOKUP(G44,'IEA GHG Pivot'!$G$13:$J$17,2,FALSE))</f>
        <v>0.83333333333333337</v>
      </c>
      <c r="O44" s="13">
        <f>VLOOKUP(C44,'IEA GHG Pivot'!$B$3:$E$7,3,FALSE)</f>
        <v>0.90909090909090906</v>
      </c>
      <c r="P44" s="13">
        <f>IF(D44="NA", 1, VLOOKUP(D44,'IEA GHG Pivot'!$Q$3:$T$7,3,FALSE))</f>
        <v>0.86046511627906974</v>
      </c>
      <c r="Q44" s="13">
        <f>IF(E44="NA", 1, VLOOKUP(E44,'IEA GHG Pivot'!$L$3:$O$7,3,FALSE))</f>
        <v>0.90243902439024393</v>
      </c>
      <c r="R44" s="13">
        <f>IF(F44="NA", 1, VLOOKUP(F44,'IEA GHG Pivot'!$B$12:$E$16,3,FALSE))</f>
        <v>1</v>
      </c>
      <c r="S44" s="13">
        <f>IF(G44="NA", 1, VLOOKUP(G44,'IEA GHG Pivot'!$G$13:$J$17,3,FALSE))</f>
        <v>0.56097560975609762</v>
      </c>
      <c r="U44" s="18">
        <f>PRODUCT(J44:N44)*GETPIVOTDATA("Secure",'IEA GHG Pivot'!$L$13,"Secure",0)</f>
        <v>2.6677337601707353E-2</v>
      </c>
      <c r="V44" s="18">
        <f>PRODUCT(O44:S44)*GETPIVOTDATA("Secure",'IEA GHG Pivot'!$L$13,"Secure",1)</f>
        <v>0.34165275755723762</v>
      </c>
      <c r="X44" s="18">
        <f t="shared" si="0"/>
        <v>7.2427797653068005E-2</v>
      </c>
      <c r="Y44" s="18">
        <f t="shared" si="1"/>
        <v>0.92757220234693194</v>
      </c>
      <c r="Z44" s="13">
        <f t="shared" si="2"/>
        <v>1</v>
      </c>
      <c r="AA44" s="13" t="str">
        <f t="shared" si="3"/>
        <v>TRUE</v>
      </c>
    </row>
    <row r="45" spans="2:27" x14ac:dyDescent="0.25">
      <c r="B45" s="13">
        <v>41</v>
      </c>
      <c r="C45" s="13">
        <v>1</v>
      </c>
      <c r="D45" s="13">
        <v>1</v>
      </c>
      <c r="E45" s="13">
        <v>1</v>
      </c>
      <c r="F45" s="13">
        <v>1</v>
      </c>
      <c r="G45" s="13">
        <v>0</v>
      </c>
      <c r="H45" s="13">
        <v>1</v>
      </c>
      <c r="I45" s="9"/>
      <c r="J45" s="13">
        <f>VLOOKUP(C45,'IEA GHG Pivot'!$B$3:$E$7,2,FALSE)</f>
        <v>0.5714285714285714</v>
      </c>
      <c r="K45" s="13">
        <f>IF(D45="NA", 1, VLOOKUP(D45,'IEA GHG Pivot'!$Q$3:$T$7,2,FALSE))</f>
        <v>0.5714285714285714</v>
      </c>
      <c r="L45" s="13">
        <f>IF(E45="NA", 1, VLOOKUP(E45,'IEA GHG Pivot'!$L$3:$O$7,2,FALSE))</f>
        <v>0.7142857142857143</v>
      </c>
      <c r="M45" s="13">
        <f>IF(F45="NA", 1, VLOOKUP(F45,'IEA GHG Pivot'!$B$12:$E$16,2,FALSE))</f>
        <v>1</v>
      </c>
      <c r="N45" s="13">
        <f>IF(G45="NA", 1, VLOOKUP(G45,'IEA GHG Pivot'!$G$13:$J$17,2,FALSE))</f>
        <v>0.83333333333333337</v>
      </c>
      <c r="O45" s="13">
        <f>VLOOKUP(C45,'IEA GHG Pivot'!$B$3:$E$7,3,FALSE)</f>
        <v>0.90909090909090906</v>
      </c>
      <c r="P45" s="13">
        <f>IF(D45="NA", 1, VLOOKUP(D45,'IEA GHG Pivot'!$Q$3:$T$7,3,FALSE))</f>
        <v>0.86046511627906974</v>
      </c>
      <c r="Q45" s="13">
        <f>IF(E45="NA", 1, VLOOKUP(E45,'IEA GHG Pivot'!$L$3:$O$7,3,FALSE))</f>
        <v>0.90243902439024393</v>
      </c>
      <c r="R45" s="13">
        <f>IF(F45="NA", 1, VLOOKUP(F45,'IEA GHG Pivot'!$B$12:$E$16,3,FALSE))</f>
        <v>1</v>
      </c>
      <c r="S45" s="13">
        <f>IF(G45="NA", 1, VLOOKUP(G45,'IEA GHG Pivot'!$G$13:$J$17,3,FALSE))</f>
        <v>0.56097560975609762</v>
      </c>
      <c r="U45" s="18">
        <f>PRODUCT(J45:N45)*GETPIVOTDATA("Secure",'IEA GHG Pivot'!$L$13,"Secure",0)</f>
        <v>2.6677337601707353E-2</v>
      </c>
      <c r="V45" s="18">
        <f>PRODUCT(O45:S45)*GETPIVOTDATA("Secure",'IEA GHG Pivot'!$L$13,"Secure",1)</f>
        <v>0.34165275755723762</v>
      </c>
      <c r="X45" s="18">
        <f t="shared" si="0"/>
        <v>7.2427797653068005E-2</v>
      </c>
      <c r="Y45" s="18">
        <f t="shared" si="1"/>
        <v>0.92757220234693194</v>
      </c>
      <c r="Z45" s="13">
        <f t="shared" si="2"/>
        <v>1</v>
      </c>
      <c r="AA45" s="13" t="str">
        <f t="shared" si="3"/>
        <v>TRUE</v>
      </c>
    </row>
    <row r="46" spans="2:27" x14ac:dyDescent="0.25">
      <c r="B46" s="13">
        <v>45</v>
      </c>
      <c r="C46" s="13">
        <v>1</v>
      </c>
      <c r="D46" s="13">
        <v>0</v>
      </c>
      <c r="E46" s="13">
        <v>1</v>
      </c>
      <c r="F46" s="13">
        <v>1</v>
      </c>
      <c r="G46" s="13">
        <v>1</v>
      </c>
      <c r="H46" s="13">
        <v>1</v>
      </c>
      <c r="I46" s="9"/>
      <c r="J46" s="13">
        <f>VLOOKUP(C46,'IEA GHG Pivot'!$B$3:$E$7,2,FALSE)</f>
        <v>0.5714285714285714</v>
      </c>
      <c r="K46" s="13">
        <f>IF(D46="NA", 1, VLOOKUP(D46,'IEA GHG Pivot'!$Q$3:$T$7,2,FALSE))</f>
        <v>0.42857142857142855</v>
      </c>
      <c r="L46" s="13">
        <f>IF(E46="NA", 1, VLOOKUP(E46,'IEA GHG Pivot'!$L$3:$O$7,2,FALSE))</f>
        <v>0.7142857142857143</v>
      </c>
      <c r="M46" s="13">
        <f>IF(F46="NA", 1, VLOOKUP(F46,'IEA GHG Pivot'!$B$12:$E$16,2,FALSE))</f>
        <v>1</v>
      </c>
      <c r="N46" s="13">
        <f>IF(G46="NA", 1, VLOOKUP(G46,'IEA GHG Pivot'!$G$13:$J$17,2,FALSE))</f>
        <v>0.16666666666666666</v>
      </c>
      <c r="O46" s="13">
        <f>VLOOKUP(C46,'IEA GHG Pivot'!$B$3:$E$7,3,FALSE)</f>
        <v>0.90909090909090906</v>
      </c>
      <c r="P46" s="13">
        <f>IF(D46="NA", 1, VLOOKUP(D46,'IEA GHG Pivot'!$Q$3:$T$7,3,FALSE))</f>
        <v>0.13953488372093023</v>
      </c>
      <c r="Q46" s="13">
        <f>IF(E46="NA", 1, VLOOKUP(E46,'IEA GHG Pivot'!$L$3:$O$7,3,FALSE))</f>
        <v>0.90243902439024393</v>
      </c>
      <c r="R46" s="13">
        <f>IF(F46="NA", 1, VLOOKUP(F46,'IEA GHG Pivot'!$B$12:$E$16,3,FALSE))</f>
        <v>1</v>
      </c>
      <c r="S46" s="13">
        <f>IF(G46="NA", 1, VLOOKUP(G46,'IEA GHG Pivot'!$G$13:$J$17,3,FALSE))</f>
        <v>0.43902439024390244</v>
      </c>
      <c r="U46" s="18">
        <f>PRODUCT(J46:N46)*GETPIVOTDATA("Secure",'IEA GHG Pivot'!$L$13,"Secure",0)</f>
        <v>4.0016006402561026E-3</v>
      </c>
      <c r="V46" s="18">
        <f>PRODUCT(O46:S46)*GETPIVOTDATA("Secure",'IEA GHG Pivot'!$L$13,"Secure",1)</f>
        <v>4.3358986858027804E-2</v>
      </c>
      <c r="X46" s="18">
        <f t="shared" si="0"/>
        <v>8.449220864080495E-2</v>
      </c>
      <c r="Y46" s="18">
        <f t="shared" si="1"/>
        <v>0.91550779135919502</v>
      </c>
      <c r="Z46" s="13">
        <f t="shared" si="2"/>
        <v>1</v>
      </c>
      <c r="AA46" s="13" t="str">
        <f t="shared" si="3"/>
        <v>TRUE</v>
      </c>
    </row>
    <row r="47" spans="2:27" x14ac:dyDescent="0.25">
      <c r="B47" s="13">
        <v>75</v>
      </c>
      <c r="C47" s="13">
        <v>1</v>
      </c>
      <c r="D47" s="13">
        <v>1</v>
      </c>
      <c r="E47" s="13">
        <v>1</v>
      </c>
      <c r="F47" s="13">
        <v>1</v>
      </c>
      <c r="G47" s="13">
        <v>1</v>
      </c>
      <c r="H47" s="13">
        <v>0</v>
      </c>
      <c r="I47" s="9"/>
      <c r="J47" s="13">
        <f>VLOOKUP(C47,'IEA GHG Pivot'!$B$3:$E$7,2,FALSE)</f>
        <v>0.5714285714285714</v>
      </c>
      <c r="K47" s="13">
        <f>IF(D47="NA", 1, VLOOKUP(D47,'IEA GHG Pivot'!$Q$3:$T$7,2,FALSE))</f>
        <v>0.5714285714285714</v>
      </c>
      <c r="L47" s="13">
        <f>IF(E47="NA", 1, VLOOKUP(E47,'IEA GHG Pivot'!$L$3:$O$7,2,FALSE))</f>
        <v>0.7142857142857143</v>
      </c>
      <c r="M47" s="13">
        <f>IF(F47="NA", 1, VLOOKUP(F47,'IEA GHG Pivot'!$B$12:$E$16,2,FALSE))</f>
        <v>1</v>
      </c>
      <c r="N47" s="13">
        <f>IF(G47="NA", 1, VLOOKUP(G47,'IEA GHG Pivot'!$G$13:$J$17,2,FALSE))</f>
        <v>0.16666666666666666</v>
      </c>
      <c r="O47" s="13">
        <f>VLOOKUP(C47,'IEA GHG Pivot'!$B$3:$E$7,3,FALSE)</f>
        <v>0.90909090909090906</v>
      </c>
      <c r="P47" s="13">
        <f>IF(D47="NA", 1, VLOOKUP(D47,'IEA GHG Pivot'!$Q$3:$T$7,3,FALSE))</f>
        <v>0.86046511627906974</v>
      </c>
      <c r="Q47" s="13">
        <f>IF(E47="NA", 1, VLOOKUP(E47,'IEA GHG Pivot'!$L$3:$O$7,3,FALSE))</f>
        <v>0.90243902439024393</v>
      </c>
      <c r="R47" s="13">
        <f>IF(F47="NA", 1, VLOOKUP(F47,'IEA GHG Pivot'!$B$12:$E$16,3,FALSE))</f>
        <v>1</v>
      </c>
      <c r="S47" s="13">
        <f>IF(G47="NA", 1, VLOOKUP(G47,'IEA GHG Pivot'!$G$13:$J$17,3,FALSE))</f>
        <v>0.43902439024390244</v>
      </c>
      <c r="U47" s="18">
        <f>PRODUCT(J47:N47)*GETPIVOTDATA("Secure",'IEA GHG Pivot'!$L$13,"Secure",0)</f>
        <v>5.3354675203414696E-3</v>
      </c>
      <c r="V47" s="18">
        <f>PRODUCT(O47:S47)*GETPIVOTDATA("Secure",'IEA GHG Pivot'!$L$13,"Secure",1)</f>
        <v>0.2673804189578381</v>
      </c>
      <c r="X47" s="18">
        <f t="shared" si="0"/>
        <v>1.9564197704956102E-2</v>
      </c>
      <c r="Y47" s="18">
        <f t="shared" si="1"/>
        <v>0.9804358022950439</v>
      </c>
      <c r="Z47" s="13">
        <f t="shared" si="2"/>
        <v>1</v>
      </c>
      <c r="AA47" s="13" t="str">
        <f t="shared" si="3"/>
        <v>FALSE</v>
      </c>
    </row>
    <row r="48" spans="2:27" x14ac:dyDescent="0.25">
      <c r="B48" s="13">
        <v>71</v>
      </c>
      <c r="C48" s="13">
        <v>1</v>
      </c>
      <c r="D48" s="13">
        <v>1</v>
      </c>
      <c r="E48" s="13">
        <v>1</v>
      </c>
      <c r="F48" s="13">
        <v>1</v>
      </c>
      <c r="G48" s="13">
        <v>0</v>
      </c>
      <c r="H48" s="13">
        <v>0</v>
      </c>
      <c r="I48" s="9"/>
      <c r="J48" s="13">
        <f>VLOOKUP(C48,'IEA GHG Pivot'!$B$3:$E$7,2,FALSE)</f>
        <v>0.5714285714285714</v>
      </c>
      <c r="K48" s="13">
        <f>IF(D48="NA", 1, VLOOKUP(D48,'IEA GHG Pivot'!$Q$3:$T$7,2,FALSE))</f>
        <v>0.5714285714285714</v>
      </c>
      <c r="L48" s="13">
        <f>IF(E48="NA", 1, VLOOKUP(E48,'IEA GHG Pivot'!$L$3:$O$7,2,FALSE))</f>
        <v>0.7142857142857143</v>
      </c>
      <c r="M48" s="13">
        <f>IF(F48="NA", 1, VLOOKUP(F48,'IEA GHG Pivot'!$B$12:$E$16,2,FALSE))</f>
        <v>1</v>
      </c>
      <c r="N48" s="13">
        <f>IF(G48="NA", 1, VLOOKUP(G48,'IEA GHG Pivot'!$G$13:$J$17,2,FALSE))</f>
        <v>0.83333333333333337</v>
      </c>
      <c r="O48" s="13">
        <f>VLOOKUP(C48,'IEA GHG Pivot'!$B$3:$E$7,3,FALSE)</f>
        <v>0.90909090909090906</v>
      </c>
      <c r="P48" s="13">
        <f>IF(D48="NA", 1, VLOOKUP(D48,'IEA GHG Pivot'!$Q$3:$T$7,3,FALSE))</f>
        <v>0.86046511627906974</v>
      </c>
      <c r="Q48" s="13">
        <f>IF(E48="NA", 1, VLOOKUP(E48,'IEA GHG Pivot'!$L$3:$O$7,3,FALSE))</f>
        <v>0.90243902439024393</v>
      </c>
      <c r="R48" s="13">
        <f>IF(F48="NA", 1, VLOOKUP(F48,'IEA GHG Pivot'!$B$12:$E$16,3,FALSE))</f>
        <v>1</v>
      </c>
      <c r="S48" s="13">
        <f>IF(G48="NA", 1, VLOOKUP(G48,'IEA GHG Pivot'!$G$13:$J$17,3,FALSE))</f>
        <v>0.56097560975609762</v>
      </c>
      <c r="U48" s="18">
        <f>PRODUCT(J48:N48)*GETPIVOTDATA("Secure",'IEA GHG Pivot'!$L$13,"Secure",0)</f>
        <v>2.6677337601707353E-2</v>
      </c>
      <c r="V48" s="18">
        <f>PRODUCT(O48:S48)*GETPIVOTDATA("Secure",'IEA GHG Pivot'!$L$13,"Secure",1)</f>
        <v>0.34165275755723762</v>
      </c>
      <c r="X48" s="18">
        <f t="shared" si="0"/>
        <v>7.2427797653068005E-2</v>
      </c>
      <c r="Y48" s="18">
        <f t="shared" si="1"/>
        <v>0.92757220234693194</v>
      </c>
      <c r="Z48" s="13">
        <f t="shared" si="2"/>
        <v>1</v>
      </c>
      <c r="AA48" s="13" t="str">
        <f>IF(Z48=H48,"TRUE","FALSE")</f>
        <v>FALSE</v>
      </c>
    </row>
    <row r="49" spans="2:27" x14ac:dyDescent="0.25">
      <c r="B49" s="13">
        <v>72</v>
      </c>
      <c r="C49" s="13">
        <v>1</v>
      </c>
      <c r="D49" s="13">
        <v>1</v>
      </c>
      <c r="E49" s="13">
        <v>1</v>
      </c>
      <c r="F49" s="13">
        <v>1</v>
      </c>
      <c r="G49" s="13">
        <v>0</v>
      </c>
      <c r="H49" s="13">
        <v>0</v>
      </c>
      <c r="I49" s="9"/>
      <c r="J49" s="13">
        <f>VLOOKUP(C49,'IEA GHG Pivot'!$B$3:$E$7,2,FALSE)</f>
        <v>0.5714285714285714</v>
      </c>
      <c r="K49" s="13">
        <f>IF(D49="NA", 1, VLOOKUP(D49,'IEA GHG Pivot'!$Q$3:$T$7,2,FALSE))</f>
        <v>0.5714285714285714</v>
      </c>
      <c r="L49" s="13">
        <f>IF(E49="NA", 1, VLOOKUP(E49,'IEA GHG Pivot'!$L$3:$O$7,2,FALSE))</f>
        <v>0.7142857142857143</v>
      </c>
      <c r="M49" s="13">
        <f>IF(F49="NA", 1, VLOOKUP(F49,'IEA GHG Pivot'!$B$12:$E$16,2,FALSE))</f>
        <v>1</v>
      </c>
      <c r="N49" s="13">
        <f>IF(G49="NA", 1, VLOOKUP(G49,'IEA GHG Pivot'!$G$13:$J$17,2,FALSE))</f>
        <v>0.83333333333333337</v>
      </c>
      <c r="O49" s="13">
        <f>VLOOKUP(C49,'IEA GHG Pivot'!$B$3:$E$7,3,FALSE)</f>
        <v>0.90909090909090906</v>
      </c>
      <c r="P49" s="13">
        <f>IF(D49="NA", 1, VLOOKUP(D49,'IEA GHG Pivot'!$Q$3:$T$7,3,FALSE))</f>
        <v>0.86046511627906974</v>
      </c>
      <c r="Q49" s="13">
        <f>IF(E49="NA", 1, VLOOKUP(E49,'IEA GHG Pivot'!$L$3:$O$7,3,FALSE))</f>
        <v>0.90243902439024393</v>
      </c>
      <c r="R49" s="13">
        <f>IF(F49="NA", 1, VLOOKUP(F49,'IEA GHG Pivot'!$B$12:$E$16,3,FALSE))</f>
        <v>1</v>
      </c>
      <c r="S49" s="13">
        <f>IF(G49="NA", 1, VLOOKUP(G49,'IEA GHG Pivot'!$G$13:$J$17,3,FALSE))</f>
        <v>0.56097560975609762</v>
      </c>
      <c r="U49" s="18">
        <f>PRODUCT(J49:N49)*GETPIVOTDATA("Secure",'IEA GHG Pivot'!$L$13,"Secure",0)</f>
        <v>2.6677337601707353E-2</v>
      </c>
      <c r="V49" s="18">
        <f>PRODUCT(O49:S49)*GETPIVOTDATA("Secure",'IEA GHG Pivot'!$L$13,"Secure",1)</f>
        <v>0.34165275755723762</v>
      </c>
      <c r="X49" s="18">
        <f t="shared" si="0"/>
        <v>7.2427797653068005E-2</v>
      </c>
      <c r="Y49" s="18">
        <f t="shared" si="1"/>
        <v>0.92757220234693194</v>
      </c>
      <c r="Z49" s="13">
        <f t="shared" si="2"/>
        <v>1</v>
      </c>
      <c r="AA49" s="13" t="str">
        <f t="shared" si="3"/>
        <v>FALSE</v>
      </c>
    </row>
    <row r="50" spans="2:27" x14ac:dyDescent="0.25">
      <c r="B50" s="13">
        <v>74</v>
      </c>
      <c r="C50" s="13">
        <v>1</v>
      </c>
      <c r="D50" s="13">
        <v>1</v>
      </c>
      <c r="E50" s="13">
        <v>1</v>
      </c>
      <c r="F50" s="13">
        <v>1</v>
      </c>
      <c r="G50" s="13">
        <v>0</v>
      </c>
      <c r="H50" s="13">
        <v>0</v>
      </c>
      <c r="I50" s="9"/>
      <c r="J50" s="13">
        <f>VLOOKUP(C50,'IEA GHG Pivot'!$B$3:$E$7,2,FALSE)</f>
        <v>0.5714285714285714</v>
      </c>
      <c r="K50" s="13">
        <f>IF(D50="NA", 1, VLOOKUP(D50,'IEA GHG Pivot'!$Q$3:$T$7,2,FALSE))</f>
        <v>0.5714285714285714</v>
      </c>
      <c r="L50" s="13">
        <f>IF(E50="NA", 1, VLOOKUP(E50,'IEA GHG Pivot'!$L$3:$O$7,2,FALSE))</f>
        <v>0.7142857142857143</v>
      </c>
      <c r="M50" s="13">
        <f>IF(F50="NA", 1, VLOOKUP(F50,'IEA GHG Pivot'!$B$12:$E$16,2,FALSE))</f>
        <v>1</v>
      </c>
      <c r="N50" s="13">
        <f>IF(G50="NA", 1, VLOOKUP(G50,'IEA GHG Pivot'!$G$13:$J$17,2,FALSE))</f>
        <v>0.83333333333333337</v>
      </c>
      <c r="O50" s="13">
        <f>VLOOKUP(C50,'IEA GHG Pivot'!$B$3:$E$7,3,FALSE)</f>
        <v>0.90909090909090906</v>
      </c>
      <c r="P50" s="13">
        <f>IF(D50="NA", 1, VLOOKUP(D50,'IEA GHG Pivot'!$Q$3:$T$7,3,FALSE))</f>
        <v>0.86046511627906974</v>
      </c>
      <c r="Q50" s="13">
        <f>IF(E50="NA", 1, VLOOKUP(E50,'IEA GHG Pivot'!$L$3:$O$7,3,FALSE))</f>
        <v>0.90243902439024393</v>
      </c>
      <c r="R50" s="13">
        <f>IF(F50="NA", 1, VLOOKUP(F50,'IEA GHG Pivot'!$B$12:$E$16,3,FALSE))</f>
        <v>1</v>
      </c>
      <c r="S50" s="13">
        <f>IF(G50="NA", 1, VLOOKUP(G50,'IEA GHG Pivot'!$G$13:$J$17,3,FALSE))</f>
        <v>0.56097560975609762</v>
      </c>
      <c r="U50" s="18">
        <f>PRODUCT(J50:N50)*GETPIVOTDATA("Secure",'IEA GHG Pivot'!$L$13,"Secure",0)</f>
        <v>2.6677337601707353E-2</v>
      </c>
      <c r="V50" s="18">
        <f>PRODUCT(O50:S50)*GETPIVOTDATA("Secure",'IEA GHG Pivot'!$L$13,"Secure",1)</f>
        <v>0.34165275755723762</v>
      </c>
      <c r="X50" s="18">
        <f t="shared" si="0"/>
        <v>7.2427797653068005E-2</v>
      </c>
      <c r="Y50" s="18">
        <f t="shared" si="1"/>
        <v>0.92757220234693194</v>
      </c>
      <c r="Z50" s="13">
        <f t="shared" si="2"/>
        <v>1</v>
      </c>
      <c r="AA50" s="13" t="str">
        <f t="shared" si="3"/>
        <v>FALSE</v>
      </c>
    </row>
    <row r="51" spans="2:27" x14ac:dyDescent="0.25">
      <c r="B51" s="13">
        <v>76</v>
      </c>
      <c r="C51" s="13">
        <v>0</v>
      </c>
      <c r="D51" s="13">
        <v>0</v>
      </c>
      <c r="E51" s="13">
        <v>0</v>
      </c>
      <c r="F51" s="13">
        <v>1</v>
      </c>
      <c r="G51" s="13" t="s">
        <v>44</v>
      </c>
      <c r="H51" s="13">
        <v>0</v>
      </c>
      <c r="I51" s="9"/>
      <c r="J51" s="13">
        <f>VLOOKUP(C51,'IEA GHG Pivot'!$B$3:$E$7,2,FALSE)</f>
        <v>0.42857142857142855</v>
      </c>
      <c r="K51" s="13">
        <f>IF(D51="NA", 1, VLOOKUP(D51,'IEA GHG Pivot'!$Q$3:$T$7,2,FALSE))</f>
        <v>0.42857142857142855</v>
      </c>
      <c r="L51" s="13">
        <f>IF(E51="NA", 1, VLOOKUP(E51,'IEA GHG Pivot'!$L$3:$O$7,2,FALSE))</f>
        <v>0.2857142857142857</v>
      </c>
      <c r="M51" s="13">
        <f>IF(F51="NA", 1, VLOOKUP(F51,'IEA GHG Pivot'!$B$12:$E$16,2,FALSE))</f>
        <v>1</v>
      </c>
      <c r="N51" s="13">
        <f>IF(G51="NA", 1, VLOOKUP(G51,'IEA GHG Pivot'!$G$13:$J$17,2,FALSE))</f>
        <v>1</v>
      </c>
      <c r="O51" s="13">
        <f>VLOOKUP(C51,'IEA GHG Pivot'!$B$3:$E$7,3,FALSE)</f>
        <v>9.0909090909090912E-2</v>
      </c>
      <c r="P51" s="13">
        <f>IF(D51="NA", 1, VLOOKUP(D51,'IEA GHG Pivot'!$Q$3:$T$7,3,FALSE))</f>
        <v>0.13953488372093023</v>
      </c>
      <c r="Q51" s="13">
        <f>IF(E51="NA", 1, VLOOKUP(E51,'IEA GHG Pivot'!$L$3:$O$7,3,FALSE))</f>
        <v>9.7560975609756101E-2</v>
      </c>
      <c r="R51" s="13">
        <f>IF(F51="NA", 1, VLOOKUP(F51,'IEA GHG Pivot'!$B$12:$E$16,3,FALSE))</f>
        <v>1</v>
      </c>
      <c r="S51" s="13">
        <f>IF(G51="NA", 1, VLOOKUP(G51,'IEA GHG Pivot'!$G$13:$J$17,3,FALSE))</f>
        <v>1</v>
      </c>
      <c r="U51" s="18">
        <f>PRODUCT(J51:N51)*GETPIVOTDATA("Secure",'IEA GHG Pivot'!$L$13,"Secure",0)</f>
        <v>7.2028811524609843E-3</v>
      </c>
      <c r="V51" s="18">
        <f>PRODUCT(O51:S51)*GETPIVOTDATA("Secure",'IEA GHG Pivot'!$L$13,"Secure",1)</f>
        <v>1.0676987754829669E-3</v>
      </c>
      <c r="X51" s="18">
        <f t="shared" si="0"/>
        <v>0.87090400131730616</v>
      </c>
      <c r="Y51" s="18">
        <f t="shared" si="1"/>
        <v>0.12909599868269389</v>
      </c>
      <c r="Z51" s="13">
        <f t="shared" si="2"/>
        <v>0</v>
      </c>
      <c r="AA51" s="13" t="str">
        <f t="shared" si="3"/>
        <v>TRUE</v>
      </c>
    </row>
    <row r="52" spans="2:27" x14ac:dyDescent="0.25">
      <c r="B52" s="13">
        <v>67</v>
      </c>
      <c r="C52" s="13">
        <v>0</v>
      </c>
      <c r="D52" s="13">
        <v>0</v>
      </c>
      <c r="E52" s="13">
        <v>0</v>
      </c>
      <c r="F52" s="13">
        <v>1</v>
      </c>
      <c r="G52" s="13">
        <v>0</v>
      </c>
      <c r="H52" s="13">
        <v>0</v>
      </c>
      <c r="I52" s="9"/>
      <c r="J52" s="13">
        <f>VLOOKUP(C52,'IEA GHG Pivot'!$B$3:$E$7,2,FALSE)</f>
        <v>0.42857142857142855</v>
      </c>
      <c r="K52" s="13">
        <f>IF(D52="NA", 1, VLOOKUP(D52,'IEA GHG Pivot'!$Q$3:$T$7,2,FALSE))</f>
        <v>0.42857142857142855</v>
      </c>
      <c r="L52" s="13">
        <f>IF(E52="NA", 1, VLOOKUP(E52,'IEA GHG Pivot'!$L$3:$O$7,2,FALSE))</f>
        <v>0.2857142857142857</v>
      </c>
      <c r="M52" s="13">
        <f>IF(F52="NA", 1, VLOOKUP(F52,'IEA GHG Pivot'!$B$12:$E$16,2,FALSE))</f>
        <v>1</v>
      </c>
      <c r="N52" s="13">
        <f>IF(G52="NA", 1, VLOOKUP(G52,'IEA GHG Pivot'!$G$13:$J$17,2,FALSE))</f>
        <v>0.83333333333333337</v>
      </c>
      <c r="O52" s="13">
        <f>VLOOKUP(C52,'IEA GHG Pivot'!$B$3:$E$7,3,FALSE)</f>
        <v>9.0909090909090912E-2</v>
      </c>
      <c r="P52" s="13">
        <f>IF(D52="NA", 1, VLOOKUP(D52,'IEA GHG Pivot'!$Q$3:$T$7,3,FALSE))</f>
        <v>0.13953488372093023</v>
      </c>
      <c r="Q52" s="13">
        <f>IF(E52="NA", 1, VLOOKUP(E52,'IEA GHG Pivot'!$L$3:$O$7,3,FALSE))</f>
        <v>9.7560975609756101E-2</v>
      </c>
      <c r="R52" s="13">
        <f>IF(F52="NA", 1, VLOOKUP(F52,'IEA GHG Pivot'!$B$12:$E$16,3,FALSE))</f>
        <v>1</v>
      </c>
      <c r="S52" s="13">
        <f>IF(G52="NA", 1, VLOOKUP(G52,'IEA GHG Pivot'!$G$13:$J$17,3,FALSE))</f>
        <v>0.56097560975609762</v>
      </c>
      <c r="U52" s="18">
        <f>PRODUCT(J52:N52)*GETPIVOTDATA("Secure",'IEA GHG Pivot'!$L$13,"Secure",0)</f>
        <v>6.0024009603841539E-3</v>
      </c>
      <c r="V52" s="18">
        <f>PRODUCT(O52:S52)*GETPIVOTDATA("Secure",'IEA GHG Pivot'!$L$13,"Secure",1)</f>
        <v>5.9895297161239615E-4</v>
      </c>
      <c r="X52" s="18">
        <f t="shared" si="0"/>
        <v>0.9092681625947534</v>
      </c>
      <c r="Y52" s="18">
        <f t="shared" si="1"/>
        <v>9.0731837405246582E-2</v>
      </c>
      <c r="Z52" s="13">
        <f t="shared" si="2"/>
        <v>0</v>
      </c>
      <c r="AA52" s="13" t="str">
        <f t="shared" si="3"/>
        <v>TRUE</v>
      </c>
    </row>
    <row r="53" spans="2:27" x14ac:dyDescent="0.25">
      <c r="B53" s="13">
        <v>68</v>
      </c>
      <c r="C53" s="13">
        <v>0</v>
      </c>
      <c r="D53" s="13">
        <v>0</v>
      </c>
      <c r="E53" s="13">
        <v>1</v>
      </c>
      <c r="F53" s="13">
        <v>1</v>
      </c>
      <c r="G53" s="13">
        <v>0</v>
      </c>
      <c r="H53" s="13">
        <v>0</v>
      </c>
      <c r="I53" s="9"/>
      <c r="J53" s="13">
        <f>VLOOKUP(C53,'IEA GHG Pivot'!$B$3:$E$7,2,FALSE)</f>
        <v>0.42857142857142855</v>
      </c>
      <c r="K53" s="13">
        <f>IF(D53="NA", 1, VLOOKUP(D53,'IEA GHG Pivot'!$Q$3:$T$7,2,FALSE))</f>
        <v>0.42857142857142855</v>
      </c>
      <c r="L53" s="13">
        <f>IF(E53="NA", 1, VLOOKUP(E53,'IEA GHG Pivot'!$L$3:$O$7,2,FALSE))</f>
        <v>0.7142857142857143</v>
      </c>
      <c r="M53" s="13">
        <f>IF(F53="NA", 1, VLOOKUP(F53,'IEA GHG Pivot'!$B$12:$E$16,2,FALSE))</f>
        <v>1</v>
      </c>
      <c r="N53" s="13">
        <f>IF(G53="NA", 1, VLOOKUP(G53,'IEA GHG Pivot'!$G$13:$J$17,2,FALSE))</f>
        <v>0.83333333333333337</v>
      </c>
      <c r="O53" s="13">
        <f>VLOOKUP(C53,'IEA GHG Pivot'!$B$3:$E$7,3,FALSE)</f>
        <v>9.0909090909090912E-2</v>
      </c>
      <c r="P53" s="13">
        <f>IF(D53="NA", 1, VLOOKUP(D53,'IEA GHG Pivot'!$Q$3:$T$7,3,FALSE))</f>
        <v>0.13953488372093023</v>
      </c>
      <c r="Q53" s="13">
        <f>IF(E53="NA", 1, VLOOKUP(E53,'IEA GHG Pivot'!$L$3:$O$7,3,FALSE))</f>
        <v>0.90243902439024393</v>
      </c>
      <c r="R53" s="13">
        <f>IF(F53="NA", 1, VLOOKUP(F53,'IEA GHG Pivot'!$B$12:$E$16,3,FALSE))</f>
        <v>1</v>
      </c>
      <c r="S53" s="13">
        <f>IF(G53="NA", 1, VLOOKUP(G53,'IEA GHG Pivot'!$G$13:$J$17,3,FALSE))</f>
        <v>0.56097560975609762</v>
      </c>
      <c r="U53" s="18">
        <f>PRODUCT(J53:N53)*GETPIVOTDATA("Secure",'IEA GHG Pivot'!$L$13,"Secure",0)</f>
        <v>1.5006002400960386E-2</v>
      </c>
      <c r="V53" s="18">
        <f>PRODUCT(O53:S53)*GETPIVOTDATA("Secure",'IEA GHG Pivot'!$L$13,"Secure",1)</f>
        <v>5.540314987414665E-3</v>
      </c>
      <c r="X53" s="18">
        <f t="shared" si="0"/>
        <v>0.73034997548761071</v>
      </c>
      <c r="Y53" s="18">
        <f t="shared" si="1"/>
        <v>0.2696500245123894</v>
      </c>
      <c r="Z53" s="13">
        <f t="shared" si="2"/>
        <v>0</v>
      </c>
      <c r="AA53" s="13" t="str">
        <f t="shared" si="3"/>
        <v>TRUE</v>
      </c>
    </row>
    <row r="55" spans="2:27" x14ac:dyDescent="0.25">
      <c r="Z55" s="9"/>
    </row>
  </sheetData>
  <conditionalFormatting sqref="AA3:AA53">
    <cfRule type="containsText" dxfId="3" priority="1" operator="containsText" text="FALSE">
      <formula>NOT(ISERROR(SEARCH("FALSE",AA3)))</formula>
    </cfRule>
    <cfRule type="containsText" dxfId="2" priority="2" operator="containsText" text="TRUE">
      <formula>NOT(ISERROR(SEARCH("TRUE",AA3)))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55"/>
  <sheetViews>
    <sheetView tabSelected="1" topLeftCell="E13" zoomScale="85" zoomScaleNormal="85" workbookViewId="0">
      <selection activeCell="AA27" sqref="AA27"/>
    </sheetView>
  </sheetViews>
  <sheetFormatPr defaultColWidth="8.85546875" defaultRowHeight="15" x14ac:dyDescent="0.25"/>
  <cols>
    <col min="6" max="6" width="17.42578125" bestFit="1" customWidth="1"/>
  </cols>
  <sheetData>
    <row r="2" spans="2:27" ht="33.75" x14ac:dyDescent="0.25">
      <c r="B2" s="13" t="s">
        <v>0</v>
      </c>
      <c r="C2" s="13" t="s">
        <v>3</v>
      </c>
      <c r="D2" s="13" t="s">
        <v>4</v>
      </c>
      <c r="E2" s="13" t="s">
        <v>5</v>
      </c>
      <c r="F2" s="13" t="s">
        <v>280</v>
      </c>
      <c r="G2" s="13" t="s">
        <v>11</v>
      </c>
      <c r="H2" s="13" t="s">
        <v>8</v>
      </c>
      <c r="I2" s="9"/>
      <c r="J2" s="10" t="s">
        <v>293</v>
      </c>
      <c r="K2" s="10" t="s">
        <v>294</v>
      </c>
      <c r="L2" s="10" t="s">
        <v>295</v>
      </c>
      <c r="M2" s="20" t="s">
        <v>302</v>
      </c>
      <c r="N2" s="10" t="s">
        <v>303</v>
      </c>
      <c r="O2" s="10" t="s">
        <v>290</v>
      </c>
      <c r="P2" s="10" t="s">
        <v>291</v>
      </c>
      <c r="Q2" s="10" t="s">
        <v>292</v>
      </c>
      <c r="R2" s="10" t="s">
        <v>304</v>
      </c>
      <c r="S2" s="10" t="s">
        <v>305</v>
      </c>
      <c r="U2" s="10" t="s">
        <v>298</v>
      </c>
      <c r="V2" s="10" t="s">
        <v>297</v>
      </c>
      <c r="X2" s="10" t="s">
        <v>288</v>
      </c>
      <c r="Y2" s="10" t="s">
        <v>287</v>
      </c>
      <c r="Z2" s="10" t="s">
        <v>299</v>
      </c>
      <c r="AA2" s="17" t="s">
        <v>289</v>
      </c>
    </row>
    <row r="3" spans="2:27" x14ac:dyDescent="0.25">
      <c r="B3" s="13">
        <v>49</v>
      </c>
      <c r="C3" s="13">
        <v>1</v>
      </c>
      <c r="D3" s="13">
        <v>1</v>
      </c>
      <c r="E3" s="13">
        <v>1</v>
      </c>
      <c r="F3" s="13" t="s">
        <v>44</v>
      </c>
      <c r="G3" s="13" t="s">
        <v>44</v>
      </c>
      <c r="H3" s="13">
        <v>1</v>
      </c>
      <c r="I3" s="9"/>
      <c r="J3" s="13">
        <f>VLOOKUP(C3,'IEA GHG Pivot'!$B$3:$E$7,2,FALSE)</f>
        <v>0.5714285714285714</v>
      </c>
      <c r="K3" s="13">
        <f>IF(D3="NA", 1, VLOOKUP(D3,'IEA GHG Pivot'!$Q$3:$T$7,2,FALSE))</f>
        <v>0.5714285714285714</v>
      </c>
      <c r="L3" s="13">
        <f>IF(E3="NA", 1, VLOOKUP(E3,'IEA GHG Pivot'!$L$3:$O$7,2,FALSE))</f>
        <v>0.7142857142857143</v>
      </c>
      <c r="M3" s="13">
        <f>IF(F3="NA", 1, VLOOKUP(F3,'IEA GHG Pivot'!$B$12:$E$16,2,FALSE))</f>
        <v>1</v>
      </c>
      <c r="N3" s="13">
        <f>IF(G3="NA", 1, VLOOKUP(G3,'IEA GHG Pivot'!$G$13:$J$17,2,FALSE))</f>
        <v>1</v>
      </c>
      <c r="O3" s="13">
        <f>VLOOKUP(C3,'IEA GHG Pivot'!$B$3:$E$7,3,FALSE)</f>
        <v>0.90909090909090906</v>
      </c>
      <c r="P3" s="13">
        <f>IF(D3="NA", 1, VLOOKUP(D3,'IEA GHG Pivot'!$Q$3:$T$7,3,FALSE))</f>
        <v>0.86046511627906974</v>
      </c>
      <c r="Q3" s="13">
        <f>IF(E3="NA", 1, VLOOKUP(E3,'IEA GHG Pivot'!$L$3:$O$7,3,FALSE))</f>
        <v>0.90243902439024393</v>
      </c>
      <c r="R3" s="13">
        <f>IF(F3="NA", 1, VLOOKUP(F3,'IEA GHG Pivot'!$B$12:$E$16,3,FALSE))</f>
        <v>1</v>
      </c>
      <c r="S3" s="13">
        <f>IF(G3="NA", 1, VLOOKUP(G3,'IEA GHG Pivot'!$G$13:$J$17,3,FALSE))</f>
        <v>1</v>
      </c>
      <c r="U3" s="18">
        <f>PRODUCT(J3:N3)*GETPIVOTDATA("Secure",'IEA GHG Pivot'!$L$13,"Secure",0)</f>
        <v>3.2012805122048821E-2</v>
      </c>
      <c r="V3" s="18">
        <f>PRODUCT(O3:S3)*GETPIVOTDATA("Secure",'IEA GHG Pivot'!$L$13,"Secure",1)</f>
        <v>0.60903317651507571</v>
      </c>
      <c r="X3" s="18">
        <f>U3/(U3+V3)</f>
        <v>4.9938391377625443E-2</v>
      </c>
      <c r="Y3" s="18">
        <f>V3/(V3+U3)</f>
        <v>0.95006160862237454</v>
      </c>
      <c r="Z3" s="13">
        <f>IF(Y3&gt;X3,1,0)</f>
        <v>1</v>
      </c>
      <c r="AA3" s="13" t="str">
        <f>IF(Z3=H3,"TRUE","FALSE")</f>
        <v>TRUE</v>
      </c>
    </row>
    <row r="4" spans="2:27" x14ac:dyDescent="0.25">
      <c r="B4" s="13">
        <v>13</v>
      </c>
      <c r="C4" s="13">
        <v>0</v>
      </c>
      <c r="D4" s="13">
        <v>0</v>
      </c>
      <c r="E4" s="13">
        <v>0</v>
      </c>
      <c r="F4" s="13">
        <v>1</v>
      </c>
      <c r="G4" s="13" t="s">
        <v>44</v>
      </c>
      <c r="H4" s="13">
        <v>1</v>
      </c>
      <c r="I4" s="9"/>
      <c r="J4" s="13">
        <f>VLOOKUP(C4,'IEA GHG Pivot'!$B$3:$E$7,2,FALSE)</f>
        <v>0.42857142857142855</v>
      </c>
      <c r="K4" s="13">
        <f>IF(D4="NA", 1, VLOOKUP(D4,'IEA GHG Pivot'!$Q$3:$T$7,2,FALSE))</f>
        <v>0.42857142857142855</v>
      </c>
      <c r="L4" s="13">
        <f>IF(E4="NA", 1, VLOOKUP(E4,'IEA GHG Pivot'!$L$3:$O$7,2,FALSE))</f>
        <v>0.2857142857142857</v>
      </c>
      <c r="M4" s="13">
        <f>IF(F4="NA", 1, VLOOKUP(F4,'IEA GHG Pivot'!$B$12:$E$16,2,FALSE))</f>
        <v>1</v>
      </c>
      <c r="N4" s="13">
        <f>IF(G4="NA", 1, VLOOKUP(G4,'IEA GHG Pivot'!$G$13:$J$17,2,FALSE))</f>
        <v>1</v>
      </c>
      <c r="O4" s="13">
        <f>VLOOKUP(C4,'IEA GHG Pivot'!$B$3:$E$7,3,FALSE)</f>
        <v>9.0909090909090912E-2</v>
      </c>
      <c r="P4" s="13">
        <f>IF(D4="NA", 1, VLOOKUP(D4,'IEA GHG Pivot'!$Q$3:$T$7,3,FALSE))</f>
        <v>0.13953488372093023</v>
      </c>
      <c r="Q4" s="13">
        <f>IF(E4="NA", 1, VLOOKUP(E4,'IEA GHG Pivot'!$L$3:$O$7,3,FALSE))</f>
        <v>9.7560975609756101E-2</v>
      </c>
      <c r="R4" s="13">
        <f>IF(F4="NA", 1, VLOOKUP(F4,'IEA GHG Pivot'!$B$12:$E$16,3,FALSE))</f>
        <v>1</v>
      </c>
      <c r="S4" s="13">
        <f>IF(G4="NA", 1, VLOOKUP(G4,'IEA GHG Pivot'!$G$13:$J$17,3,FALSE))</f>
        <v>1</v>
      </c>
      <c r="U4" s="18">
        <f>PRODUCT(J4:N4)*GETPIVOTDATA("Secure",'IEA GHG Pivot'!$L$13,"Secure",0)</f>
        <v>7.2028811524609843E-3</v>
      </c>
      <c r="V4" s="18">
        <f>PRODUCT(O4:S4)*GETPIVOTDATA("Secure",'IEA GHG Pivot'!$L$13,"Secure",1)</f>
        <v>1.0676987754829669E-3</v>
      </c>
      <c r="X4" s="18">
        <f t="shared" ref="X4:X27" si="0">U4/(U4+V4)</f>
        <v>0.87090400131730616</v>
      </c>
      <c r="Y4" s="18">
        <f t="shared" ref="Y4:Y27" si="1">V4/(V4+U4)</f>
        <v>0.12909599868269389</v>
      </c>
      <c r="Z4" s="13">
        <f t="shared" ref="Z4:Z27" si="2">IF(Y4&gt;X4,1,0)</f>
        <v>0</v>
      </c>
      <c r="AA4" s="13" t="str">
        <f t="shared" ref="AA4:AA27" si="3">IF(Z4=H4,"TRUE","FALSE")</f>
        <v>FALSE</v>
      </c>
    </row>
    <row r="5" spans="2:27" x14ac:dyDescent="0.25">
      <c r="B5" s="13">
        <v>56</v>
      </c>
      <c r="C5" s="13">
        <v>1</v>
      </c>
      <c r="D5" s="13">
        <v>1</v>
      </c>
      <c r="E5" s="13" t="s">
        <v>44</v>
      </c>
      <c r="F5" s="13" t="s">
        <v>44</v>
      </c>
      <c r="G5" s="13" t="s">
        <v>44</v>
      </c>
      <c r="H5" s="13">
        <v>1</v>
      </c>
      <c r="I5" s="9"/>
      <c r="J5" s="13">
        <f>VLOOKUP(C5,'IEA GHG Pivot'!$B$3:$E$7,2,FALSE)</f>
        <v>0.5714285714285714</v>
      </c>
      <c r="K5" s="13">
        <f>IF(D5="NA", 1, VLOOKUP(D5,'IEA GHG Pivot'!$Q$3:$T$7,2,FALSE))</f>
        <v>0.5714285714285714</v>
      </c>
      <c r="L5" s="13">
        <f>IF(E5="NA", 1, VLOOKUP(E5,'IEA GHG Pivot'!$L$3:$O$7,2,FALSE))</f>
        <v>1</v>
      </c>
      <c r="M5" s="13">
        <f>IF(F5="NA", 1, VLOOKUP(F5,'IEA GHG Pivot'!$B$12:$E$16,2,FALSE))</f>
        <v>1</v>
      </c>
      <c r="N5" s="13">
        <f>IF(G5="NA", 1, VLOOKUP(G5,'IEA GHG Pivot'!$G$13:$J$17,2,FALSE))</f>
        <v>1</v>
      </c>
      <c r="O5" s="13">
        <f>VLOOKUP(C5,'IEA GHG Pivot'!$B$3:$E$7,3,FALSE)</f>
        <v>0.90909090909090906</v>
      </c>
      <c r="P5" s="13">
        <f>IF(D5="NA", 1, VLOOKUP(D5,'IEA GHG Pivot'!$Q$3:$T$7,3,FALSE))</f>
        <v>0.86046511627906974</v>
      </c>
      <c r="Q5" s="13">
        <f>IF(E5="NA", 1, VLOOKUP(E5,'IEA GHG Pivot'!$L$3:$O$7,3,FALSE))</f>
        <v>1</v>
      </c>
      <c r="R5" s="13">
        <f>IF(F5="NA", 1, VLOOKUP(F5,'IEA GHG Pivot'!$B$12:$E$16,3,FALSE))</f>
        <v>1</v>
      </c>
      <c r="S5" s="13">
        <f>IF(G5="NA", 1, VLOOKUP(G5,'IEA GHG Pivot'!$G$13:$J$17,3,FALSE))</f>
        <v>1</v>
      </c>
      <c r="U5" s="18">
        <f>PRODUCT(J5:N5)*GETPIVOTDATA("Secure",'IEA GHG Pivot'!$L$13,"Secure",0)</f>
        <v>4.4817927170868348E-2</v>
      </c>
      <c r="V5" s="18">
        <f>PRODUCT(O5:S5)*GETPIVOTDATA("Secure",'IEA GHG Pivot'!$L$13,"Secure",1)</f>
        <v>0.67487460100319197</v>
      </c>
      <c r="X5" s="18">
        <f t="shared" si="0"/>
        <v>6.2273714699493124E-2</v>
      </c>
      <c r="Y5" s="18">
        <f t="shared" si="1"/>
        <v>0.93772628530050695</v>
      </c>
      <c r="Z5" s="13">
        <f t="shared" si="2"/>
        <v>1</v>
      </c>
      <c r="AA5" s="13" t="str">
        <f t="shared" si="3"/>
        <v>TRUE</v>
      </c>
    </row>
    <row r="6" spans="2:27" x14ac:dyDescent="0.25">
      <c r="B6" s="13">
        <v>19</v>
      </c>
      <c r="C6" s="13">
        <v>0</v>
      </c>
      <c r="D6" s="13">
        <v>0</v>
      </c>
      <c r="E6" s="13">
        <v>0</v>
      </c>
      <c r="F6" s="13">
        <v>1</v>
      </c>
      <c r="G6" s="13">
        <v>1</v>
      </c>
      <c r="H6" s="13">
        <v>1</v>
      </c>
      <c r="I6" s="9"/>
      <c r="J6" s="13">
        <f>VLOOKUP(C6,'IEA GHG Pivot'!$B$3:$E$7,2,FALSE)</f>
        <v>0.42857142857142855</v>
      </c>
      <c r="K6" s="13">
        <f>IF(D6="NA", 1, VLOOKUP(D6,'IEA GHG Pivot'!$Q$3:$T$7,2,FALSE))</f>
        <v>0.42857142857142855</v>
      </c>
      <c r="L6" s="13">
        <f>IF(E6="NA", 1, VLOOKUP(E6,'IEA GHG Pivot'!$L$3:$O$7,2,FALSE))</f>
        <v>0.2857142857142857</v>
      </c>
      <c r="M6" s="13">
        <f>IF(F6="NA", 1, VLOOKUP(F6,'IEA GHG Pivot'!$B$12:$E$16,2,FALSE))</f>
        <v>1</v>
      </c>
      <c r="N6" s="13">
        <f>IF(G6="NA", 1, VLOOKUP(G6,'IEA GHG Pivot'!$G$13:$J$17,2,FALSE))</f>
        <v>0.16666666666666666</v>
      </c>
      <c r="O6" s="13">
        <f>VLOOKUP(C6,'IEA GHG Pivot'!$B$3:$E$7,3,FALSE)</f>
        <v>9.0909090909090912E-2</v>
      </c>
      <c r="P6" s="13">
        <f>IF(D6="NA", 1, VLOOKUP(D6,'IEA GHG Pivot'!$Q$3:$T$7,3,FALSE))</f>
        <v>0.13953488372093023</v>
      </c>
      <c r="Q6" s="13">
        <f>IF(E6="NA", 1, VLOOKUP(E6,'IEA GHG Pivot'!$L$3:$O$7,3,FALSE))</f>
        <v>9.7560975609756101E-2</v>
      </c>
      <c r="R6" s="13">
        <f>IF(F6="NA", 1, VLOOKUP(F6,'IEA GHG Pivot'!$B$12:$E$16,3,FALSE))</f>
        <v>1</v>
      </c>
      <c r="S6" s="13">
        <f>IF(G6="NA", 1, VLOOKUP(G6,'IEA GHG Pivot'!$G$13:$J$17,3,FALSE))</f>
        <v>0.43902439024390244</v>
      </c>
      <c r="U6" s="18">
        <f>PRODUCT(J6:N6)*GETPIVOTDATA("Secure",'IEA GHG Pivot'!$L$13,"Secure",0)</f>
        <v>1.2004801920768306E-3</v>
      </c>
      <c r="V6" s="18">
        <f>PRODUCT(O6:S6)*GETPIVOTDATA("Secure",'IEA GHG Pivot'!$L$13,"Secure",1)</f>
        <v>4.6874580387057082E-4</v>
      </c>
      <c r="X6" s="18">
        <f t="shared" si="0"/>
        <v>0.71918373844607841</v>
      </c>
      <c r="Y6" s="18">
        <f t="shared" si="1"/>
        <v>0.28081626155392164</v>
      </c>
      <c r="Z6" s="13">
        <f t="shared" si="2"/>
        <v>0</v>
      </c>
      <c r="AA6" s="13" t="str">
        <f t="shared" si="3"/>
        <v>FALSE</v>
      </c>
    </row>
    <row r="7" spans="2:27" x14ac:dyDescent="0.25">
      <c r="B7" s="13">
        <v>15</v>
      </c>
      <c r="C7" s="13">
        <v>1</v>
      </c>
      <c r="D7" s="13">
        <v>1</v>
      </c>
      <c r="E7" s="13">
        <v>1</v>
      </c>
      <c r="F7" s="13">
        <v>1</v>
      </c>
      <c r="G7" s="13">
        <v>0</v>
      </c>
      <c r="H7" s="13">
        <v>1</v>
      </c>
      <c r="I7" s="9"/>
      <c r="J7" s="13">
        <f>VLOOKUP(C7,'IEA GHG Pivot'!$B$3:$E$7,2,FALSE)</f>
        <v>0.5714285714285714</v>
      </c>
      <c r="K7" s="13">
        <f>IF(D7="NA", 1, VLOOKUP(D7,'IEA GHG Pivot'!$Q$3:$T$7,2,FALSE))</f>
        <v>0.5714285714285714</v>
      </c>
      <c r="L7" s="13">
        <f>IF(E7="NA", 1, VLOOKUP(E7,'IEA GHG Pivot'!$L$3:$O$7,2,FALSE))</f>
        <v>0.7142857142857143</v>
      </c>
      <c r="M7" s="13">
        <f>IF(F7="NA", 1, VLOOKUP(F7,'IEA GHG Pivot'!$B$12:$E$16,2,FALSE))</f>
        <v>1</v>
      </c>
      <c r="N7" s="13">
        <f>IF(G7="NA", 1, VLOOKUP(G7,'IEA GHG Pivot'!$G$13:$J$17,2,FALSE))</f>
        <v>0.83333333333333337</v>
      </c>
      <c r="O7" s="13">
        <f>VLOOKUP(C7,'IEA GHG Pivot'!$B$3:$E$7,3,FALSE)</f>
        <v>0.90909090909090906</v>
      </c>
      <c r="P7" s="13">
        <f>IF(D7="NA", 1, VLOOKUP(D7,'IEA GHG Pivot'!$Q$3:$T$7,3,FALSE))</f>
        <v>0.86046511627906974</v>
      </c>
      <c r="Q7" s="13">
        <f>IF(E7="NA", 1, VLOOKUP(E7,'IEA GHG Pivot'!$L$3:$O$7,3,FALSE))</f>
        <v>0.90243902439024393</v>
      </c>
      <c r="R7" s="13">
        <f>IF(F7="NA", 1, VLOOKUP(F7,'IEA GHG Pivot'!$B$12:$E$16,3,FALSE))</f>
        <v>1</v>
      </c>
      <c r="S7" s="13">
        <f>IF(G7="NA", 1, VLOOKUP(G7,'IEA GHG Pivot'!$G$13:$J$17,3,FALSE))</f>
        <v>0.56097560975609762</v>
      </c>
      <c r="U7" s="18">
        <f>PRODUCT(J7:N7)*GETPIVOTDATA("Secure",'IEA GHG Pivot'!$L$13,"Secure",0)</f>
        <v>2.6677337601707353E-2</v>
      </c>
      <c r="V7" s="18">
        <f>PRODUCT(O7:S7)*GETPIVOTDATA("Secure",'IEA GHG Pivot'!$L$13,"Secure",1)</f>
        <v>0.34165275755723762</v>
      </c>
      <c r="X7" s="18">
        <f t="shared" si="0"/>
        <v>7.2427797653068005E-2</v>
      </c>
      <c r="Y7" s="18">
        <f t="shared" si="1"/>
        <v>0.92757220234693194</v>
      </c>
      <c r="Z7" s="13">
        <f t="shared" si="2"/>
        <v>1</v>
      </c>
      <c r="AA7" s="13" t="str">
        <f t="shared" si="3"/>
        <v>TRUE</v>
      </c>
    </row>
    <row r="8" spans="2:27" x14ac:dyDescent="0.25">
      <c r="B8" s="13">
        <v>21</v>
      </c>
      <c r="C8" s="13">
        <v>1</v>
      </c>
      <c r="D8" s="13">
        <v>1</v>
      </c>
      <c r="E8" s="13">
        <v>1</v>
      </c>
      <c r="F8" s="13" t="s">
        <v>44</v>
      </c>
      <c r="G8" s="13" t="s">
        <v>44</v>
      </c>
      <c r="H8" s="13">
        <v>1</v>
      </c>
      <c r="I8" s="9"/>
      <c r="J8" s="13">
        <f>VLOOKUP(C8,'IEA GHG Pivot'!$B$3:$E$7,2,FALSE)</f>
        <v>0.5714285714285714</v>
      </c>
      <c r="K8" s="13">
        <f>IF(D8="NA", 1, VLOOKUP(D8,'IEA GHG Pivot'!$Q$3:$T$7,2,FALSE))</f>
        <v>0.5714285714285714</v>
      </c>
      <c r="L8" s="13">
        <f>IF(E8="NA", 1, VLOOKUP(E8,'IEA GHG Pivot'!$L$3:$O$7,2,FALSE))</f>
        <v>0.7142857142857143</v>
      </c>
      <c r="M8" s="13">
        <f>IF(F8="NA", 1, VLOOKUP(F8,'IEA GHG Pivot'!$B$12:$E$16,2,FALSE))</f>
        <v>1</v>
      </c>
      <c r="N8" s="13">
        <f>IF(G8="NA", 1, VLOOKUP(G8,'IEA GHG Pivot'!$G$13:$J$17,2,FALSE))</f>
        <v>1</v>
      </c>
      <c r="O8" s="13">
        <f>VLOOKUP(C8,'IEA GHG Pivot'!$B$3:$E$7,3,FALSE)</f>
        <v>0.90909090909090906</v>
      </c>
      <c r="P8" s="13">
        <f>IF(D8="NA", 1, VLOOKUP(D8,'IEA GHG Pivot'!$Q$3:$T$7,3,FALSE))</f>
        <v>0.86046511627906974</v>
      </c>
      <c r="Q8" s="13">
        <f>IF(E8="NA", 1, VLOOKUP(E8,'IEA GHG Pivot'!$L$3:$O$7,3,FALSE))</f>
        <v>0.90243902439024393</v>
      </c>
      <c r="R8" s="13">
        <f>IF(F8="NA", 1, VLOOKUP(F8,'IEA GHG Pivot'!$B$12:$E$16,3,FALSE))</f>
        <v>1</v>
      </c>
      <c r="S8" s="13">
        <f>IF(G8="NA", 1, VLOOKUP(G8,'IEA GHG Pivot'!$G$13:$J$17,3,FALSE))</f>
        <v>1</v>
      </c>
      <c r="U8" s="18">
        <f>PRODUCT(J8:N8)*GETPIVOTDATA("Secure",'IEA GHG Pivot'!$L$13,"Secure",0)</f>
        <v>3.2012805122048821E-2</v>
      </c>
      <c r="V8" s="18">
        <f>PRODUCT(O8:S8)*GETPIVOTDATA("Secure",'IEA GHG Pivot'!$L$13,"Secure",1)</f>
        <v>0.60903317651507571</v>
      </c>
      <c r="X8" s="18">
        <f t="shared" si="0"/>
        <v>4.9938391377625443E-2</v>
      </c>
      <c r="Y8" s="18">
        <f t="shared" si="1"/>
        <v>0.95006160862237454</v>
      </c>
      <c r="Z8" s="13">
        <f t="shared" si="2"/>
        <v>1</v>
      </c>
      <c r="AA8" s="13" t="str">
        <f t="shared" si="3"/>
        <v>TRUE</v>
      </c>
    </row>
    <row r="9" spans="2:27" x14ac:dyDescent="0.25">
      <c r="B9" s="13">
        <v>52</v>
      </c>
      <c r="C9" s="13">
        <v>1</v>
      </c>
      <c r="D9" s="13">
        <v>1</v>
      </c>
      <c r="E9" s="13">
        <v>1</v>
      </c>
      <c r="F9" s="13">
        <v>1</v>
      </c>
      <c r="G9" s="13">
        <v>1</v>
      </c>
      <c r="H9" s="13">
        <v>1</v>
      </c>
      <c r="I9" s="9"/>
      <c r="J9" s="13">
        <f>VLOOKUP(C9,'IEA GHG Pivot'!$B$3:$E$7,2,FALSE)</f>
        <v>0.5714285714285714</v>
      </c>
      <c r="K9" s="13">
        <f>IF(D9="NA", 1, VLOOKUP(D9,'IEA GHG Pivot'!$Q$3:$T$7,2,FALSE))</f>
        <v>0.5714285714285714</v>
      </c>
      <c r="L9" s="13">
        <f>IF(E9="NA", 1, VLOOKUP(E9,'IEA GHG Pivot'!$L$3:$O$7,2,FALSE))</f>
        <v>0.7142857142857143</v>
      </c>
      <c r="M9" s="13">
        <f>IF(F9="NA", 1, VLOOKUP(F9,'IEA GHG Pivot'!$B$12:$E$16,2,FALSE))</f>
        <v>1</v>
      </c>
      <c r="N9" s="13">
        <f>IF(G9="NA", 1, VLOOKUP(G9,'IEA GHG Pivot'!$G$13:$J$17,2,FALSE))</f>
        <v>0.16666666666666666</v>
      </c>
      <c r="O9" s="13">
        <f>VLOOKUP(C9,'IEA GHG Pivot'!$B$3:$E$7,3,FALSE)</f>
        <v>0.90909090909090906</v>
      </c>
      <c r="P9" s="13">
        <f>IF(D9="NA", 1, VLOOKUP(D9,'IEA GHG Pivot'!$Q$3:$T$7,3,FALSE))</f>
        <v>0.86046511627906974</v>
      </c>
      <c r="Q9" s="13">
        <f>IF(E9="NA", 1, VLOOKUP(E9,'IEA GHG Pivot'!$L$3:$O$7,3,FALSE))</f>
        <v>0.90243902439024393</v>
      </c>
      <c r="R9" s="13">
        <f>IF(F9="NA", 1, VLOOKUP(F9,'IEA GHG Pivot'!$B$12:$E$16,3,FALSE))</f>
        <v>1</v>
      </c>
      <c r="S9" s="13">
        <f>IF(G9="NA", 1, VLOOKUP(G9,'IEA GHG Pivot'!$G$13:$J$17,3,FALSE))</f>
        <v>0.43902439024390244</v>
      </c>
      <c r="U9" s="18">
        <f>PRODUCT(J9:N9)*GETPIVOTDATA("Secure",'IEA GHG Pivot'!$L$13,"Secure",0)</f>
        <v>5.3354675203414696E-3</v>
      </c>
      <c r="V9" s="18">
        <f>PRODUCT(O9:S9)*GETPIVOTDATA("Secure",'IEA GHG Pivot'!$L$13,"Secure",1)</f>
        <v>0.2673804189578381</v>
      </c>
      <c r="X9" s="18">
        <f t="shared" si="0"/>
        <v>1.9564197704956102E-2</v>
      </c>
      <c r="Y9" s="18">
        <f t="shared" si="1"/>
        <v>0.9804358022950439</v>
      </c>
      <c r="Z9" s="13">
        <f t="shared" si="2"/>
        <v>1</v>
      </c>
      <c r="AA9" s="13" t="str">
        <f t="shared" si="3"/>
        <v>TRUE</v>
      </c>
    </row>
    <row r="10" spans="2:27" x14ac:dyDescent="0.25">
      <c r="B10" s="13">
        <v>42</v>
      </c>
      <c r="C10" s="13">
        <v>1</v>
      </c>
      <c r="D10" s="13">
        <v>1</v>
      </c>
      <c r="E10" s="13">
        <v>1</v>
      </c>
      <c r="F10" s="13">
        <v>1</v>
      </c>
      <c r="G10" s="13">
        <v>0</v>
      </c>
      <c r="H10" s="13">
        <v>1</v>
      </c>
      <c r="I10" s="9"/>
      <c r="J10" s="13">
        <f>VLOOKUP(C10,'IEA GHG Pivot'!$B$3:$E$7,2,FALSE)</f>
        <v>0.5714285714285714</v>
      </c>
      <c r="K10" s="13">
        <f>IF(D10="NA", 1, VLOOKUP(D10,'IEA GHG Pivot'!$Q$3:$T$7,2,FALSE))</f>
        <v>0.5714285714285714</v>
      </c>
      <c r="L10" s="13">
        <f>IF(E10="NA", 1, VLOOKUP(E10,'IEA GHG Pivot'!$L$3:$O$7,2,FALSE))</f>
        <v>0.7142857142857143</v>
      </c>
      <c r="M10" s="13">
        <f>IF(F10="NA", 1, VLOOKUP(F10,'IEA GHG Pivot'!$B$12:$E$16,2,FALSE))</f>
        <v>1</v>
      </c>
      <c r="N10" s="13">
        <f>IF(G10="NA", 1, VLOOKUP(G10,'IEA GHG Pivot'!$G$13:$J$17,2,FALSE))</f>
        <v>0.83333333333333337</v>
      </c>
      <c r="O10" s="13">
        <f>VLOOKUP(C10,'IEA GHG Pivot'!$B$3:$E$7,3,FALSE)</f>
        <v>0.90909090909090906</v>
      </c>
      <c r="P10" s="13">
        <f>IF(D10="NA", 1, VLOOKUP(D10,'IEA GHG Pivot'!$Q$3:$T$7,3,FALSE))</f>
        <v>0.86046511627906974</v>
      </c>
      <c r="Q10" s="13">
        <f>IF(E10="NA", 1, VLOOKUP(E10,'IEA GHG Pivot'!$L$3:$O$7,3,FALSE))</f>
        <v>0.90243902439024393</v>
      </c>
      <c r="R10" s="13">
        <f>IF(F10="NA", 1, VLOOKUP(F10,'IEA GHG Pivot'!$B$12:$E$16,3,FALSE))</f>
        <v>1</v>
      </c>
      <c r="S10" s="13">
        <f>IF(G10="NA", 1, VLOOKUP(G10,'IEA GHG Pivot'!$G$13:$J$17,3,FALSE))</f>
        <v>0.56097560975609762</v>
      </c>
      <c r="U10" s="18">
        <f>PRODUCT(J10:N10)*GETPIVOTDATA("Secure",'IEA GHG Pivot'!$L$13,"Secure",0)</f>
        <v>2.6677337601707353E-2</v>
      </c>
      <c r="V10" s="18">
        <f>PRODUCT(O10:S10)*GETPIVOTDATA("Secure",'IEA GHG Pivot'!$L$13,"Secure",1)</f>
        <v>0.34165275755723762</v>
      </c>
      <c r="X10" s="18">
        <f t="shared" si="0"/>
        <v>7.2427797653068005E-2</v>
      </c>
      <c r="Y10" s="18">
        <f t="shared" si="1"/>
        <v>0.92757220234693194</v>
      </c>
      <c r="Z10" s="13">
        <f t="shared" si="2"/>
        <v>1</v>
      </c>
      <c r="AA10" s="13" t="str">
        <f t="shared" si="3"/>
        <v>TRUE</v>
      </c>
    </row>
    <row r="11" spans="2:27" x14ac:dyDescent="0.25">
      <c r="B11" s="13">
        <v>24</v>
      </c>
      <c r="C11" s="13">
        <v>1</v>
      </c>
      <c r="D11" s="13">
        <v>1</v>
      </c>
      <c r="E11" s="13">
        <v>1</v>
      </c>
      <c r="F11" s="13">
        <v>1</v>
      </c>
      <c r="G11" s="13">
        <v>0</v>
      </c>
      <c r="H11" s="13">
        <v>1</v>
      </c>
      <c r="I11" s="9"/>
      <c r="J11" s="13">
        <f>VLOOKUP(C11,'IEA GHG Pivot'!$B$3:$E$7,2,FALSE)</f>
        <v>0.5714285714285714</v>
      </c>
      <c r="K11" s="13">
        <f>IF(D11="NA", 1, VLOOKUP(D11,'IEA GHG Pivot'!$Q$3:$T$7,2,FALSE))</f>
        <v>0.5714285714285714</v>
      </c>
      <c r="L11" s="13">
        <f>IF(E11="NA", 1, VLOOKUP(E11,'IEA GHG Pivot'!$L$3:$O$7,2,FALSE))</f>
        <v>0.7142857142857143</v>
      </c>
      <c r="M11" s="13">
        <f>IF(F11="NA", 1, VLOOKUP(F11,'IEA GHG Pivot'!$B$12:$E$16,2,FALSE))</f>
        <v>1</v>
      </c>
      <c r="N11" s="13">
        <f>IF(G11="NA", 1, VLOOKUP(G11,'IEA GHG Pivot'!$G$13:$J$17,2,FALSE))</f>
        <v>0.83333333333333337</v>
      </c>
      <c r="O11" s="13">
        <f>VLOOKUP(C11,'IEA GHG Pivot'!$B$3:$E$7,3,FALSE)</f>
        <v>0.90909090909090906</v>
      </c>
      <c r="P11" s="13">
        <f>IF(D11="NA", 1, VLOOKUP(D11,'IEA GHG Pivot'!$Q$3:$T$7,3,FALSE))</f>
        <v>0.86046511627906974</v>
      </c>
      <c r="Q11" s="13">
        <f>IF(E11="NA", 1, VLOOKUP(E11,'IEA GHG Pivot'!$L$3:$O$7,3,FALSE))</f>
        <v>0.90243902439024393</v>
      </c>
      <c r="R11" s="13">
        <f>IF(F11="NA", 1, VLOOKUP(F11,'IEA GHG Pivot'!$B$12:$E$16,3,FALSE))</f>
        <v>1</v>
      </c>
      <c r="S11" s="13">
        <f>IF(G11="NA", 1, VLOOKUP(G11,'IEA GHG Pivot'!$G$13:$J$17,3,FALSE))</f>
        <v>0.56097560975609762</v>
      </c>
      <c r="U11" s="18">
        <f>PRODUCT(J11:N11)*GETPIVOTDATA("Secure",'IEA GHG Pivot'!$L$13,"Secure",0)</f>
        <v>2.6677337601707353E-2</v>
      </c>
      <c r="V11" s="18">
        <f>PRODUCT(O11:S11)*GETPIVOTDATA("Secure",'IEA GHG Pivot'!$L$13,"Secure",1)</f>
        <v>0.34165275755723762</v>
      </c>
      <c r="X11" s="18">
        <f t="shared" si="0"/>
        <v>7.2427797653068005E-2</v>
      </c>
      <c r="Y11" s="18">
        <f t="shared" si="1"/>
        <v>0.92757220234693194</v>
      </c>
      <c r="Z11" s="13">
        <f t="shared" si="2"/>
        <v>1</v>
      </c>
      <c r="AA11" s="13" t="str">
        <f t="shared" si="3"/>
        <v>TRUE</v>
      </c>
    </row>
    <row r="12" spans="2:27" x14ac:dyDescent="0.25">
      <c r="B12" s="13">
        <v>25</v>
      </c>
      <c r="C12" s="13">
        <v>0</v>
      </c>
      <c r="D12" s="13">
        <v>0</v>
      </c>
      <c r="E12" s="13">
        <v>0</v>
      </c>
      <c r="F12" s="13">
        <v>1</v>
      </c>
      <c r="G12" s="13">
        <v>1</v>
      </c>
      <c r="H12" s="13">
        <v>1</v>
      </c>
      <c r="I12" s="9"/>
      <c r="J12" s="13">
        <f>VLOOKUP(C12,'IEA GHG Pivot'!$B$3:$E$7,2,FALSE)</f>
        <v>0.42857142857142855</v>
      </c>
      <c r="K12" s="13">
        <f>IF(D12="NA", 1, VLOOKUP(D12,'IEA GHG Pivot'!$Q$3:$T$7,2,FALSE))</f>
        <v>0.42857142857142855</v>
      </c>
      <c r="L12" s="13">
        <f>IF(E12="NA", 1, VLOOKUP(E12,'IEA GHG Pivot'!$L$3:$O$7,2,FALSE))</f>
        <v>0.2857142857142857</v>
      </c>
      <c r="M12" s="13">
        <f>IF(F12="NA", 1, VLOOKUP(F12,'IEA GHG Pivot'!$B$12:$E$16,2,FALSE))</f>
        <v>1</v>
      </c>
      <c r="N12" s="13">
        <f>IF(G12="NA", 1, VLOOKUP(G12,'IEA GHG Pivot'!$G$13:$J$17,2,FALSE))</f>
        <v>0.16666666666666666</v>
      </c>
      <c r="O12" s="13">
        <f>VLOOKUP(C12,'IEA GHG Pivot'!$B$3:$E$7,3,FALSE)</f>
        <v>9.0909090909090912E-2</v>
      </c>
      <c r="P12" s="13">
        <f>IF(D12="NA", 1, VLOOKUP(D12,'IEA GHG Pivot'!$Q$3:$T$7,3,FALSE))</f>
        <v>0.13953488372093023</v>
      </c>
      <c r="Q12" s="13">
        <f>IF(E12="NA", 1, VLOOKUP(E12,'IEA GHG Pivot'!$L$3:$O$7,3,FALSE))</f>
        <v>9.7560975609756101E-2</v>
      </c>
      <c r="R12" s="13">
        <f>IF(F12="NA", 1, VLOOKUP(F12,'IEA GHG Pivot'!$B$12:$E$16,3,FALSE))</f>
        <v>1</v>
      </c>
      <c r="S12" s="13">
        <f>IF(G12="NA", 1, VLOOKUP(G12,'IEA GHG Pivot'!$G$13:$J$17,3,FALSE))</f>
        <v>0.43902439024390244</v>
      </c>
      <c r="U12" s="18">
        <f>PRODUCT(J12:N12)*GETPIVOTDATA("Secure",'IEA GHG Pivot'!$L$13,"Secure",0)</f>
        <v>1.2004801920768306E-3</v>
      </c>
      <c r="V12" s="18">
        <f>PRODUCT(O12:S12)*GETPIVOTDATA("Secure",'IEA GHG Pivot'!$L$13,"Secure",1)</f>
        <v>4.6874580387057082E-4</v>
      </c>
      <c r="X12" s="18">
        <f t="shared" si="0"/>
        <v>0.71918373844607841</v>
      </c>
      <c r="Y12" s="18">
        <f t="shared" si="1"/>
        <v>0.28081626155392164</v>
      </c>
      <c r="Z12" s="13">
        <f t="shared" si="2"/>
        <v>0</v>
      </c>
      <c r="AA12" s="13" t="str">
        <f t="shared" si="3"/>
        <v>FALSE</v>
      </c>
    </row>
    <row r="13" spans="2:27" x14ac:dyDescent="0.25">
      <c r="B13" s="13">
        <v>3</v>
      </c>
      <c r="C13" s="13">
        <v>1</v>
      </c>
      <c r="D13" s="13">
        <v>1</v>
      </c>
      <c r="E13" s="13">
        <v>1</v>
      </c>
      <c r="F13" s="13">
        <v>1</v>
      </c>
      <c r="G13" s="13">
        <v>1</v>
      </c>
      <c r="H13" s="13">
        <v>1</v>
      </c>
      <c r="I13" s="9"/>
      <c r="J13" s="13">
        <f>VLOOKUP(C13,'IEA GHG Pivot'!$B$3:$E$7,2,FALSE)</f>
        <v>0.5714285714285714</v>
      </c>
      <c r="K13" s="13">
        <f>IF(D13="NA", 1, VLOOKUP(D13,'IEA GHG Pivot'!$Q$3:$T$7,2,FALSE))</f>
        <v>0.5714285714285714</v>
      </c>
      <c r="L13" s="13">
        <f>IF(E13="NA", 1, VLOOKUP(E13,'IEA GHG Pivot'!$L$3:$O$7,2,FALSE))</f>
        <v>0.7142857142857143</v>
      </c>
      <c r="M13" s="13">
        <f>IF(F13="NA", 1, VLOOKUP(F13,'IEA GHG Pivot'!$B$12:$E$16,2,FALSE))</f>
        <v>1</v>
      </c>
      <c r="N13" s="13">
        <f>IF(G13="NA", 1, VLOOKUP(G13,'IEA GHG Pivot'!$G$13:$J$17,2,FALSE))</f>
        <v>0.16666666666666666</v>
      </c>
      <c r="O13" s="13">
        <f>VLOOKUP(C13,'IEA GHG Pivot'!$B$3:$E$7,3,FALSE)</f>
        <v>0.90909090909090906</v>
      </c>
      <c r="P13" s="13">
        <f>IF(D13="NA", 1, VLOOKUP(D13,'IEA GHG Pivot'!$Q$3:$T$7,3,FALSE))</f>
        <v>0.86046511627906974</v>
      </c>
      <c r="Q13" s="13">
        <f>IF(E13="NA", 1, VLOOKUP(E13,'IEA GHG Pivot'!$L$3:$O$7,3,FALSE))</f>
        <v>0.90243902439024393</v>
      </c>
      <c r="R13" s="13">
        <f>IF(F13="NA", 1, VLOOKUP(F13,'IEA GHG Pivot'!$B$12:$E$16,3,FALSE))</f>
        <v>1</v>
      </c>
      <c r="S13" s="13">
        <f>IF(G13="NA", 1, VLOOKUP(G13,'IEA GHG Pivot'!$G$13:$J$17,3,FALSE))</f>
        <v>0.43902439024390244</v>
      </c>
      <c r="U13" s="18">
        <f>PRODUCT(J13:N13)*GETPIVOTDATA("Secure",'IEA GHG Pivot'!$L$13,"Secure",0)</f>
        <v>5.3354675203414696E-3</v>
      </c>
      <c r="V13" s="18">
        <f>PRODUCT(O13:S13)*GETPIVOTDATA("Secure",'IEA GHG Pivot'!$L$13,"Secure",1)</f>
        <v>0.2673804189578381</v>
      </c>
      <c r="X13" s="18">
        <f t="shared" si="0"/>
        <v>1.9564197704956102E-2</v>
      </c>
      <c r="Y13" s="18">
        <f t="shared" si="1"/>
        <v>0.9804358022950439</v>
      </c>
      <c r="Z13" s="13">
        <f t="shared" si="2"/>
        <v>1</v>
      </c>
      <c r="AA13" s="13" t="str">
        <f t="shared" si="3"/>
        <v>TRUE</v>
      </c>
    </row>
    <row r="14" spans="2:27" x14ac:dyDescent="0.25">
      <c r="B14" s="13">
        <v>17</v>
      </c>
      <c r="C14" s="13">
        <v>1</v>
      </c>
      <c r="D14" s="13">
        <v>1</v>
      </c>
      <c r="E14" s="13">
        <v>1</v>
      </c>
      <c r="F14" s="13">
        <v>1</v>
      </c>
      <c r="G14" s="13">
        <v>1</v>
      </c>
      <c r="H14" s="13">
        <v>1</v>
      </c>
      <c r="I14" s="9"/>
      <c r="J14" s="13">
        <f>VLOOKUP(C14,'IEA GHG Pivot'!$B$3:$E$7,2,FALSE)</f>
        <v>0.5714285714285714</v>
      </c>
      <c r="K14" s="13">
        <f>IF(D14="NA", 1, VLOOKUP(D14,'IEA GHG Pivot'!$Q$3:$T$7,2,FALSE))</f>
        <v>0.5714285714285714</v>
      </c>
      <c r="L14" s="13">
        <f>IF(E14="NA", 1, VLOOKUP(E14,'IEA GHG Pivot'!$L$3:$O$7,2,FALSE))</f>
        <v>0.7142857142857143</v>
      </c>
      <c r="M14" s="13">
        <f>IF(F14="NA", 1, VLOOKUP(F14,'IEA GHG Pivot'!$B$12:$E$16,2,FALSE))</f>
        <v>1</v>
      </c>
      <c r="N14" s="13">
        <f>IF(G14="NA", 1, VLOOKUP(G14,'IEA GHG Pivot'!$G$13:$J$17,2,FALSE))</f>
        <v>0.16666666666666666</v>
      </c>
      <c r="O14" s="13">
        <f>VLOOKUP(C14,'IEA GHG Pivot'!$B$3:$E$7,3,FALSE)</f>
        <v>0.90909090909090906</v>
      </c>
      <c r="P14" s="13">
        <f>IF(D14="NA", 1, VLOOKUP(D14,'IEA GHG Pivot'!$Q$3:$T$7,3,FALSE))</f>
        <v>0.86046511627906974</v>
      </c>
      <c r="Q14" s="13">
        <f>IF(E14="NA", 1, VLOOKUP(E14,'IEA GHG Pivot'!$L$3:$O$7,3,FALSE))</f>
        <v>0.90243902439024393</v>
      </c>
      <c r="R14" s="13">
        <f>IF(F14="NA", 1, VLOOKUP(F14,'IEA GHG Pivot'!$B$12:$E$16,3,FALSE))</f>
        <v>1</v>
      </c>
      <c r="S14" s="13">
        <f>IF(G14="NA", 1, VLOOKUP(G14,'IEA GHG Pivot'!$G$13:$J$17,3,FALSE))</f>
        <v>0.43902439024390244</v>
      </c>
      <c r="U14" s="18">
        <f>PRODUCT(J14:N14)*GETPIVOTDATA("Secure",'IEA GHG Pivot'!$L$13,"Secure",0)</f>
        <v>5.3354675203414696E-3</v>
      </c>
      <c r="V14" s="18">
        <f>PRODUCT(O14:S14)*GETPIVOTDATA("Secure",'IEA GHG Pivot'!$L$13,"Secure",1)</f>
        <v>0.2673804189578381</v>
      </c>
      <c r="X14" s="18">
        <f t="shared" si="0"/>
        <v>1.9564197704956102E-2</v>
      </c>
      <c r="Y14" s="18">
        <f t="shared" si="1"/>
        <v>0.9804358022950439</v>
      </c>
      <c r="Z14" s="13">
        <f t="shared" si="2"/>
        <v>1</v>
      </c>
      <c r="AA14" s="13" t="str">
        <f t="shared" si="3"/>
        <v>TRUE</v>
      </c>
    </row>
    <row r="15" spans="2:27" x14ac:dyDescent="0.25">
      <c r="B15" s="13">
        <v>18</v>
      </c>
      <c r="C15" s="13">
        <v>1</v>
      </c>
      <c r="D15" s="13">
        <v>1</v>
      </c>
      <c r="E15" s="13">
        <v>1</v>
      </c>
      <c r="F15" s="13">
        <v>1</v>
      </c>
      <c r="G15" s="13">
        <v>1</v>
      </c>
      <c r="H15" s="13">
        <v>1</v>
      </c>
      <c r="I15" s="9"/>
      <c r="J15" s="13">
        <f>VLOOKUP(C15,'IEA GHG Pivot'!$B$3:$E$7,2,FALSE)</f>
        <v>0.5714285714285714</v>
      </c>
      <c r="K15" s="13">
        <f>IF(D15="NA", 1, VLOOKUP(D15,'IEA GHG Pivot'!$Q$3:$T$7,2,FALSE))</f>
        <v>0.5714285714285714</v>
      </c>
      <c r="L15" s="13">
        <f>IF(E15="NA", 1, VLOOKUP(E15,'IEA GHG Pivot'!$L$3:$O$7,2,FALSE))</f>
        <v>0.7142857142857143</v>
      </c>
      <c r="M15" s="13">
        <f>IF(F15="NA", 1, VLOOKUP(F15,'IEA GHG Pivot'!$B$12:$E$16,2,FALSE))</f>
        <v>1</v>
      </c>
      <c r="N15" s="13">
        <f>IF(G15="NA", 1, VLOOKUP(G15,'IEA GHG Pivot'!$G$13:$J$17,2,FALSE))</f>
        <v>0.16666666666666666</v>
      </c>
      <c r="O15" s="13">
        <f>VLOOKUP(C15,'IEA GHG Pivot'!$B$3:$E$7,3,FALSE)</f>
        <v>0.90909090909090906</v>
      </c>
      <c r="P15" s="13">
        <f>IF(D15="NA", 1, VLOOKUP(D15,'IEA GHG Pivot'!$Q$3:$T$7,3,FALSE))</f>
        <v>0.86046511627906974</v>
      </c>
      <c r="Q15" s="13">
        <f>IF(E15="NA", 1, VLOOKUP(E15,'IEA GHG Pivot'!$L$3:$O$7,3,FALSE))</f>
        <v>0.90243902439024393</v>
      </c>
      <c r="R15" s="13">
        <f>IF(F15="NA", 1, VLOOKUP(F15,'IEA GHG Pivot'!$B$12:$E$16,3,FALSE))</f>
        <v>1</v>
      </c>
      <c r="S15" s="13">
        <f>IF(G15="NA", 1, VLOOKUP(G15,'IEA GHG Pivot'!$G$13:$J$17,3,FALSE))</f>
        <v>0.43902439024390244</v>
      </c>
      <c r="U15" s="18">
        <f>PRODUCT(J15:N15)*GETPIVOTDATA("Secure",'IEA GHG Pivot'!$L$13,"Secure",0)</f>
        <v>5.3354675203414696E-3</v>
      </c>
      <c r="V15" s="18">
        <f>PRODUCT(O15:S15)*GETPIVOTDATA("Secure",'IEA GHG Pivot'!$L$13,"Secure",1)</f>
        <v>0.2673804189578381</v>
      </c>
      <c r="X15" s="18">
        <f t="shared" si="0"/>
        <v>1.9564197704956102E-2</v>
      </c>
      <c r="Y15" s="18">
        <f t="shared" si="1"/>
        <v>0.9804358022950439</v>
      </c>
      <c r="Z15" s="13">
        <f t="shared" si="2"/>
        <v>1</v>
      </c>
      <c r="AA15" s="13" t="str">
        <f t="shared" si="3"/>
        <v>TRUE</v>
      </c>
    </row>
    <row r="16" spans="2:27" x14ac:dyDescent="0.25">
      <c r="B16" s="13">
        <v>28</v>
      </c>
      <c r="C16" s="13">
        <v>1</v>
      </c>
      <c r="D16" s="13">
        <v>1</v>
      </c>
      <c r="E16" s="13">
        <v>1</v>
      </c>
      <c r="F16" s="13" t="s">
        <v>44</v>
      </c>
      <c r="G16" s="13">
        <v>1</v>
      </c>
      <c r="H16" s="13">
        <v>1</v>
      </c>
      <c r="I16" s="9"/>
      <c r="J16" s="13">
        <f>VLOOKUP(C16,'IEA GHG Pivot'!$B$3:$E$7,2,FALSE)</f>
        <v>0.5714285714285714</v>
      </c>
      <c r="K16" s="13">
        <f>IF(D16="NA", 1, VLOOKUP(D16,'IEA GHG Pivot'!$Q$3:$T$7,2,FALSE))</f>
        <v>0.5714285714285714</v>
      </c>
      <c r="L16" s="13">
        <f>IF(E16="NA", 1, VLOOKUP(E16,'IEA GHG Pivot'!$L$3:$O$7,2,FALSE))</f>
        <v>0.7142857142857143</v>
      </c>
      <c r="M16" s="13">
        <f>IF(F16="NA", 1, VLOOKUP(F16,'IEA GHG Pivot'!$B$12:$E$16,2,FALSE))</f>
        <v>1</v>
      </c>
      <c r="N16" s="13">
        <f>IF(G16="NA", 1, VLOOKUP(G16,'IEA GHG Pivot'!$G$13:$J$17,2,FALSE))</f>
        <v>0.16666666666666666</v>
      </c>
      <c r="O16" s="13">
        <f>VLOOKUP(C16,'IEA GHG Pivot'!$B$3:$E$7,3,FALSE)</f>
        <v>0.90909090909090906</v>
      </c>
      <c r="P16" s="13">
        <f>IF(D16="NA", 1, VLOOKUP(D16,'IEA GHG Pivot'!$Q$3:$T$7,3,FALSE))</f>
        <v>0.86046511627906974</v>
      </c>
      <c r="Q16" s="13">
        <f>IF(E16="NA", 1, VLOOKUP(E16,'IEA GHG Pivot'!$L$3:$O$7,3,FALSE))</f>
        <v>0.90243902439024393</v>
      </c>
      <c r="R16" s="13">
        <f>IF(F16="NA", 1, VLOOKUP(F16,'IEA GHG Pivot'!$B$12:$E$16,3,FALSE))</f>
        <v>1</v>
      </c>
      <c r="S16" s="13">
        <f>IF(G16="NA", 1, VLOOKUP(G16,'IEA GHG Pivot'!$G$13:$J$17,3,FALSE))</f>
        <v>0.43902439024390244</v>
      </c>
      <c r="U16" s="18">
        <f>PRODUCT(J16:N16)*GETPIVOTDATA("Secure",'IEA GHG Pivot'!$L$13,"Secure",0)</f>
        <v>5.3354675203414696E-3</v>
      </c>
      <c r="V16" s="18">
        <f>PRODUCT(O16:S16)*GETPIVOTDATA("Secure",'IEA GHG Pivot'!$L$13,"Secure",1)</f>
        <v>0.2673804189578381</v>
      </c>
      <c r="X16" s="18">
        <f t="shared" si="0"/>
        <v>1.9564197704956102E-2</v>
      </c>
      <c r="Y16" s="18">
        <f t="shared" si="1"/>
        <v>0.9804358022950439</v>
      </c>
      <c r="Z16" s="13">
        <f t="shared" si="2"/>
        <v>1</v>
      </c>
      <c r="AA16" s="13" t="str">
        <f t="shared" si="3"/>
        <v>TRUE</v>
      </c>
    </row>
    <row r="17" spans="2:27" x14ac:dyDescent="0.25">
      <c r="B17" s="13">
        <v>29</v>
      </c>
      <c r="C17" s="13">
        <v>1</v>
      </c>
      <c r="D17" s="13">
        <v>1</v>
      </c>
      <c r="E17" s="13">
        <v>1</v>
      </c>
      <c r="F17" s="13" t="s">
        <v>44</v>
      </c>
      <c r="G17" s="13">
        <v>0</v>
      </c>
      <c r="H17" s="13">
        <v>1</v>
      </c>
      <c r="I17" s="9"/>
      <c r="J17" s="13">
        <f>VLOOKUP(C17,'IEA GHG Pivot'!$B$3:$E$7,2,FALSE)</f>
        <v>0.5714285714285714</v>
      </c>
      <c r="K17" s="13">
        <f>IF(D17="NA", 1, VLOOKUP(D17,'IEA GHG Pivot'!$Q$3:$T$7,2,FALSE))</f>
        <v>0.5714285714285714</v>
      </c>
      <c r="L17" s="13">
        <f>IF(E17="NA", 1, VLOOKUP(E17,'IEA GHG Pivot'!$L$3:$O$7,2,FALSE))</f>
        <v>0.7142857142857143</v>
      </c>
      <c r="M17" s="13">
        <f>IF(F17="NA", 1, VLOOKUP(F17,'IEA GHG Pivot'!$B$12:$E$16,2,FALSE))</f>
        <v>1</v>
      </c>
      <c r="N17" s="13">
        <f>IF(G17="NA", 1, VLOOKUP(G17,'IEA GHG Pivot'!$G$13:$J$17,2,FALSE))</f>
        <v>0.83333333333333337</v>
      </c>
      <c r="O17" s="13">
        <f>VLOOKUP(C17,'IEA GHG Pivot'!$B$3:$E$7,3,FALSE)</f>
        <v>0.90909090909090906</v>
      </c>
      <c r="P17" s="13">
        <f>IF(D17="NA", 1, VLOOKUP(D17,'IEA GHG Pivot'!$Q$3:$T$7,3,FALSE))</f>
        <v>0.86046511627906974</v>
      </c>
      <c r="Q17" s="13">
        <f>IF(E17="NA", 1, VLOOKUP(E17,'IEA GHG Pivot'!$L$3:$O$7,3,FALSE))</f>
        <v>0.90243902439024393</v>
      </c>
      <c r="R17" s="13">
        <f>IF(F17="NA", 1, VLOOKUP(F17,'IEA GHG Pivot'!$B$12:$E$16,3,FALSE))</f>
        <v>1</v>
      </c>
      <c r="S17" s="13">
        <f>IF(G17="NA", 1, VLOOKUP(G17,'IEA GHG Pivot'!$G$13:$J$17,3,FALSE))</f>
        <v>0.56097560975609762</v>
      </c>
      <c r="U17" s="18">
        <f>PRODUCT(J17:N17)*GETPIVOTDATA("Secure",'IEA GHG Pivot'!$L$13,"Secure",0)</f>
        <v>2.6677337601707353E-2</v>
      </c>
      <c r="V17" s="18">
        <f>PRODUCT(O17:S17)*GETPIVOTDATA("Secure",'IEA GHG Pivot'!$L$13,"Secure",1)</f>
        <v>0.34165275755723762</v>
      </c>
      <c r="X17" s="18">
        <f t="shared" si="0"/>
        <v>7.2427797653068005E-2</v>
      </c>
      <c r="Y17" s="18">
        <f t="shared" si="1"/>
        <v>0.92757220234693194</v>
      </c>
      <c r="Z17" s="13">
        <f t="shared" si="2"/>
        <v>1</v>
      </c>
      <c r="AA17" s="13" t="str">
        <f t="shared" si="3"/>
        <v>TRUE</v>
      </c>
    </row>
    <row r="18" spans="2:27" x14ac:dyDescent="0.25">
      <c r="B18" s="13">
        <v>22</v>
      </c>
      <c r="C18" s="13">
        <v>1</v>
      </c>
      <c r="D18" s="13">
        <v>0</v>
      </c>
      <c r="E18" s="13">
        <v>1</v>
      </c>
      <c r="F18" s="13" t="s">
        <v>44</v>
      </c>
      <c r="G18" s="13" t="s">
        <v>44</v>
      </c>
      <c r="H18" s="13">
        <v>1</v>
      </c>
      <c r="I18" s="9"/>
      <c r="J18" s="13">
        <f>VLOOKUP(C18,'IEA GHG Pivot'!$B$3:$E$7,2,FALSE)</f>
        <v>0.5714285714285714</v>
      </c>
      <c r="K18" s="13">
        <f>IF(D18="NA", 1, VLOOKUP(D18,'IEA GHG Pivot'!$Q$3:$T$7,2,FALSE))</f>
        <v>0.42857142857142855</v>
      </c>
      <c r="L18" s="13">
        <f>IF(E18="NA", 1, VLOOKUP(E18,'IEA GHG Pivot'!$L$3:$O$7,2,FALSE))</f>
        <v>0.7142857142857143</v>
      </c>
      <c r="M18" s="13">
        <f>IF(F18="NA", 1, VLOOKUP(F18,'IEA GHG Pivot'!$B$12:$E$16,2,FALSE))</f>
        <v>1</v>
      </c>
      <c r="N18" s="13">
        <f>IF(G18="NA", 1, VLOOKUP(G18,'IEA GHG Pivot'!$G$13:$J$17,2,FALSE))</f>
        <v>1</v>
      </c>
      <c r="O18" s="13">
        <f>VLOOKUP(C18,'IEA GHG Pivot'!$B$3:$E$7,3,FALSE)</f>
        <v>0.90909090909090906</v>
      </c>
      <c r="P18" s="13">
        <f>IF(D18="NA", 1, VLOOKUP(D18,'IEA GHG Pivot'!$Q$3:$T$7,3,FALSE))</f>
        <v>0.13953488372093023</v>
      </c>
      <c r="Q18" s="13">
        <f>IF(E18="NA", 1, VLOOKUP(E18,'IEA GHG Pivot'!$L$3:$O$7,3,FALSE))</f>
        <v>0.90243902439024393</v>
      </c>
      <c r="R18" s="13">
        <f>IF(F18="NA", 1, VLOOKUP(F18,'IEA GHG Pivot'!$B$12:$E$16,3,FALSE))</f>
        <v>1</v>
      </c>
      <c r="S18" s="13">
        <f>IF(G18="NA", 1, VLOOKUP(G18,'IEA GHG Pivot'!$G$13:$J$17,3,FALSE))</f>
        <v>1</v>
      </c>
      <c r="U18" s="18">
        <f>PRODUCT(J18:N18)*GETPIVOTDATA("Secure",'IEA GHG Pivot'!$L$13,"Secure",0)</f>
        <v>2.4009603841536616E-2</v>
      </c>
      <c r="V18" s="18">
        <f>PRODUCT(O18:S18)*GETPIVOTDATA("Secure",'IEA GHG Pivot'!$L$13,"Secure",1)</f>
        <v>9.8762136732174446E-2</v>
      </c>
      <c r="X18" s="18">
        <f t="shared" si="0"/>
        <v>0.19556295063782583</v>
      </c>
      <c r="Y18" s="18">
        <f t="shared" si="1"/>
        <v>0.80443704936217408</v>
      </c>
      <c r="Z18" s="13">
        <f t="shared" si="2"/>
        <v>1</v>
      </c>
      <c r="AA18" s="13" t="str">
        <f t="shared" si="3"/>
        <v>TRUE</v>
      </c>
    </row>
    <row r="19" spans="2:27" x14ac:dyDescent="0.25">
      <c r="B19" s="13">
        <v>11</v>
      </c>
      <c r="C19" s="13">
        <v>1</v>
      </c>
      <c r="D19" s="13">
        <v>1</v>
      </c>
      <c r="E19" s="13">
        <v>1</v>
      </c>
      <c r="F19" s="13">
        <v>1</v>
      </c>
      <c r="G19" s="13">
        <v>1</v>
      </c>
      <c r="H19" s="13">
        <v>1</v>
      </c>
      <c r="I19" s="9"/>
      <c r="J19" s="13">
        <f>VLOOKUP(C19,'IEA GHG Pivot'!$B$3:$E$7,2,FALSE)</f>
        <v>0.5714285714285714</v>
      </c>
      <c r="K19" s="13">
        <f>IF(D19="NA", 1, VLOOKUP(D19,'IEA GHG Pivot'!$Q$3:$T$7,2,FALSE))</f>
        <v>0.5714285714285714</v>
      </c>
      <c r="L19" s="13">
        <f>IF(E19="NA", 1, VLOOKUP(E19,'IEA GHG Pivot'!$L$3:$O$7,2,FALSE))</f>
        <v>0.7142857142857143</v>
      </c>
      <c r="M19" s="13">
        <f>IF(F19="NA", 1, VLOOKUP(F19,'IEA GHG Pivot'!$B$12:$E$16,2,FALSE))</f>
        <v>1</v>
      </c>
      <c r="N19" s="13">
        <f>IF(G19="NA", 1, VLOOKUP(G19,'IEA GHG Pivot'!$G$13:$J$17,2,FALSE))</f>
        <v>0.16666666666666666</v>
      </c>
      <c r="O19" s="13">
        <f>VLOOKUP(C19,'IEA GHG Pivot'!$B$3:$E$7,3,FALSE)</f>
        <v>0.90909090909090906</v>
      </c>
      <c r="P19" s="13">
        <f>IF(D19="NA", 1, VLOOKUP(D19,'IEA GHG Pivot'!$Q$3:$T$7,3,FALSE))</f>
        <v>0.86046511627906974</v>
      </c>
      <c r="Q19" s="13">
        <f>IF(E19="NA", 1, VLOOKUP(E19,'IEA GHG Pivot'!$L$3:$O$7,3,FALSE))</f>
        <v>0.90243902439024393</v>
      </c>
      <c r="R19" s="13">
        <f>IF(F19="NA", 1, VLOOKUP(F19,'IEA GHG Pivot'!$B$12:$E$16,3,FALSE))</f>
        <v>1</v>
      </c>
      <c r="S19" s="13">
        <f>IF(G19="NA", 1, VLOOKUP(G19,'IEA GHG Pivot'!$G$13:$J$17,3,FALSE))</f>
        <v>0.43902439024390244</v>
      </c>
      <c r="U19" s="18">
        <f>PRODUCT(J19:N19)*GETPIVOTDATA("Secure",'IEA GHG Pivot'!$L$13,"Secure",0)</f>
        <v>5.3354675203414696E-3</v>
      </c>
      <c r="V19" s="18">
        <f>PRODUCT(O19:S19)*GETPIVOTDATA("Secure",'IEA GHG Pivot'!$L$13,"Secure",1)</f>
        <v>0.2673804189578381</v>
      </c>
      <c r="X19" s="18">
        <f t="shared" si="0"/>
        <v>1.9564197704956102E-2</v>
      </c>
      <c r="Y19" s="18">
        <f t="shared" si="1"/>
        <v>0.9804358022950439</v>
      </c>
      <c r="Z19" s="13">
        <f t="shared" si="2"/>
        <v>1</v>
      </c>
      <c r="AA19" s="13" t="str">
        <f t="shared" si="3"/>
        <v>TRUE</v>
      </c>
    </row>
    <row r="20" spans="2:27" x14ac:dyDescent="0.25">
      <c r="B20" s="13">
        <v>43</v>
      </c>
      <c r="C20" s="13">
        <v>0</v>
      </c>
      <c r="D20" s="13">
        <v>1</v>
      </c>
      <c r="E20" s="13">
        <v>1</v>
      </c>
      <c r="F20" s="13">
        <v>1</v>
      </c>
      <c r="G20" s="13">
        <v>0</v>
      </c>
      <c r="H20" s="13">
        <v>1</v>
      </c>
      <c r="I20" s="9"/>
      <c r="J20" s="13">
        <f>VLOOKUP(C20,'IEA GHG Pivot'!$B$3:$E$7,2,FALSE)</f>
        <v>0.42857142857142855</v>
      </c>
      <c r="K20" s="13">
        <f>IF(D20="NA", 1, VLOOKUP(D20,'IEA GHG Pivot'!$Q$3:$T$7,2,FALSE))</f>
        <v>0.5714285714285714</v>
      </c>
      <c r="L20" s="13">
        <f>IF(E20="NA", 1, VLOOKUP(E20,'IEA GHG Pivot'!$L$3:$O$7,2,FALSE))</f>
        <v>0.7142857142857143</v>
      </c>
      <c r="M20" s="13">
        <f>IF(F20="NA", 1, VLOOKUP(F20,'IEA GHG Pivot'!$B$12:$E$16,2,FALSE))</f>
        <v>1</v>
      </c>
      <c r="N20" s="13">
        <f>IF(G20="NA", 1, VLOOKUP(G20,'IEA GHG Pivot'!$G$13:$J$17,2,FALSE))</f>
        <v>0.83333333333333337</v>
      </c>
      <c r="O20" s="13">
        <f>VLOOKUP(C20,'IEA GHG Pivot'!$B$3:$E$7,3,FALSE)</f>
        <v>9.0909090909090912E-2</v>
      </c>
      <c r="P20" s="13">
        <f>IF(D20="NA", 1, VLOOKUP(D20,'IEA GHG Pivot'!$Q$3:$T$7,3,FALSE))</f>
        <v>0.86046511627906974</v>
      </c>
      <c r="Q20" s="13">
        <f>IF(E20="NA", 1, VLOOKUP(E20,'IEA GHG Pivot'!$L$3:$O$7,3,FALSE))</f>
        <v>0.90243902439024393</v>
      </c>
      <c r="R20" s="13">
        <f>IF(F20="NA", 1, VLOOKUP(F20,'IEA GHG Pivot'!$B$12:$E$16,3,FALSE))</f>
        <v>1</v>
      </c>
      <c r="S20" s="13">
        <f>IF(G20="NA", 1, VLOOKUP(G20,'IEA GHG Pivot'!$G$13:$J$17,3,FALSE))</f>
        <v>0.56097560975609762</v>
      </c>
      <c r="U20" s="18">
        <f>PRODUCT(J20:N20)*GETPIVOTDATA("Secure",'IEA GHG Pivot'!$L$13,"Secure",0)</f>
        <v>2.0008003201280516E-2</v>
      </c>
      <c r="V20" s="18">
        <f>PRODUCT(O20:S20)*GETPIVOTDATA("Secure",'IEA GHG Pivot'!$L$13,"Secure",1)</f>
        <v>3.4165275755723763E-2</v>
      </c>
      <c r="X20" s="18">
        <f t="shared" si="0"/>
        <v>0.36933343497926852</v>
      </c>
      <c r="Y20" s="18">
        <f t="shared" si="1"/>
        <v>0.63066656502073148</v>
      </c>
      <c r="Z20" s="13">
        <f t="shared" si="2"/>
        <v>1</v>
      </c>
      <c r="AA20" s="13" t="str">
        <f t="shared" si="3"/>
        <v>TRUE</v>
      </c>
    </row>
    <row r="21" spans="2:27" x14ac:dyDescent="0.25">
      <c r="B21" s="13">
        <v>46</v>
      </c>
      <c r="C21" s="13">
        <v>1</v>
      </c>
      <c r="D21" s="13">
        <v>1</v>
      </c>
      <c r="E21" s="13">
        <v>1</v>
      </c>
      <c r="F21" s="13" t="s">
        <v>44</v>
      </c>
      <c r="G21" s="13">
        <v>0</v>
      </c>
      <c r="H21" s="13">
        <v>1</v>
      </c>
      <c r="I21" s="9"/>
      <c r="J21" s="13">
        <f>VLOOKUP(C21,'IEA GHG Pivot'!$B$3:$E$7,2,FALSE)</f>
        <v>0.5714285714285714</v>
      </c>
      <c r="K21" s="13">
        <f>IF(D21="NA", 1, VLOOKUP(D21,'IEA GHG Pivot'!$Q$3:$T$7,2,FALSE))</f>
        <v>0.5714285714285714</v>
      </c>
      <c r="L21" s="13">
        <f>IF(E21="NA", 1, VLOOKUP(E21,'IEA GHG Pivot'!$L$3:$O$7,2,FALSE))</f>
        <v>0.7142857142857143</v>
      </c>
      <c r="M21" s="13">
        <f>IF(F21="NA", 1, VLOOKUP(F21,'IEA GHG Pivot'!$B$12:$E$16,2,FALSE))</f>
        <v>1</v>
      </c>
      <c r="N21" s="13">
        <f>IF(G21="NA", 1, VLOOKUP(G21,'IEA GHG Pivot'!$G$13:$J$17,2,FALSE))</f>
        <v>0.83333333333333337</v>
      </c>
      <c r="O21" s="13">
        <f>VLOOKUP(C21,'IEA GHG Pivot'!$B$3:$E$7,3,FALSE)</f>
        <v>0.90909090909090906</v>
      </c>
      <c r="P21" s="13">
        <f>IF(D21="NA", 1, VLOOKUP(D21,'IEA GHG Pivot'!$Q$3:$T$7,3,FALSE))</f>
        <v>0.86046511627906974</v>
      </c>
      <c r="Q21" s="13">
        <f>IF(E21="NA", 1, VLOOKUP(E21,'IEA GHG Pivot'!$L$3:$O$7,3,FALSE))</f>
        <v>0.90243902439024393</v>
      </c>
      <c r="R21" s="13">
        <f>IF(F21="NA", 1, VLOOKUP(F21,'IEA GHG Pivot'!$B$12:$E$16,3,FALSE))</f>
        <v>1</v>
      </c>
      <c r="S21" s="13">
        <f>IF(G21="NA", 1, VLOOKUP(G21,'IEA GHG Pivot'!$G$13:$J$17,3,FALSE))</f>
        <v>0.56097560975609762</v>
      </c>
      <c r="U21" s="18">
        <f>PRODUCT(J21:N21)*GETPIVOTDATA("Secure",'IEA GHG Pivot'!$L$13,"Secure",0)</f>
        <v>2.6677337601707353E-2</v>
      </c>
      <c r="V21" s="18">
        <f>PRODUCT(O21:S21)*GETPIVOTDATA("Secure",'IEA GHG Pivot'!$L$13,"Secure",1)</f>
        <v>0.34165275755723762</v>
      </c>
      <c r="X21" s="18">
        <f t="shared" si="0"/>
        <v>7.2427797653068005E-2</v>
      </c>
      <c r="Y21" s="18">
        <f t="shared" si="1"/>
        <v>0.92757220234693194</v>
      </c>
      <c r="Z21" s="13">
        <f t="shared" si="2"/>
        <v>1</v>
      </c>
      <c r="AA21" s="13" t="str">
        <f t="shared" si="3"/>
        <v>TRUE</v>
      </c>
    </row>
    <row r="22" spans="2:27" x14ac:dyDescent="0.25">
      <c r="B22" s="13">
        <v>32</v>
      </c>
      <c r="C22" s="13">
        <v>1</v>
      </c>
      <c r="D22" s="13">
        <v>1</v>
      </c>
      <c r="E22" s="13">
        <v>1</v>
      </c>
      <c r="F22" s="13">
        <v>1</v>
      </c>
      <c r="G22" s="13">
        <v>0</v>
      </c>
      <c r="H22" s="13">
        <v>1</v>
      </c>
      <c r="I22" s="9"/>
      <c r="J22" s="13">
        <f>VLOOKUP(C22,'IEA GHG Pivot'!$B$3:$E$7,2,FALSE)</f>
        <v>0.5714285714285714</v>
      </c>
      <c r="K22" s="13">
        <f>IF(D22="NA", 1, VLOOKUP(D22,'IEA GHG Pivot'!$Q$3:$T$7,2,FALSE))</f>
        <v>0.5714285714285714</v>
      </c>
      <c r="L22" s="13">
        <f>IF(E22="NA", 1, VLOOKUP(E22,'IEA GHG Pivot'!$L$3:$O$7,2,FALSE))</f>
        <v>0.7142857142857143</v>
      </c>
      <c r="M22" s="13">
        <f>IF(F22="NA", 1, VLOOKUP(F22,'IEA GHG Pivot'!$B$12:$E$16,2,FALSE))</f>
        <v>1</v>
      </c>
      <c r="N22" s="13">
        <f>IF(G22="NA", 1, VLOOKUP(G22,'IEA GHG Pivot'!$G$13:$J$17,2,FALSE))</f>
        <v>0.83333333333333337</v>
      </c>
      <c r="O22" s="13">
        <f>VLOOKUP(C22,'IEA GHG Pivot'!$B$3:$E$7,3,FALSE)</f>
        <v>0.90909090909090906</v>
      </c>
      <c r="P22" s="13">
        <f>IF(D22="NA", 1, VLOOKUP(D22,'IEA GHG Pivot'!$Q$3:$T$7,3,FALSE))</f>
        <v>0.86046511627906974</v>
      </c>
      <c r="Q22" s="13">
        <f>IF(E22="NA", 1, VLOOKUP(E22,'IEA GHG Pivot'!$L$3:$O$7,3,FALSE))</f>
        <v>0.90243902439024393</v>
      </c>
      <c r="R22" s="13">
        <f>IF(F22="NA", 1, VLOOKUP(F22,'IEA GHG Pivot'!$B$12:$E$16,3,FALSE))</f>
        <v>1</v>
      </c>
      <c r="S22" s="13">
        <f>IF(G22="NA", 1, VLOOKUP(G22,'IEA GHG Pivot'!$G$13:$J$17,3,FALSE))</f>
        <v>0.56097560975609762</v>
      </c>
      <c r="U22" s="18">
        <f>PRODUCT(J22:N22)*GETPIVOTDATA("Secure",'IEA GHG Pivot'!$L$13,"Secure",0)</f>
        <v>2.6677337601707353E-2</v>
      </c>
      <c r="V22" s="18">
        <f>PRODUCT(O22:S22)*GETPIVOTDATA("Secure",'IEA GHG Pivot'!$L$13,"Secure",1)</f>
        <v>0.34165275755723762</v>
      </c>
      <c r="X22" s="18">
        <f t="shared" si="0"/>
        <v>7.2427797653068005E-2</v>
      </c>
      <c r="Y22" s="18">
        <f t="shared" si="1"/>
        <v>0.92757220234693194</v>
      </c>
      <c r="Z22" s="13">
        <f t="shared" si="2"/>
        <v>1</v>
      </c>
      <c r="AA22" s="13" t="str">
        <f t="shared" si="3"/>
        <v>TRUE</v>
      </c>
    </row>
    <row r="23" spans="2:27" x14ac:dyDescent="0.25">
      <c r="B23" s="13">
        <v>47</v>
      </c>
      <c r="C23" s="13">
        <v>1</v>
      </c>
      <c r="D23" s="13">
        <v>1</v>
      </c>
      <c r="E23" s="13">
        <v>1</v>
      </c>
      <c r="F23" s="13" t="s">
        <v>44</v>
      </c>
      <c r="G23" s="13" t="s">
        <v>44</v>
      </c>
      <c r="H23" s="13">
        <v>1</v>
      </c>
      <c r="I23" s="9"/>
      <c r="J23" s="13">
        <f>VLOOKUP(C23,'IEA GHG Pivot'!$B$3:$E$7,2,FALSE)</f>
        <v>0.5714285714285714</v>
      </c>
      <c r="K23" s="13">
        <f>IF(D23="NA", 1, VLOOKUP(D23,'IEA GHG Pivot'!$Q$3:$T$7,2,FALSE))</f>
        <v>0.5714285714285714</v>
      </c>
      <c r="L23" s="13">
        <f>IF(E23="NA", 1, VLOOKUP(E23,'IEA GHG Pivot'!$L$3:$O$7,2,FALSE))</f>
        <v>0.7142857142857143</v>
      </c>
      <c r="M23" s="13">
        <f>IF(F23="NA", 1, VLOOKUP(F23,'IEA GHG Pivot'!$B$12:$E$16,2,FALSE))</f>
        <v>1</v>
      </c>
      <c r="N23" s="13">
        <f>IF(G23="NA", 1, VLOOKUP(G23,'IEA GHG Pivot'!$G$13:$J$17,2,FALSE))</f>
        <v>1</v>
      </c>
      <c r="O23" s="13">
        <f>VLOOKUP(C23,'IEA GHG Pivot'!$B$3:$E$7,3,FALSE)</f>
        <v>0.90909090909090906</v>
      </c>
      <c r="P23" s="13">
        <f>IF(D23="NA", 1, VLOOKUP(D23,'IEA GHG Pivot'!$Q$3:$T$7,3,FALSE))</f>
        <v>0.86046511627906974</v>
      </c>
      <c r="Q23" s="13">
        <f>IF(E23="NA", 1, VLOOKUP(E23,'IEA GHG Pivot'!$L$3:$O$7,3,FALSE))</f>
        <v>0.90243902439024393</v>
      </c>
      <c r="R23" s="13">
        <f>IF(F23="NA", 1, VLOOKUP(F23,'IEA GHG Pivot'!$B$12:$E$16,3,FALSE))</f>
        <v>1</v>
      </c>
      <c r="S23" s="13">
        <f>IF(G23="NA", 1, VLOOKUP(G23,'IEA GHG Pivot'!$G$13:$J$17,3,FALSE))</f>
        <v>1</v>
      </c>
      <c r="U23" s="18">
        <f>PRODUCT(J23:N23)*GETPIVOTDATA("Secure",'IEA GHG Pivot'!$L$13,"Secure",0)</f>
        <v>3.2012805122048821E-2</v>
      </c>
      <c r="V23" s="18">
        <f>PRODUCT(O23:S23)*GETPIVOTDATA("Secure",'IEA GHG Pivot'!$L$13,"Secure",1)</f>
        <v>0.60903317651507571</v>
      </c>
      <c r="X23" s="18">
        <f t="shared" si="0"/>
        <v>4.9938391377625443E-2</v>
      </c>
      <c r="Y23" s="18">
        <f t="shared" si="1"/>
        <v>0.95006160862237454</v>
      </c>
      <c r="Z23" s="13">
        <f t="shared" si="2"/>
        <v>1</v>
      </c>
      <c r="AA23" s="13" t="str">
        <f t="shared" si="3"/>
        <v>TRUE</v>
      </c>
    </row>
    <row r="24" spans="2:27" x14ac:dyDescent="0.25">
      <c r="B24" s="13">
        <v>48</v>
      </c>
      <c r="C24" s="13">
        <v>1</v>
      </c>
      <c r="D24" s="13">
        <v>1</v>
      </c>
      <c r="E24" s="13">
        <v>1</v>
      </c>
      <c r="F24" s="13" t="s">
        <v>44</v>
      </c>
      <c r="G24" s="13" t="s">
        <v>44</v>
      </c>
      <c r="H24" s="13">
        <v>1</v>
      </c>
      <c r="I24" s="9"/>
      <c r="J24" s="13">
        <f>VLOOKUP(C24,'IEA GHG Pivot'!$B$3:$E$7,2,FALSE)</f>
        <v>0.5714285714285714</v>
      </c>
      <c r="K24" s="13">
        <f>IF(D24="NA", 1, VLOOKUP(D24,'IEA GHG Pivot'!$Q$3:$T$7,2,FALSE))</f>
        <v>0.5714285714285714</v>
      </c>
      <c r="L24" s="13">
        <f>IF(E24="NA", 1, VLOOKUP(E24,'IEA GHG Pivot'!$L$3:$O$7,2,FALSE))</f>
        <v>0.7142857142857143</v>
      </c>
      <c r="M24" s="13">
        <f>IF(F24="NA", 1, VLOOKUP(F24,'IEA GHG Pivot'!$B$12:$E$16,2,FALSE))</f>
        <v>1</v>
      </c>
      <c r="N24" s="13">
        <f>IF(G24="NA", 1, VLOOKUP(G24,'IEA GHG Pivot'!$G$13:$J$17,2,FALSE))</f>
        <v>1</v>
      </c>
      <c r="O24" s="13">
        <f>VLOOKUP(C24,'IEA GHG Pivot'!$B$3:$E$7,3,FALSE)</f>
        <v>0.90909090909090906</v>
      </c>
      <c r="P24" s="13">
        <f>IF(D24="NA", 1, VLOOKUP(D24,'IEA GHG Pivot'!$Q$3:$T$7,3,FALSE))</f>
        <v>0.86046511627906974</v>
      </c>
      <c r="Q24" s="13">
        <f>IF(E24="NA", 1, VLOOKUP(E24,'IEA GHG Pivot'!$L$3:$O$7,3,FALSE))</f>
        <v>0.90243902439024393</v>
      </c>
      <c r="R24" s="13">
        <f>IF(F24="NA", 1, VLOOKUP(F24,'IEA GHG Pivot'!$B$12:$E$16,3,FALSE))</f>
        <v>1</v>
      </c>
      <c r="S24" s="13">
        <f>IF(G24="NA", 1, VLOOKUP(G24,'IEA GHG Pivot'!$G$13:$J$17,3,FALSE))</f>
        <v>1</v>
      </c>
      <c r="U24" s="18">
        <f>PRODUCT(J24:N24)*GETPIVOTDATA("Secure",'IEA GHG Pivot'!$L$13,"Secure",0)</f>
        <v>3.2012805122048821E-2</v>
      </c>
      <c r="V24" s="18">
        <f>PRODUCT(O24:S24)*GETPIVOTDATA("Secure",'IEA GHG Pivot'!$L$13,"Secure",1)</f>
        <v>0.60903317651507571</v>
      </c>
      <c r="X24" s="18">
        <f t="shared" si="0"/>
        <v>4.9938391377625443E-2</v>
      </c>
      <c r="Y24" s="18">
        <f t="shared" si="1"/>
        <v>0.95006160862237454</v>
      </c>
      <c r="Z24" s="13">
        <f t="shared" si="2"/>
        <v>1</v>
      </c>
      <c r="AA24" s="13" t="str">
        <f t="shared" si="3"/>
        <v>TRUE</v>
      </c>
    </row>
    <row r="25" spans="2:27" x14ac:dyDescent="0.25">
      <c r="B25" s="13">
        <v>69</v>
      </c>
      <c r="C25" s="13">
        <v>0</v>
      </c>
      <c r="D25" s="13">
        <v>0</v>
      </c>
      <c r="E25" s="13">
        <v>0</v>
      </c>
      <c r="F25" s="13">
        <v>1</v>
      </c>
      <c r="G25" s="13" t="s">
        <v>44</v>
      </c>
      <c r="H25" s="13">
        <v>0</v>
      </c>
      <c r="I25" s="9"/>
      <c r="J25" s="13">
        <f>VLOOKUP(C25,'IEA GHG Pivot'!$B$3:$E$7,2,FALSE)</f>
        <v>0.42857142857142855</v>
      </c>
      <c r="K25" s="13">
        <f>IF(D25="NA", 1, VLOOKUP(D25,'IEA GHG Pivot'!$Q$3:$T$7,2,FALSE))</f>
        <v>0.42857142857142855</v>
      </c>
      <c r="L25" s="13">
        <f>IF(E25="NA", 1, VLOOKUP(E25,'IEA GHG Pivot'!$L$3:$O$7,2,FALSE))</f>
        <v>0.2857142857142857</v>
      </c>
      <c r="M25" s="13">
        <f>IF(F25="NA", 1, VLOOKUP(F25,'IEA GHG Pivot'!$B$12:$E$16,2,FALSE))</f>
        <v>1</v>
      </c>
      <c r="N25" s="13">
        <f>IF(G25="NA", 1, VLOOKUP(G25,'IEA GHG Pivot'!$G$13:$J$17,2,FALSE))</f>
        <v>1</v>
      </c>
      <c r="O25" s="13">
        <f>VLOOKUP(C25,'IEA GHG Pivot'!$B$3:$E$7,3,FALSE)</f>
        <v>9.0909090909090912E-2</v>
      </c>
      <c r="P25" s="13">
        <f>IF(D25="NA", 1, VLOOKUP(D25,'IEA GHG Pivot'!$Q$3:$T$7,3,FALSE))</f>
        <v>0.13953488372093023</v>
      </c>
      <c r="Q25" s="13">
        <f>IF(E25="NA", 1, VLOOKUP(E25,'IEA GHG Pivot'!$L$3:$O$7,3,FALSE))</f>
        <v>9.7560975609756101E-2</v>
      </c>
      <c r="R25" s="13">
        <f>IF(F25="NA", 1, VLOOKUP(F25,'IEA GHG Pivot'!$B$12:$E$16,3,FALSE))</f>
        <v>1</v>
      </c>
      <c r="S25" s="13">
        <f>IF(G25="NA", 1, VLOOKUP(G25,'IEA GHG Pivot'!$G$13:$J$17,3,FALSE))</f>
        <v>1</v>
      </c>
      <c r="U25" s="18">
        <f>PRODUCT(J25:N25)*GETPIVOTDATA("Secure",'IEA GHG Pivot'!$L$13,"Secure",0)</f>
        <v>7.2028811524609843E-3</v>
      </c>
      <c r="V25" s="18">
        <f>PRODUCT(O25:S25)*GETPIVOTDATA("Secure",'IEA GHG Pivot'!$L$13,"Secure",1)</f>
        <v>1.0676987754829669E-3</v>
      </c>
      <c r="X25" s="18">
        <f t="shared" si="0"/>
        <v>0.87090400131730616</v>
      </c>
      <c r="Y25" s="18">
        <f t="shared" si="1"/>
        <v>0.12909599868269389</v>
      </c>
      <c r="Z25" s="13">
        <f t="shared" si="2"/>
        <v>0</v>
      </c>
      <c r="AA25" s="13" t="str">
        <f t="shared" si="3"/>
        <v>TRUE</v>
      </c>
    </row>
    <row r="26" spans="2:27" x14ac:dyDescent="0.25">
      <c r="B26" s="13">
        <v>70</v>
      </c>
      <c r="C26" s="13">
        <v>1</v>
      </c>
      <c r="D26" s="13" t="s">
        <v>44</v>
      </c>
      <c r="E26" s="13">
        <v>1</v>
      </c>
      <c r="F26" s="13" t="s">
        <v>44</v>
      </c>
      <c r="G26" s="13">
        <v>0</v>
      </c>
      <c r="H26" s="13">
        <v>0</v>
      </c>
      <c r="I26" s="9"/>
      <c r="J26" s="13">
        <f>VLOOKUP(C26,'IEA GHG Pivot'!$B$3:$E$7,2,FALSE)</f>
        <v>0.5714285714285714</v>
      </c>
      <c r="K26" s="13">
        <f>IF(D26="NA", 1, VLOOKUP(D26,'IEA GHG Pivot'!$Q$3:$T$7,2,FALSE))</f>
        <v>1</v>
      </c>
      <c r="L26" s="13">
        <f>IF(E26="NA", 1, VLOOKUP(E26,'IEA GHG Pivot'!$L$3:$O$7,2,FALSE))</f>
        <v>0.7142857142857143</v>
      </c>
      <c r="M26" s="13">
        <f>IF(F26="NA", 1, VLOOKUP(F26,'IEA GHG Pivot'!$B$12:$E$16,2,FALSE))</f>
        <v>1</v>
      </c>
      <c r="N26" s="13">
        <f>IF(G26="NA", 1, VLOOKUP(G26,'IEA GHG Pivot'!$G$13:$J$17,2,FALSE))</f>
        <v>0.83333333333333337</v>
      </c>
      <c r="O26" s="13">
        <f>VLOOKUP(C26,'IEA GHG Pivot'!$B$3:$E$7,3,FALSE)</f>
        <v>0.90909090909090906</v>
      </c>
      <c r="P26" s="13">
        <f>IF(D26="NA", 1, VLOOKUP(D26,'IEA GHG Pivot'!$Q$3:$T$7,3,FALSE))</f>
        <v>1</v>
      </c>
      <c r="Q26" s="13">
        <f>IF(E26="NA", 1, VLOOKUP(E26,'IEA GHG Pivot'!$L$3:$O$7,3,FALSE))</f>
        <v>0.90243902439024393</v>
      </c>
      <c r="R26" s="13">
        <f>IF(F26="NA", 1, VLOOKUP(F26,'IEA GHG Pivot'!$B$12:$E$16,3,FALSE))</f>
        <v>1</v>
      </c>
      <c r="S26" s="13">
        <f>IF(G26="NA", 1, VLOOKUP(G26,'IEA GHG Pivot'!$G$13:$J$17,3,FALSE))</f>
        <v>0.56097560975609762</v>
      </c>
      <c r="U26" s="18">
        <f>PRODUCT(J26:N26)*GETPIVOTDATA("Secure",'IEA GHG Pivot'!$L$13,"Secure",0)</f>
        <v>4.6685340802987869E-2</v>
      </c>
      <c r="V26" s="18">
        <f>PRODUCT(O26:S26)*GETPIVOTDATA("Secure",'IEA GHG Pivot'!$L$13,"Secure",1)</f>
        <v>0.3970559074313843</v>
      </c>
      <c r="X26" s="18">
        <f t="shared" si="0"/>
        <v>0.10520847676150659</v>
      </c>
      <c r="Y26" s="18">
        <f t="shared" si="1"/>
        <v>0.89479152323849342</v>
      </c>
      <c r="Z26" s="13">
        <f t="shared" si="2"/>
        <v>1</v>
      </c>
      <c r="AA26" s="13" t="str">
        <f t="shared" si="3"/>
        <v>FALSE</v>
      </c>
    </row>
    <row r="27" spans="2:27" x14ac:dyDescent="0.25">
      <c r="B27" s="13">
        <v>73</v>
      </c>
      <c r="C27" s="13">
        <v>1</v>
      </c>
      <c r="D27" s="13">
        <v>1</v>
      </c>
      <c r="E27" s="13">
        <v>1</v>
      </c>
      <c r="F27" s="13">
        <v>1</v>
      </c>
      <c r="G27" s="13">
        <v>0</v>
      </c>
      <c r="H27" s="13">
        <v>0</v>
      </c>
      <c r="I27" s="9"/>
      <c r="J27" s="13">
        <f>VLOOKUP(C27,'IEA GHG Pivot'!$B$3:$E$7,2,FALSE)</f>
        <v>0.5714285714285714</v>
      </c>
      <c r="K27" s="13">
        <f>IF(D27="NA", 1, VLOOKUP(D27,'IEA GHG Pivot'!$Q$3:$T$7,2,FALSE))</f>
        <v>0.5714285714285714</v>
      </c>
      <c r="L27" s="13">
        <f>IF(E27="NA", 1, VLOOKUP(E27,'IEA GHG Pivot'!$L$3:$O$7,2,FALSE))</f>
        <v>0.7142857142857143</v>
      </c>
      <c r="M27" s="13">
        <f>IF(F27="NA", 1, VLOOKUP(F27,'IEA GHG Pivot'!$B$12:$E$16,2,FALSE))</f>
        <v>1</v>
      </c>
      <c r="N27" s="13">
        <f>IF(G27="NA", 1, VLOOKUP(G27,'IEA GHG Pivot'!$G$13:$J$17,2,FALSE))</f>
        <v>0.83333333333333337</v>
      </c>
      <c r="O27" s="13">
        <f>VLOOKUP(C27,'IEA GHG Pivot'!$B$3:$E$7,3,FALSE)</f>
        <v>0.90909090909090906</v>
      </c>
      <c r="P27" s="13">
        <f>IF(D27="NA", 1, VLOOKUP(D27,'IEA GHG Pivot'!$Q$3:$T$7,3,FALSE))</f>
        <v>0.86046511627906974</v>
      </c>
      <c r="Q27" s="13">
        <f>IF(E27="NA", 1, VLOOKUP(E27,'IEA GHG Pivot'!$L$3:$O$7,3,FALSE))</f>
        <v>0.90243902439024393</v>
      </c>
      <c r="R27" s="13">
        <f>IF(F27="NA", 1, VLOOKUP(F27,'IEA GHG Pivot'!$B$12:$E$16,3,FALSE))</f>
        <v>1</v>
      </c>
      <c r="S27" s="13">
        <f>IF(G27="NA", 1, VLOOKUP(G27,'IEA GHG Pivot'!$G$13:$J$17,3,FALSE))</f>
        <v>0.56097560975609762</v>
      </c>
      <c r="U27" s="18">
        <f>PRODUCT(J27:N27)*GETPIVOTDATA("Secure",'IEA GHG Pivot'!$L$13,"Secure",0)</f>
        <v>2.6677337601707353E-2</v>
      </c>
      <c r="V27" s="18">
        <f>PRODUCT(O27:S27)*GETPIVOTDATA("Secure",'IEA GHG Pivot'!$L$13,"Secure",1)</f>
        <v>0.34165275755723762</v>
      </c>
      <c r="X27" s="18">
        <f t="shared" si="0"/>
        <v>7.2427797653068005E-2</v>
      </c>
      <c r="Y27" s="18">
        <f t="shared" si="1"/>
        <v>0.92757220234693194</v>
      </c>
      <c r="Z27" s="13">
        <f t="shared" si="2"/>
        <v>1</v>
      </c>
      <c r="AA27" s="13" t="str">
        <f t="shared" si="3"/>
        <v>FALSE</v>
      </c>
    </row>
    <row r="28" spans="2:27" x14ac:dyDescent="0.25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Z28" s="9"/>
      <c r="AA28" s="9"/>
    </row>
    <row r="29" spans="2:27" x14ac:dyDescent="0.25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Z29" s="9"/>
      <c r="AA29" s="9"/>
    </row>
    <row r="30" spans="2:27" x14ac:dyDescent="0.25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Z30" s="9"/>
      <c r="AA30" s="9"/>
    </row>
    <row r="31" spans="2:27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Z31" s="9"/>
      <c r="AA31" s="9"/>
    </row>
    <row r="32" spans="2:27" x14ac:dyDescent="0.2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Z32" s="9"/>
      <c r="AA32" s="9"/>
    </row>
    <row r="33" spans="2:27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Z33" s="9"/>
      <c r="AA33" s="9"/>
    </row>
    <row r="34" spans="2:27" x14ac:dyDescent="0.25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Z34" s="9"/>
      <c r="AA34" s="9"/>
    </row>
    <row r="35" spans="2:27" x14ac:dyDescent="0.2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Z35" s="9"/>
      <c r="AA35" s="9"/>
    </row>
    <row r="36" spans="2:27" x14ac:dyDescent="0.2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Z36" s="9"/>
      <c r="AA36" s="9"/>
    </row>
    <row r="37" spans="2:27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Z37" s="9"/>
      <c r="AA37" s="9"/>
    </row>
    <row r="38" spans="2:27" x14ac:dyDescent="0.2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Z38" s="9"/>
      <c r="AA38" s="9"/>
    </row>
    <row r="39" spans="2:27" x14ac:dyDescent="0.25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Z39" s="9"/>
      <c r="AA39" s="9"/>
    </row>
    <row r="40" spans="2:27" x14ac:dyDescent="0.25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Z40" s="9"/>
      <c r="AA40" s="9"/>
    </row>
    <row r="41" spans="2:27" x14ac:dyDescent="0.25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Z41" s="9"/>
      <c r="AA41" s="9"/>
    </row>
    <row r="42" spans="2:27" x14ac:dyDescent="0.25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Z42" s="9"/>
      <c r="AA42" s="9"/>
    </row>
    <row r="43" spans="2:27" x14ac:dyDescent="0.25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Z43" s="9"/>
      <c r="AA43" s="9"/>
    </row>
    <row r="44" spans="2:27" x14ac:dyDescent="0.25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Z44" s="9"/>
      <c r="AA44" s="9"/>
    </row>
    <row r="45" spans="2:27" x14ac:dyDescent="0.25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Z45" s="9"/>
      <c r="AA45" s="9"/>
    </row>
    <row r="46" spans="2:27" x14ac:dyDescent="0.25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Z46" s="9"/>
      <c r="AA46" s="9"/>
    </row>
    <row r="47" spans="2:27" x14ac:dyDescent="0.25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Z47" s="9"/>
      <c r="AA47" s="9"/>
    </row>
    <row r="48" spans="2:27" x14ac:dyDescent="0.25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Z48" s="9"/>
      <c r="AA48" s="9"/>
    </row>
    <row r="49" spans="2:27" x14ac:dyDescent="0.25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Z49" s="9"/>
      <c r="AA49" s="9"/>
    </row>
    <row r="50" spans="2:27" x14ac:dyDescent="0.25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Z50" s="9"/>
      <c r="AA50" s="9"/>
    </row>
    <row r="51" spans="2:27" x14ac:dyDescent="0.2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Z51" s="9"/>
      <c r="AA51" s="9"/>
    </row>
    <row r="52" spans="2:27" x14ac:dyDescent="0.2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Z52" s="9"/>
      <c r="AA52" s="9"/>
    </row>
    <row r="53" spans="2:27" x14ac:dyDescent="0.25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Z53" s="9"/>
      <c r="AA53" s="9"/>
    </row>
    <row r="55" spans="2:27" x14ac:dyDescent="0.25">
      <c r="Z55" s="9"/>
    </row>
  </sheetData>
  <conditionalFormatting sqref="AA3:AA53">
    <cfRule type="containsText" dxfId="1" priority="1" operator="containsText" text="FALSE">
      <formula>NOT(ISERROR(SEARCH("FALSE",AA3)))</formula>
    </cfRule>
    <cfRule type="containsText" dxfId="0" priority="2" operator="containsText" text="TRUE">
      <formula>NOT(ISERROR(SEARCH("TRUE",AA3)))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FC58050C5AA64CBAFB8C22C5FD6A1C" ma:contentTypeVersion="11" ma:contentTypeDescription="Create a new document." ma:contentTypeScope="" ma:versionID="1325afd6f85a4b5ef42937ba5ff7668a">
  <xsd:schema xmlns:xsd="http://www.w3.org/2001/XMLSchema" xmlns:xs="http://www.w3.org/2001/XMLSchema" xmlns:p="http://schemas.microsoft.com/office/2006/metadata/properties" xmlns:ns2="7e0d5553-6f0d-40ee-aca6-d76826a2b011" xmlns:ns3="031b3343-0b38-43ad-98f8-5ec2e64beee0" targetNamespace="http://schemas.microsoft.com/office/2006/metadata/properties" ma:root="true" ma:fieldsID="44c53a5b9279e15cc3bb3f969ac5f709" ns2:_="" ns3:_="">
    <xsd:import namespace="7e0d5553-6f0d-40ee-aca6-d76826a2b011"/>
    <xsd:import namespace="031b3343-0b38-43ad-98f8-5ec2e64bee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0d5553-6f0d-40ee-aca6-d76826a2b0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2117685f-1dcd-4610-9ff9-a99fab4123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1b3343-0b38-43ad-98f8-5ec2e64beee0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2ffaddeb-7a09-4430-a416-e9d8fbced4b3}" ma:internalName="TaxCatchAll" ma:showField="CatchAllData" ma:web="031b3343-0b38-43ad-98f8-5ec2e64bee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0d5553-6f0d-40ee-aca6-d76826a2b011">
      <Terms xmlns="http://schemas.microsoft.com/office/infopath/2007/PartnerControls"/>
    </lcf76f155ced4ddcb4097134ff3c332f>
    <TaxCatchAll xmlns="031b3343-0b38-43ad-98f8-5ec2e64beee0" xsi:nil="true"/>
  </documentManagement>
</p:properties>
</file>

<file path=customXml/itemProps1.xml><?xml version="1.0" encoding="utf-8"?>
<ds:datastoreItem xmlns:ds="http://schemas.openxmlformats.org/officeDocument/2006/customXml" ds:itemID="{1A545B83-8B89-429F-B78A-0F806D1B2C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0d5553-6f0d-40ee-aca6-d76826a2b011"/>
    <ds:schemaRef ds:uri="031b3343-0b38-43ad-98f8-5ec2e64bee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958D8B-5874-4C32-8619-C98297E465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849DCE-FC83-440D-8EE7-395DBC808F92}">
  <ds:schemaRefs>
    <ds:schemaRef ds:uri="http://schemas.microsoft.com/office/2006/metadata/properties"/>
    <ds:schemaRef ds:uri="http://schemas.microsoft.com/office/infopath/2007/PartnerControls"/>
    <ds:schemaRef ds:uri="7e0d5553-6f0d-40ee-aca6-d76826a2b011"/>
    <ds:schemaRef ds:uri="031b3343-0b38-43ad-98f8-5ec2e64beee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Miocic Data</vt:lpstr>
      <vt:lpstr>Data Cleaning</vt:lpstr>
      <vt:lpstr>IEA GHG Discretization</vt:lpstr>
      <vt:lpstr>IEA GHG Pivot</vt:lpstr>
      <vt:lpstr>IEA GHG Training</vt:lpstr>
      <vt:lpstr>IEA GHG 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Diane Quitain</cp:lastModifiedBy>
  <dcterms:created xsi:type="dcterms:W3CDTF">2021-11-25T07:53:48Z</dcterms:created>
  <dcterms:modified xsi:type="dcterms:W3CDTF">2022-10-06T16:21:47Z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0x01010078FC58050C5AA64CBAFB8C22C5FD6A1C</vt:lpwstr>
  </property>
</Properties>
</file>