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My Drive\Backup Files\Thesis\Naive Bayes Classifier\Discretized Data\SL_Excel Files\51-25\MIOCIC\"/>
    </mc:Choice>
  </mc:AlternateContent>
  <bookViews>
    <workbookView xWindow="0" yWindow="495" windowWidth="28800" windowHeight="15945" firstSheet="1" activeTab="3"/>
  </bookViews>
  <sheets>
    <sheet name="Miocic Data" sheetId="1" r:id="rId1"/>
    <sheet name="Data Cleaning" sheetId="2" r:id="rId2"/>
    <sheet name="Miocic Discretization" sheetId="3" r:id="rId3"/>
    <sheet name="Miocic Pivot" sheetId="4" r:id="rId4"/>
    <sheet name="Miocic Training" sheetId="5" r:id="rId5"/>
    <sheet name="Miocic Validation" sheetId="6" r:id="rId6"/>
  </sheets>
  <definedNames>
    <definedName name="_xlnm._FilterDatabase" localSheetId="1" hidden="1">'Data Cleaning'!$C$2:$L$78</definedName>
  </definedNames>
  <calcPr calcId="152511"/>
  <pivotCaches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j4UDHWm0aQzoh/Q+2aFwU1K0nNfA=="/>
    </ext>
  </extLst>
</workbook>
</file>

<file path=xl/calcChain.xml><?xml version="1.0" encoding="utf-8"?>
<calcChain xmlns="http://schemas.openxmlformats.org/spreadsheetml/2006/main">
  <c r="K27" i="6" l="1"/>
  <c r="P25" i="6"/>
  <c r="V24" i="6"/>
  <c r="O24" i="6"/>
  <c r="O23" i="6"/>
  <c r="N23" i="6"/>
  <c r="N22" i="6"/>
  <c r="M22" i="6"/>
  <c r="S21" i="6"/>
  <c r="R21" i="6"/>
  <c r="L20" i="6"/>
  <c r="K20" i="6"/>
  <c r="K19" i="6"/>
  <c r="P17" i="6"/>
  <c r="V16" i="6"/>
  <c r="O16" i="6"/>
  <c r="O15" i="6"/>
  <c r="N15" i="6"/>
  <c r="N14" i="6"/>
  <c r="M14" i="6"/>
  <c r="S13" i="6"/>
  <c r="R13" i="6"/>
  <c r="L12" i="6"/>
  <c r="K12" i="6"/>
  <c r="K11" i="6"/>
  <c r="P9" i="6"/>
  <c r="V8" i="6"/>
  <c r="O8" i="6"/>
  <c r="O7" i="6"/>
  <c r="N7" i="6"/>
  <c r="N6" i="6"/>
  <c r="M6" i="6"/>
  <c r="S5" i="6"/>
  <c r="R5" i="6"/>
  <c r="L4" i="6"/>
  <c r="K4" i="6"/>
  <c r="K3" i="6"/>
  <c r="R53" i="5"/>
  <c r="K52" i="5"/>
  <c r="O50" i="5"/>
  <c r="P49" i="5"/>
  <c r="O48" i="5"/>
  <c r="M48" i="5"/>
  <c r="T47" i="5"/>
  <c r="R47" i="5"/>
  <c r="M46" i="5"/>
  <c r="K46" i="5"/>
  <c r="R45" i="5"/>
  <c r="K44" i="5"/>
  <c r="O42" i="5"/>
  <c r="P41" i="5"/>
  <c r="O40" i="5"/>
  <c r="M40" i="5"/>
  <c r="T39" i="5"/>
  <c r="R39" i="5"/>
  <c r="M38" i="5"/>
  <c r="K38" i="5"/>
  <c r="R37" i="5"/>
  <c r="K36" i="5"/>
  <c r="O34" i="5"/>
  <c r="P33" i="5"/>
  <c r="O32" i="5"/>
  <c r="M32" i="5"/>
  <c r="R31" i="5"/>
  <c r="M30" i="5"/>
  <c r="K30" i="5"/>
  <c r="R29" i="5"/>
  <c r="K28" i="5"/>
  <c r="O26" i="5"/>
  <c r="P25" i="5"/>
  <c r="O24" i="5"/>
  <c r="M24" i="5"/>
  <c r="R23" i="5"/>
  <c r="M22" i="5"/>
  <c r="K22" i="5"/>
  <c r="R21" i="5"/>
  <c r="K20" i="5"/>
  <c r="O18" i="5"/>
  <c r="P17" i="5"/>
  <c r="O16" i="5"/>
  <c r="M16" i="5"/>
  <c r="R15" i="5"/>
  <c r="M14" i="5"/>
  <c r="K14" i="5"/>
  <c r="R13" i="5"/>
  <c r="K12" i="5"/>
  <c r="O10" i="5"/>
  <c r="P9" i="5"/>
  <c r="O8" i="5"/>
  <c r="M8" i="5"/>
  <c r="R7" i="5"/>
  <c r="M6" i="5"/>
  <c r="K6" i="5"/>
  <c r="R5" i="5"/>
  <c r="K4" i="5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58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4" i="3"/>
  <c r="V27" i="6"/>
  <c r="U27" i="6"/>
  <c r="T27" i="6"/>
  <c r="S27" i="6"/>
  <c r="R27" i="6"/>
  <c r="P27" i="6"/>
  <c r="O27" i="6"/>
  <c r="N27" i="6"/>
  <c r="M27" i="6"/>
  <c r="L27" i="6"/>
  <c r="V26" i="6"/>
  <c r="U26" i="6"/>
  <c r="T26" i="6"/>
  <c r="S26" i="6"/>
  <c r="R26" i="6"/>
  <c r="Q26" i="6"/>
  <c r="P26" i="6"/>
  <c r="O26" i="6"/>
  <c r="N26" i="6"/>
  <c r="M26" i="6"/>
  <c r="L26" i="6"/>
  <c r="K26" i="6"/>
  <c r="U25" i="6"/>
  <c r="T25" i="6"/>
  <c r="S25" i="6"/>
  <c r="R25" i="6"/>
  <c r="Q25" i="6"/>
  <c r="O25" i="6"/>
  <c r="N25" i="6"/>
  <c r="M25" i="6"/>
  <c r="L25" i="6"/>
  <c r="K25" i="6"/>
  <c r="T24" i="6"/>
  <c r="S24" i="6"/>
  <c r="R24" i="6"/>
  <c r="Q24" i="6"/>
  <c r="P24" i="6"/>
  <c r="N24" i="6"/>
  <c r="M24" i="6"/>
  <c r="L24" i="6"/>
  <c r="K24" i="6"/>
  <c r="V23" i="6"/>
  <c r="U23" i="6"/>
  <c r="T23" i="6"/>
  <c r="S23" i="6"/>
  <c r="R23" i="6"/>
  <c r="Q23" i="6"/>
  <c r="P23" i="6"/>
  <c r="M23" i="6"/>
  <c r="L23" i="6"/>
  <c r="K23" i="6"/>
  <c r="V22" i="6"/>
  <c r="U22" i="6"/>
  <c r="R22" i="6"/>
  <c r="Q22" i="6"/>
  <c r="P22" i="6"/>
  <c r="O22" i="6"/>
  <c r="L22" i="6"/>
  <c r="K22" i="6"/>
  <c r="V21" i="6"/>
  <c r="U21" i="6"/>
  <c r="T21" i="6"/>
  <c r="Q21" i="6"/>
  <c r="P21" i="6"/>
  <c r="O21" i="6"/>
  <c r="N21" i="6"/>
  <c r="M21" i="6"/>
  <c r="L21" i="6"/>
  <c r="K21" i="6"/>
  <c r="V20" i="6"/>
  <c r="U20" i="6"/>
  <c r="T20" i="6"/>
  <c r="S20" i="6"/>
  <c r="P20" i="6"/>
  <c r="O20" i="6"/>
  <c r="N20" i="6"/>
  <c r="M20" i="6"/>
  <c r="V19" i="6"/>
  <c r="U19" i="6"/>
  <c r="T19" i="6"/>
  <c r="S19" i="6"/>
  <c r="R19" i="6"/>
  <c r="P19" i="6"/>
  <c r="O19" i="6"/>
  <c r="N19" i="6"/>
  <c r="M19" i="6"/>
  <c r="L19" i="6"/>
  <c r="V18" i="6"/>
  <c r="U18" i="6"/>
  <c r="T18" i="6"/>
  <c r="S18" i="6"/>
  <c r="R18" i="6"/>
  <c r="Q18" i="6"/>
  <c r="P18" i="6"/>
  <c r="O18" i="6"/>
  <c r="N18" i="6"/>
  <c r="M18" i="6"/>
  <c r="L18" i="6"/>
  <c r="K18" i="6"/>
  <c r="U17" i="6"/>
  <c r="T17" i="6"/>
  <c r="S17" i="6"/>
  <c r="R17" i="6"/>
  <c r="Q17" i="6"/>
  <c r="O17" i="6"/>
  <c r="N17" i="6"/>
  <c r="M17" i="6"/>
  <c r="L17" i="6"/>
  <c r="K17" i="6"/>
  <c r="T16" i="6"/>
  <c r="S16" i="6"/>
  <c r="R16" i="6"/>
  <c r="Q16" i="6"/>
  <c r="P16" i="6"/>
  <c r="N16" i="6"/>
  <c r="M16" i="6"/>
  <c r="L16" i="6"/>
  <c r="K16" i="6"/>
  <c r="V15" i="6"/>
  <c r="U15" i="6"/>
  <c r="T15" i="6"/>
  <c r="S15" i="6"/>
  <c r="R15" i="6"/>
  <c r="Q15" i="6"/>
  <c r="P15" i="6"/>
  <c r="M15" i="6"/>
  <c r="L15" i="6"/>
  <c r="K15" i="6"/>
  <c r="V14" i="6"/>
  <c r="U14" i="6"/>
  <c r="R14" i="6"/>
  <c r="Q14" i="6"/>
  <c r="P14" i="6"/>
  <c r="O14" i="6"/>
  <c r="L14" i="6"/>
  <c r="K14" i="6"/>
  <c r="V13" i="6"/>
  <c r="U13" i="6"/>
  <c r="T13" i="6"/>
  <c r="Q13" i="6"/>
  <c r="P13" i="6"/>
  <c r="O13" i="6"/>
  <c r="N13" i="6"/>
  <c r="M13" i="6"/>
  <c r="L13" i="6"/>
  <c r="K13" i="6"/>
  <c r="V12" i="6"/>
  <c r="U12" i="6"/>
  <c r="T12" i="6"/>
  <c r="S12" i="6"/>
  <c r="P12" i="6"/>
  <c r="O12" i="6"/>
  <c r="N12" i="6"/>
  <c r="M12" i="6"/>
  <c r="V11" i="6"/>
  <c r="U11" i="6"/>
  <c r="T11" i="6"/>
  <c r="S11" i="6"/>
  <c r="R11" i="6"/>
  <c r="P11" i="6"/>
  <c r="O11" i="6"/>
  <c r="N11" i="6"/>
  <c r="M11" i="6"/>
  <c r="L11" i="6"/>
  <c r="V10" i="6"/>
  <c r="U10" i="6"/>
  <c r="T10" i="6"/>
  <c r="S10" i="6"/>
  <c r="R10" i="6"/>
  <c r="Q10" i="6"/>
  <c r="P10" i="6"/>
  <c r="O10" i="6"/>
  <c r="N10" i="6"/>
  <c r="M10" i="6"/>
  <c r="L10" i="6"/>
  <c r="K10" i="6"/>
  <c r="U9" i="6"/>
  <c r="T9" i="6"/>
  <c r="S9" i="6"/>
  <c r="R9" i="6"/>
  <c r="Q9" i="6"/>
  <c r="O9" i="6"/>
  <c r="N9" i="6"/>
  <c r="M9" i="6"/>
  <c r="L9" i="6"/>
  <c r="K9" i="6"/>
  <c r="T8" i="6"/>
  <c r="S8" i="6"/>
  <c r="R8" i="6"/>
  <c r="Q8" i="6"/>
  <c r="P8" i="6"/>
  <c r="N8" i="6"/>
  <c r="M8" i="6"/>
  <c r="L8" i="6"/>
  <c r="K8" i="6"/>
  <c r="V7" i="6"/>
  <c r="U7" i="6"/>
  <c r="T7" i="6"/>
  <c r="S7" i="6"/>
  <c r="R7" i="6"/>
  <c r="Q7" i="6"/>
  <c r="P7" i="6"/>
  <c r="M7" i="6"/>
  <c r="L7" i="6"/>
  <c r="K7" i="6"/>
  <c r="V6" i="6"/>
  <c r="U6" i="6"/>
  <c r="R6" i="6"/>
  <c r="Q6" i="6"/>
  <c r="P6" i="6"/>
  <c r="O6" i="6"/>
  <c r="L6" i="6"/>
  <c r="K6" i="6"/>
  <c r="V5" i="6"/>
  <c r="U5" i="6"/>
  <c r="T5" i="6"/>
  <c r="Q5" i="6"/>
  <c r="P5" i="6"/>
  <c r="O5" i="6"/>
  <c r="N5" i="6"/>
  <c r="M5" i="6"/>
  <c r="L5" i="6"/>
  <c r="K5" i="6"/>
  <c r="V4" i="6"/>
  <c r="U4" i="6"/>
  <c r="T4" i="6"/>
  <c r="S4" i="6"/>
  <c r="P4" i="6"/>
  <c r="O4" i="6"/>
  <c r="N4" i="6"/>
  <c r="M4" i="6"/>
  <c r="V3" i="6"/>
  <c r="U3" i="6"/>
  <c r="T3" i="6"/>
  <c r="S3" i="6"/>
  <c r="R3" i="6"/>
  <c r="P3" i="6"/>
  <c r="O3" i="6"/>
  <c r="N3" i="6"/>
  <c r="M3" i="6"/>
  <c r="L3" i="6"/>
  <c r="V53" i="5"/>
  <c r="U53" i="5"/>
  <c r="T53" i="5"/>
  <c r="S53" i="5"/>
  <c r="Q53" i="5"/>
  <c r="P53" i="5"/>
  <c r="O53" i="5"/>
  <c r="N53" i="5"/>
  <c r="M53" i="5"/>
  <c r="K53" i="5"/>
  <c r="V52" i="5"/>
  <c r="U52" i="5"/>
  <c r="T52" i="5"/>
  <c r="S52" i="5"/>
  <c r="R52" i="5"/>
  <c r="P52" i="5"/>
  <c r="O52" i="5"/>
  <c r="N52" i="5"/>
  <c r="M52" i="5"/>
  <c r="L52" i="5"/>
  <c r="V51" i="5"/>
  <c r="U51" i="5"/>
  <c r="T51" i="5"/>
  <c r="S51" i="5"/>
  <c r="R51" i="5"/>
  <c r="Q51" i="5"/>
  <c r="P51" i="5"/>
  <c r="O51" i="5"/>
  <c r="N51" i="5"/>
  <c r="M51" i="5"/>
  <c r="L51" i="5"/>
  <c r="K51" i="5"/>
  <c r="V50" i="5"/>
  <c r="T50" i="5"/>
  <c r="S50" i="5"/>
  <c r="R50" i="5"/>
  <c r="Q50" i="5"/>
  <c r="P50" i="5"/>
  <c r="N50" i="5"/>
  <c r="M50" i="5"/>
  <c r="L50" i="5"/>
  <c r="K50" i="5"/>
  <c r="V49" i="5"/>
  <c r="U49" i="5"/>
  <c r="T49" i="5"/>
  <c r="S49" i="5"/>
  <c r="R49" i="5"/>
  <c r="Q49" i="5"/>
  <c r="O49" i="5"/>
  <c r="N49" i="5"/>
  <c r="M49" i="5"/>
  <c r="L49" i="5"/>
  <c r="K49" i="5"/>
  <c r="V48" i="5"/>
  <c r="T48" i="5"/>
  <c r="R48" i="5"/>
  <c r="Q48" i="5"/>
  <c r="P48" i="5"/>
  <c r="N48" i="5"/>
  <c r="L48" i="5"/>
  <c r="K48" i="5"/>
  <c r="V47" i="5"/>
  <c r="U47" i="5"/>
  <c r="S47" i="5"/>
  <c r="Q47" i="5"/>
  <c r="P47" i="5"/>
  <c r="O47" i="5"/>
  <c r="N47" i="5"/>
  <c r="M47" i="5"/>
  <c r="L47" i="5"/>
  <c r="K47" i="5"/>
  <c r="V46" i="5"/>
  <c r="U46" i="5"/>
  <c r="T46" i="5"/>
  <c r="R46" i="5"/>
  <c r="Q46" i="5"/>
  <c r="P46" i="5"/>
  <c r="O46" i="5"/>
  <c r="N46" i="5"/>
  <c r="L46" i="5"/>
  <c r="V45" i="5"/>
  <c r="U45" i="5"/>
  <c r="T45" i="5"/>
  <c r="S45" i="5"/>
  <c r="Q45" i="5"/>
  <c r="P45" i="5"/>
  <c r="O45" i="5"/>
  <c r="N45" i="5"/>
  <c r="M45" i="5"/>
  <c r="K45" i="5"/>
  <c r="V44" i="5"/>
  <c r="U44" i="5"/>
  <c r="T44" i="5"/>
  <c r="S44" i="5"/>
  <c r="R44" i="5"/>
  <c r="P44" i="5"/>
  <c r="O44" i="5"/>
  <c r="N44" i="5"/>
  <c r="M44" i="5"/>
  <c r="L44" i="5"/>
  <c r="V43" i="5"/>
  <c r="U43" i="5"/>
  <c r="T43" i="5"/>
  <c r="S43" i="5"/>
  <c r="R43" i="5"/>
  <c r="Q43" i="5"/>
  <c r="P43" i="5"/>
  <c r="O43" i="5"/>
  <c r="N43" i="5"/>
  <c r="M43" i="5"/>
  <c r="L43" i="5"/>
  <c r="K43" i="5"/>
  <c r="V42" i="5"/>
  <c r="T42" i="5"/>
  <c r="S42" i="5"/>
  <c r="R42" i="5"/>
  <c r="Q42" i="5"/>
  <c r="P42" i="5"/>
  <c r="N42" i="5"/>
  <c r="M42" i="5"/>
  <c r="L42" i="5"/>
  <c r="K42" i="5"/>
  <c r="V41" i="5"/>
  <c r="U41" i="5"/>
  <c r="T41" i="5"/>
  <c r="S41" i="5"/>
  <c r="R41" i="5"/>
  <c r="Q41" i="5"/>
  <c r="O41" i="5"/>
  <c r="N41" i="5"/>
  <c r="M41" i="5"/>
  <c r="L41" i="5"/>
  <c r="K41" i="5"/>
  <c r="V40" i="5"/>
  <c r="T40" i="5"/>
  <c r="R40" i="5"/>
  <c r="Q40" i="5"/>
  <c r="P40" i="5"/>
  <c r="N40" i="5"/>
  <c r="L40" i="5"/>
  <c r="K40" i="5"/>
  <c r="V39" i="5"/>
  <c r="U39" i="5"/>
  <c r="S39" i="5"/>
  <c r="Q39" i="5"/>
  <c r="P39" i="5"/>
  <c r="O39" i="5"/>
  <c r="N39" i="5"/>
  <c r="M39" i="5"/>
  <c r="L39" i="5"/>
  <c r="K39" i="5"/>
  <c r="V38" i="5"/>
  <c r="U38" i="5"/>
  <c r="T38" i="5"/>
  <c r="R38" i="5"/>
  <c r="Q38" i="5"/>
  <c r="P38" i="5"/>
  <c r="O38" i="5"/>
  <c r="N38" i="5"/>
  <c r="L38" i="5"/>
  <c r="V37" i="5"/>
  <c r="U37" i="5"/>
  <c r="T37" i="5"/>
  <c r="S37" i="5"/>
  <c r="Q37" i="5"/>
  <c r="P37" i="5"/>
  <c r="O37" i="5"/>
  <c r="N37" i="5"/>
  <c r="M37" i="5"/>
  <c r="L37" i="5"/>
  <c r="K37" i="5"/>
  <c r="V36" i="5"/>
  <c r="U36" i="5"/>
  <c r="T36" i="5"/>
  <c r="S36" i="5"/>
  <c r="R36" i="5"/>
  <c r="P36" i="5"/>
  <c r="O36" i="5"/>
  <c r="N36" i="5"/>
  <c r="M36" i="5"/>
  <c r="L36" i="5"/>
  <c r="V35" i="5"/>
  <c r="U35" i="5"/>
  <c r="T35" i="5"/>
  <c r="S35" i="5"/>
  <c r="R35" i="5"/>
  <c r="Q35" i="5"/>
  <c r="P35" i="5"/>
  <c r="O35" i="5"/>
  <c r="N35" i="5"/>
  <c r="M35" i="5"/>
  <c r="L35" i="5"/>
  <c r="K35" i="5"/>
  <c r="V34" i="5"/>
  <c r="T34" i="5"/>
  <c r="S34" i="5"/>
  <c r="R34" i="5"/>
  <c r="Q34" i="5"/>
  <c r="P34" i="5"/>
  <c r="N34" i="5"/>
  <c r="M34" i="5"/>
  <c r="L34" i="5"/>
  <c r="K34" i="5"/>
  <c r="V33" i="5"/>
  <c r="U33" i="5"/>
  <c r="T33" i="5"/>
  <c r="S33" i="5"/>
  <c r="R33" i="5"/>
  <c r="Q33" i="5"/>
  <c r="O33" i="5"/>
  <c r="N33" i="5"/>
  <c r="M33" i="5"/>
  <c r="L33" i="5"/>
  <c r="K33" i="5"/>
  <c r="V32" i="5"/>
  <c r="T32" i="5"/>
  <c r="R32" i="5"/>
  <c r="Q32" i="5"/>
  <c r="P32" i="5"/>
  <c r="N32" i="5"/>
  <c r="L32" i="5"/>
  <c r="K32" i="5"/>
  <c r="V31" i="5"/>
  <c r="U31" i="5"/>
  <c r="T31" i="5"/>
  <c r="S31" i="5"/>
  <c r="Q31" i="5"/>
  <c r="P31" i="5"/>
  <c r="O31" i="5"/>
  <c r="N31" i="5"/>
  <c r="M31" i="5"/>
  <c r="L31" i="5"/>
  <c r="K31" i="5"/>
  <c r="V30" i="5"/>
  <c r="U30" i="5"/>
  <c r="T30" i="5"/>
  <c r="R30" i="5"/>
  <c r="Q30" i="5"/>
  <c r="P30" i="5"/>
  <c r="O30" i="5"/>
  <c r="N30" i="5"/>
  <c r="L30" i="5"/>
  <c r="V29" i="5"/>
  <c r="U29" i="5"/>
  <c r="T29" i="5"/>
  <c r="S29" i="5"/>
  <c r="Q29" i="5"/>
  <c r="P29" i="5"/>
  <c r="O29" i="5"/>
  <c r="N29" i="5"/>
  <c r="M29" i="5"/>
  <c r="L29" i="5"/>
  <c r="K29" i="5"/>
  <c r="V28" i="5"/>
  <c r="U28" i="5"/>
  <c r="T28" i="5"/>
  <c r="S28" i="5"/>
  <c r="R28" i="5"/>
  <c r="P28" i="5"/>
  <c r="O28" i="5"/>
  <c r="N28" i="5"/>
  <c r="M28" i="5"/>
  <c r="L28" i="5"/>
  <c r="V27" i="5"/>
  <c r="U27" i="5"/>
  <c r="T27" i="5"/>
  <c r="S27" i="5"/>
  <c r="R27" i="5"/>
  <c r="Q27" i="5"/>
  <c r="P27" i="5"/>
  <c r="O27" i="5"/>
  <c r="N27" i="5"/>
  <c r="M27" i="5"/>
  <c r="L27" i="5"/>
  <c r="K27" i="5"/>
  <c r="V26" i="5"/>
  <c r="T26" i="5"/>
  <c r="S26" i="5"/>
  <c r="R26" i="5"/>
  <c r="Q26" i="5"/>
  <c r="P26" i="5"/>
  <c r="N26" i="5"/>
  <c r="M26" i="5"/>
  <c r="L26" i="5"/>
  <c r="K26" i="5"/>
  <c r="V25" i="5"/>
  <c r="U25" i="5"/>
  <c r="T25" i="5"/>
  <c r="S25" i="5"/>
  <c r="R25" i="5"/>
  <c r="Q25" i="5"/>
  <c r="O25" i="5"/>
  <c r="N25" i="5"/>
  <c r="M25" i="5"/>
  <c r="L25" i="5"/>
  <c r="K25" i="5"/>
  <c r="V24" i="5"/>
  <c r="T24" i="5"/>
  <c r="R24" i="5"/>
  <c r="Q24" i="5"/>
  <c r="P24" i="5"/>
  <c r="N24" i="5"/>
  <c r="L24" i="5"/>
  <c r="K24" i="5"/>
  <c r="V23" i="5"/>
  <c r="U23" i="5"/>
  <c r="T23" i="5"/>
  <c r="S23" i="5"/>
  <c r="Q23" i="5"/>
  <c r="P23" i="5"/>
  <c r="O23" i="5"/>
  <c r="N23" i="5"/>
  <c r="M23" i="5"/>
  <c r="L23" i="5"/>
  <c r="K23" i="5"/>
  <c r="V22" i="5"/>
  <c r="U22" i="5"/>
  <c r="T22" i="5"/>
  <c r="R22" i="5"/>
  <c r="Q22" i="5"/>
  <c r="P22" i="5"/>
  <c r="O22" i="5"/>
  <c r="N22" i="5"/>
  <c r="L22" i="5"/>
  <c r="V21" i="5"/>
  <c r="U21" i="5"/>
  <c r="T21" i="5"/>
  <c r="S21" i="5"/>
  <c r="Q21" i="5"/>
  <c r="P21" i="5"/>
  <c r="O21" i="5"/>
  <c r="N21" i="5"/>
  <c r="M21" i="5"/>
  <c r="L21" i="5"/>
  <c r="K21" i="5"/>
  <c r="V20" i="5"/>
  <c r="U20" i="5"/>
  <c r="T20" i="5"/>
  <c r="S20" i="5"/>
  <c r="R20" i="5"/>
  <c r="Q20" i="5"/>
  <c r="P20" i="5"/>
  <c r="O20" i="5"/>
  <c r="N20" i="5"/>
  <c r="M20" i="5"/>
  <c r="L20" i="5"/>
  <c r="V19" i="5"/>
  <c r="U19" i="5"/>
  <c r="T19" i="5"/>
  <c r="S19" i="5"/>
  <c r="R19" i="5"/>
  <c r="Q19" i="5"/>
  <c r="P19" i="5"/>
  <c r="O19" i="5"/>
  <c r="N19" i="5"/>
  <c r="M19" i="5"/>
  <c r="L19" i="5"/>
  <c r="K19" i="5"/>
  <c r="V18" i="5"/>
  <c r="T18" i="5"/>
  <c r="S18" i="5"/>
  <c r="R18" i="5"/>
  <c r="Q18" i="5"/>
  <c r="P18" i="5"/>
  <c r="N18" i="5"/>
  <c r="M18" i="5"/>
  <c r="L18" i="5"/>
  <c r="K18" i="5"/>
  <c r="V17" i="5"/>
  <c r="U17" i="5"/>
  <c r="T17" i="5"/>
  <c r="S17" i="5"/>
  <c r="R17" i="5"/>
  <c r="Q17" i="5"/>
  <c r="O17" i="5"/>
  <c r="N17" i="5"/>
  <c r="M17" i="5"/>
  <c r="L17" i="5"/>
  <c r="K17" i="5"/>
  <c r="V16" i="5"/>
  <c r="T16" i="5"/>
  <c r="R16" i="5"/>
  <c r="Q16" i="5"/>
  <c r="P16" i="5"/>
  <c r="N16" i="5"/>
  <c r="L16" i="5"/>
  <c r="K16" i="5"/>
  <c r="V15" i="5"/>
  <c r="U15" i="5"/>
  <c r="T15" i="5"/>
  <c r="S15" i="5"/>
  <c r="Q15" i="5"/>
  <c r="P15" i="5"/>
  <c r="O15" i="5"/>
  <c r="N15" i="5"/>
  <c r="M15" i="5"/>
  <c r="L15" i="5"/>
  <c r="K15" i="5"/>
  <c r="V14" i="5"/>
  <c r="U14" i="5"/>
  <c r="T14" i="5"/>
  <c r="R14" i="5"/>
  <c r="Q14" i="5"/>
  <c r="P14" i="5"/>
  <c r="O14" i="5"/>
  <c r="N14" i="5"/>
  <c r="L14" i="5"/>
  <c r="V13" i="5"/>
  <c r="U13" i="5"/>
  <c r="T13" i="5"/>
  <c r="S13" i="5"/>
  <c r="Q13" i="5"/>
  <c r="P13" i="5"/>
  <c r="O13" i="5"/>
  <c r="N13" i="5"/>
  <c r="M13" i="5"/>
  <c r="L13" i="5"/>
  <c r="K13" i="5"/>
  <c r="V12" i="5"/>
  <c r="U12" i="5"/>
  <c r="T12" i="5"/>
  <c r="S12" i="5"/>
  <c r="R12" i="5"/>
  <c r="Q12" i="5"/>
  <c r="P12" i="5"/>
  <c r="O12" i="5"/>
  <c r="N12" i="5"/>
  <c r="M12" i="5"/>
  <c r="L12" i="5"/>
  <c r="V11" i="5"/>
  <c r="U11" i="5"/>
  <c r="T11" i="5"/>
  <c r="S11" i="5"/>
  <c r="R11" i="5"/>
  <c r="Q11" i="5"/>
  <c r="P11" i="5"/>
  <c r="O11" i="5"/>
  <c r="N11" i="5"/>
  <c r="M11" i="5"/>
  <c r="L11" i="5"/>
  <c r="K11" i="5"/>
  <c r="V10" i="5"/>
  <c r="T10" i="5"/>
  <c r="S10" i="5"/>
  <c r="R10" i="5"/>
  <c r="Q10" i="5"/>
  <c r="P10" i="5"/>
  <c r="N10" i="5"/>
  <c r="M10" i="5"/>
  <c r="L10" i="5"/>
  <c r="K10" i="5"/>
  <c r="V9" i="5"/>
  <c r="U9" i="5"/>
  <c r="T9" i="5"/>
  <c r="S9" i="5"/>
  <c r="R9" i="5"/>
  <c r="Q9" i="5"/>
  <c r="O9" i="5"/>
  <c r="N9" i="5"/>
  <c r="M9" i="5"/>
  <c r="L9" i="5"/>
  <c r="K9" i="5"/>
  <c r="V8" i="5"/>
  <c r="T8" i="5"/>
  <c r="R8" i="5"/>
  <c r="Q8" i="5"/>
  <c r="P8" i="5"/>
  <c r="N8" i="5"/>
  <c r="L8" i="5"/>
  <c r="K8" i="5"/>
  <c r="V7" i="5"/>
  <c r="U7" i="5"/>
  <c r="T7" i="5"/>
  <c r="S7" i="5"/>
  <c r="Q7" i="5"/>
  <c r="P7" i="5"/>
  <c r="O7" i="5"/>
  <c r="N7" i="5"/>
  <c r="M7" i="5"/>
  <c r="L7" i="5"/>
  <c r="K7" i="5"/>
  <c r="V6" i="5"/>
  <c r="U6" i="5"/>
  <c r="T6" i="5"/>
  <c r="R6" i="5"/>
  <c r="Q6" i="5"/>
  <c r="P6" i="5"/>
  <c r="O6" i="5"/>
  <c r="N6" i="5"/>
  <c r="L6" i="5"/>
  <c r="V5" i="5"/>
  <c r="U5" i="5"/>
  <c r="T5" i="5"/>
  <c r="S5" i="5"/>
  <c r="Q5" i="5"/>
  <c r="P5" i="5"/>
  <c r="O5" i="5"/>
  <c r="N5" i="5"/>
  <c r="M5" i="5"/>
  <c r="L5" i="5"/>
  <c r="K5" i="5"/>
  <c r="V4" i="5"/>
  <c r="U4" i="5"/>
  <c r="T4" i="5"/>
  <c r="S4" i="5"/>
  <c r="R4" i="5"/>
  <c r="Q4" i="5"/>
  <c r="P4" i="5"/>
  <c r="O4" i="5"/>
  <c r="N4" i="5"/>
  <c r="M4" i="5"/>
  <c r="L4" i="5"/>
  <c r="V3" i="5"/>
  <c r="U3" i="5"/>
  <c r="T3" i="5"/>
  <c r="S3" i="5"/>
  <c r="R3" i="5"/>
  <c r="Q3" i="5"/>
  <c r="P3" i="5"/>
  <c r="O3" i="5"/>
  <c r="N3" i="5"/>
  <c r="M3" i="5"/>
  <c r="L3" i="5"/>
  <c r="K3" i="5"/>
  <c r="R82" i="3"/>
  <c r="P82" i="3"/>
  <c r="O82" i="3"/>
  <c r="N82" i="3"/>
  <c r="M82" i="3"/>
  <c r="L82" i="3"/>
  <c r="R81" i="3"/>
  <c r="P81" i="3"/>
  <c r="O81" i="3"/>
  <c r="N81" i="3"/>
  <c r="M81" i="3"/>
  <c r="L81" i="3"/>
  <c r="R80" i="3"/>
  <c r="P80" i="3"/>
  <c r="O80" i="3"/>
  <c r="N80" i="3"/>
  <c r="M80" i="3"/>
  <c r="L80" i="3"/>
  <c r="R79" i="3"/>
  <c r="P79" i="3"/>
  <c r="O79" i="3"/>
  <c r="N79" i="3"/>
  <c r="M79" i="3"/>
  <c r="L79" i="3"/>
  <c r="R78" i="3"/>
  <c r="P78" i="3"/>
  <c r="O78" i="3"/>
  <c r="N78" i="3"/>
  <c r="M78" i="3"/>
  <c r="L78" i="3"/>
  <c r="R77" i="3"/>
  <c r="P77" i="3"/>
  <c r="O77" i="3"/>
  <c r="N77" i="3"/>
  <c r="M77" i="3"/>
  <c r="L77" i="3"/>
  <c r="R76" i="3"/>
  <c r="P76" i="3"/>
  <c r="O76" i="3"/>
  <c r="N76" i="3"/>
  <c r="M76" i="3"/>
  <c r="L76" i="3"/>
  <c r="R75" i="3"/>
  <c r="P75" i="3"/>
  <c r="O75" i="3"/>
  <c r="N75" i="3"/>
  <c r="M75" i="3"/>
  <c r="L75" i="3"/>
  <c r="R74" i="3"/>
  <c r="P74" i="3"/>
  <c r="O74" i="3"/>
  <c r="N74" i="3"/>
  <c r="M74" i="3"/>
  <c r="L74" i="3"/>
  <c r="R73" i="3"/>
  <c r="P73" i="3"/>
  <c r="O73" i="3"/>
  <c r="N73" i="3"/>
  <c r="M73" i="3"/>
  <c r="L73" i="3"/>
  <c r="R72" i="3"/>
  <c r="P72" i="3"/>
  <c r="O72" i="3"/>
  <c r="N72" i="3"/>
  <c r="M72" i="3"/>
  <c r="L72" i="3"/>
  <c r="R71" i="3"/>
  <c r="P71" i="3"/>
  <c r="O71" i="3"/>
  <c r="N71" i="3"/>
  <c r="M71" i="3"/>
  <c r="L71" i="3"/>
  <c r="R70" i="3"/>
  <c r="P70" i="3"/>
  <c r="O70" i="3"/>
  <c r="N70" i="3"/>
  <c r="M70" i="3"/>
  <c r="L70" i="3"/>
  <c r="R69" i="3"/>
  <c r="P69" i="3"/>
  <c r="O69" i="3"/>
  <c r="N69" i="3"/>
  <c r="M69" i="3"/>
  <c r="L69" i="3"/>
  <c r="R68" i="3"/>
  <c r="P68" i="3"/>
  <c r="O68" i="3"/>
  <c r="N68" i="3"/>
  <c r="M68" i="3"/>
  <c r="L68" i="3"/>
  <c r="R67" i="3"/>
  <c r="P67" i="3"/>
  <c r="O67" i="3"/>
  <c r="N67" i="3"/>
  <c r="M67" i="3"/>
  <c r="L67" i="3"/>
  <c r="R66" i="3"/>
  <c r="P66" i="3"/>
  <c r="O66" i="3"/>
  <c r="N66" i="3"/>
  <c r="M66" i="3"/>
  <c r="L66" i="3"/>
  <c r="R65" i="3"/>
  <c r="P65" i="3"/>
  <c r="O65" i="3"/>
  <c r="N65" i="3"/>
  <c r="M65" i="3"/>
  <c r="L65" i="3"/>
  <c r="R64" i="3"/>
  <c r="P64" i="3"/>
  <c r="O64" i="3"/>
  <c r="N64" i="3"/>
  <c r="M64" i="3"/>
  <c r="L64" i="3"/>
  <c r="R63" i="3"/>
  <c r="P63" i="3"/>
  <c r="O63" i="3"/>
  <c r="N63" i="3"/>
  <c r="M63" i="3"/>
  <c r="L63" i="3"/>
  <c r="R62" i="3"/>
  <c r="P62" i="3"/>
  <c r="O62" i="3"/>
  <c r="N62" i="3"/>
  <c r="M62" i="3"/>
  <c r="L62" i="3"/>
  <c r="R61" i="3"/>
  <c r="P61" i="3"/>
  <c r="O61" i="3"/>
  <c r="N61" i="3"/>
  <c r="M61" i="3"/>
  <c r="L61" i="3"/>
  <c r="R60" i="3"/>
  <c r="P60" i="3"/>
  <c r="O60" i="3"/>
  <c r="N60" i="3"/>
  <c r="M60" i="3"/>
  <c r="L60" i="3"/>
  <c r="R59" i="3"/>
  <c r="P59" i="3"/>
  <c r="O59" i="3"/>
  <c r="N59" i="3"/>
  <c r="M59" i="3"/>
  <c r="L59" i="3"/>
  <c r="R58" i="3"/>
  <c r="P58" i="3"/>
  <c r="O58" i="3"/>
  <c r="N58" i="3"/>
  <c r="M58" i="3"/>
  <c r="L58" i="3"/>
  <c r="R54" i="3"/>
  <c r="P54" i="3"/>
  <c r="O54" i="3"/>
  <c r="N54" i="3"/>
  <c r="M54" i="3"/>
  <c r="L54" i="3"/>
  <c r="R53" i="3"/>
  <c r="P53" i="3"/>
  <c r="O53" i="3"/>
  <c r="N53" i="3"/>
  <c r="M53" i="3"/>
  <c r="L53" i="3"/>
  <c r="R52" i="3"/>
  <c r="P52" i="3"/>
  <c r="O52" i="3"/>
  <c r="N52" i="3"/>
  <c r="M52" i="3"/>
  <c r="L52" i="3"/>
  <c r="R51" i="3"/>
  <c r="P51" i="3"/>
  <c r="O51" i="3"/>
  <c r="N51" i="3"/>
  <c r="M51" i="3"/>
  <c r="L51" i="3"/>
  <c r="R50" i="3"/>
  <c r="P50" i="3"/>
  <c r="O50" i="3"/>
  <c r="N50" i="3"/>
  <c r="M50" i="3"/>
  <c r="L50" i="3"/>
  <c r="R49" i="3"/>
  <c r="P49" i="3"/>
  <c r="O49" i="3"/>
  <c r="N49" i="3"/>
  <c r="M49" i="3"/>
  <c r="L49" i="3"/>
  <c r="R48" i="3"/>
  <c r="P48" i="3"/>
  <c r="O48" i="3"/>
  <c r="N48" i="3"/>
  <c r="M48" i="3"/>
  <c r="L48" i="3"/>
  <c r="R47" i="3"/>
  <c r="P47" i="3"/>
  <c r="O47" i="3"/>
  <c r="N47" i="3"/>
  <c r="M47" i="3"/>
  <c r="L47" i="3"/>
  <c r="R46" i="3"/>
  <c r="P46" i="3"/>
  <c r="O46" i="3"/>
  <c r="N46" i="3"/>
  <c r="M46" i="3"/>
  <c r="L46" i="3"/>
  <c r="R45" i="3"/>
  <c r="P45" i="3"/>
  <c r="O45" i="3"/>
  <c r="N45" i="3"/>
  <c r="M45" i="3"/>
  <c r="L45" i="3"/>
  <c r="R44" i="3"/>
  <c r="P44" i="3"/>
  <c r="O44" i="3"/>
  <c r="N44" i="3"/>
  <c r="M44" i="3"/>
  <c r="L44" i="3"/>
  <c r="R43" i="3"/>
  <c r="P43" i="3"/>
  <c r="O43" i="3"/>
  <c r="N43" i="3"/>
  <c r="M43" i="3"/>
  <c r="L43" i="3"/>
  <c r="R42" i="3"/>
  <c r="P42" i="3"/>
  <c r="O42" i="3"/>
  <c r="N42" i="3"/>
  <c r="M42" i="3"/>
  <c r="L42" i="3"/>
  <c r="R41" i="3"/>
  <c r="P41" i="3"/>
  <c r="O41" i="3"/>
  <c r="N41" i="3"/>
  <c r="M41" i="3"/>
  <c r="L41" i="3"/>
  <c r="R40" i="3"/>
  <c r="P40" i="3"/>
  <c r="O40" i="3"/>
  <c r="N40" i="3"/>
  <c r="M40" i="3"/>
  <c r="L40" i="3"/>
  <c r="R39" i="3"/>
  <c r="P39" i="3"/>
  <c r="O39" i="3"/>
  <c r="N39" i="3"/>
  <c r="M39" i="3"/>
  <c r="L39" i="3"/>
  <c r="R38" i="3"/>
  <c r="P38" i="3"/>
  <c r="O38" i="3"/>
  <c r="N38" i="3"/>
  <c r="M38" i="3"/>
  <c r="L38" i="3"/>
  <c r="R37" i="3"/>
  <c r="P37" i="3"/>
  <c r="O37" i="3"/>
  <c r="N37" i="3"/>
  <c r="M37" i="3"/>
  <c r="L37" i="3"/>
  <c r="R36" i="3"/>
  <c r="P36" i="3"/>
  <c r="O36" i="3"/>
  <c r="N36" i="3"/>
  <c r="M36" i="3"/>
  <c r="L36" i="3"/>
  <c r="R35" i="3"/>
  <c r="P35" i="3"/>
  <c r="O35" i="3"/>
  <c r="N35" i="3"/>
  <c r="M35" i="3"/>
  <c r="L35" i="3"/>
  <c r="R34" i="3"/>
  <c r="P34" i="3"/>
  <c r="O34" i="3"/>
  <c r="N34" i="3"/>
  <c r="M34" i="3"/>
  <c r="L34" i="3"/>
  <c r="R33" i="3"/>
  <c r="P33" i="3"/>
  <c r="O33" i="3"/>
  <c r="N33" i="3"/>
  <c r="M33" i="3"/>
  <c r="L33" i="3"/>
  <c r="R32" i="3"/>
  <c r="P32" i="3"/>
  <c r="O32" i="3"/>
  <c r="N32" i="3"/>
  <c r="M32" i="3"/>
  <c r="L32" i="3"/>
  <c r="R31" i="3"/>
  <c r="P31" i="3"/>
  <c r="O31" i="3"/>
  <c r="N31" i="3"/>
  <c r="M31" i="3"/>
  <c r="L31" i="3"/>
  <c r="R30" i="3"/>
  <c r="P30" i="3"/>
  <c r="O30" i="3"/>
  <c r="N30" i="3"/>
  <c r="M30" i="3"/>
  <c r="L30" i="3"/>
  <c r="R29" i="3"/>
  <c r="P29" i="3"/>
  <c r="O29" i="3"/>
  <c r="N29" i="3"/>
  <c r="M29" i="3"/>
  <c r="L29" i="3"/>
  <c r="R28" i="3"/>
  <c r="P28" i="3"/>
  <c r="O28" i="3"/>
  <c r="N28" i="3"/>
  <c r="M28" i="3"/>
  <c r="L28" i="3"/>
  <c r="R27" i="3"/>
  <c r="P27" i="3"/>
  <c r="O27" i="3"/>
  <c r="N27" i="3"/>
  <c r="M27" i="3"/>
  <c r="L27" i="3"/>
  <c r="R26" i="3"/>
  <c r="P26" i="3"/>
  <c r="O26" i="3"/>
  <c r="N26" i="3"/>
  <c r="M26" i="3"/>
  <c r="L26" i="3"/>
  <c r="R25" i="3"/>
  <c r="P25" i="3"/>
  <c r="O25" i="3"/>
  <c r="N25" i="3"/>
  <c r="M25" i="3"/>
  <c r="L25" i="3"/>
  <c r="R24" i="3"/>
  <c r="P24" i="3"/>
  <c r="O24" i="3"/>
  <c r="N24" i="3"/>
  <c r="M24" i="3"/>
  <c r="L24" i="3"/>
  <c r="R23" i="3"/>
  <c r="P23" i="3"/>
  <c r="O23" i="3"/>
  <c r="N23" i="3"/>
  <c r="M23" i="3"/>
  <c r="L23" i="3"/>
  <c r="R22" i="3"/>
  <c r="P22" i="3"/>
  <c r="O22" i="3"/>
  <c r="N22" i="3"/>
  <c r="M22" i="3"/>
  <c r="L22" i="3"/>
  <c r="R21" i="3"/>
  <c r="P21" i="3"/>
  <c r="O21" i="3"/>
  <c r="N21" i="3"/>
  <c r="M21" i="3"/>
  <c r="L21" i="3"/>
  <c r="R20" i="3"/>
  <c r="P20" i="3"/>
  <c r="O20" i="3"/>
  <c r="N20" i="3"/>
  <c r="M20" i="3"/>
  <c r="L20" i="3"/>
  <c r="R19" i="3"/>
  <c r="P19" i="3"/>
  <c r="O19" i="3"/>
  <c r="N19" i="3"/>
  <c r="M19" i="3"/>
  <c r="L19" i="3"/>
  <c r="R18" i="3"/>
  <c r="P18" i="3"/>
  <c r="O18" i="3"/>
  <c r="N18" i="3"/>
  <c r="M18" i="3"/>
  <c r="L18" i="3"/>
  <c r="R17" i="3"/>
  <c r="P17" i="3"/>
  <c r="O17" i="3"/>
  <c r="N17" i="3"/>
  <c r="M17" i="3"/>
  <c r="L17" i="3"/>
  <c r="R16" i="3"/>
  <c r="P16" i="3"/>
  <c r="O16" i="3"/>
  <c r="N16" i="3"/>
  <c r="M16" i="3"/>
  <c r="L16" i="3"/>
  <c r="R15" i="3"/>
  <c r="P15" i="3"/>
  <c r="O15" i="3"/>
  <c r="N15" i="3"/>
  <c r="M15" i="3"/>
  <c r="L15" i="3"/>
  <c r="R14" i="3"/>
  <c r="P14" i="3"/>
  <c r="O14" i="3"/>
  <c r="N14" i="3"/>
  <c r="M14" i="3"/>
  <c r="L14" i="3"/>
  <c r="R13" i="3"/>
  <c r="P13" i="3"/>
  <c r="O13" i="3"/>
  <c r="N13" i="3"/>
  <c r="M13" i="3"/>
  <c r="L13" i="3"/>
  <c r="R12" i="3"/>
  <c r="P12" i="3"/>
  <c r="O12" i="3"/>
  <c r="N12" i="3"/>
  <c r="M12" i="3"/>
  <c r="L12" i="3"/>
  <c r="R11" i="3"/>
  <c r="P11" i="3"/>
  <c r="O11" i="3"/>
  <c r="N11" i="3"/>
  <c r="M11" i="3"/>
  <c r="L11" i="3"/>
  <c r="R10" i="3"/>
  <c r="P10" i="3"/>
  <c r="O10" i="3"/>
  <c r="N10" i="3"/>
  <c r="M10" i="3"/>
  <c r="L10" i="3"/>
  <c r="R9" i="3"/>
  <c r="P9" i="3"/>
  <c r="O9" i="3"/>
  <c r="N9" i="3"/>
  <c r="M9" i="3"/>
  <c r="L9" i="3"/>
  <c r="R8" i="3"/>
  <c r="P8" i="3"/>
  <c r="O8" i="3"/>
  <c r="N8" i="3"/>
  <c r="M8" i="3"/>
  <c r="L8" i="3"/>
  <c r="R7" i="3"/>
  <c r="P7" i="3"/>
  <c r="O7" i="3"/>
  <c r="N7" i="3"/>
  <c r="M7" i="3"/>
  <c r="L7" i="3"/>
  <c r="R6" i="3"/>
  <c r="P6" i="3"/>
  <c r="O6" i="3"/>
  <c r="N6" i="3"/>
  <c r="M6" i="3"/>
  <c r="L6" i="3"/>
  <c r="R5" i="3"/>
  <c r="P5" i="3"/>
  <c r="O5" i="3"/>
  <c r="N5" i="3"/>
  <c r="M5" i="3"/>
  <c r="L5" i="3"/>
  <c r="R4" i="3"/>
  <c r="P4" i="3"/>
  <c r="O4" i="3"/>
  <c r="N4" i="3"/>
  <c r="M4" i="3"/>
  <c r="L4" i="3"/>
  <c r="X24" i="6"/>
  <c r="X50" i="5"/>
  <c r="X20" i="5"/>
  <c r="Y5" i="6"/>
  <c r="X18" i="5"/>
  <c r="X25" i="5"/>
  <c r="X14" i="5"/>
  <c r="X8" i="6"/>
  <c r="Y21" i="6"/>
  <c r="Y51" i="5"/>
  <c r="X11" i="6"/>
  <c r="X37" i="5"/>
  <c r="X11" i="5"/>
  <c r="Y47" i="5"/>
  <c r="X27" i="6"/>
  <c r="X31" i="5"/>
  <c r="X6" i="5"/>
  <c r="Y43" i="5"/>
  <c r="Y33" i="5"/>
  <c r="X40" i="5"/>
  <c r="X29" i="5"/>
  <c r="X7" i="5"/>
  <c r="X23" i="6"/>
  <c r="X14" i="6"/>
  <c r="Y10" i="6"/>
  <c r="X41" i="5"/>
  <c r="Y17" i="5"/>
  <c r="Y15" i="5"/>
  <c r="X42" i="5"/>
  <c r="X9" i="6"/>
  <c r="X47" i="5"/>
  <c r="X44" i="5"/>
  <c r="X38" i="5"/>
  <c r="X15" i="6"/>
  <c r="Y7" i="5"/>
  <c r="X17" i="6"/>
  <c r="X3" i="6"/>
  <c r="X30" i="5"/>
  <c r="X13" i="6"/>
  <c r="Y21" i="5"/>
  <c r="Y9" i="5"/>
  <c r="X35" i="5"/>
  <c r="X18" i="6"/>
  <c r="X13" i="5"/>
  <c r="X27" i="5"/>
  <c r="Y20" i="5"/>
  <c r="X22" i="6"/>
  <c r="Y26" i="6"/>
  <c r="X25" i="6"/>
  <c r="Y18" i="6"/>
  <c r="Y13" i="6"/>
  <c r="X6" i="6"/>
  <c r="X51" i="5"/>
  <c r="Y45" i="5"/>
  <c r="X36" i="5"/>
  <c r="Y29" i="5"/>
  <c r="Y23" i="5"/>
  <c r="X15" i="5"/>
  <c r="X8" i="5"/>
  <c r="Y3" i="5"/>
  <c r="Y39" i="5"/>
  <c r="X24" i="5"/>
  <c r="X4" i="5"/>
  <c r="X26" i="6"/>
  <c r="X20" i="6"/>
  <c r="Y15" i="6"/>
  <c r="X7" i="6"/>
  <c r="Y53" i="5"/>
  <c r="Y41" i="5"/>
  <c r="X33" i="5"/>
  <c r="X26" i="5"/>
  <c r="X22" i="5"/>
  <c r="Y13" i="5"/>
  <c r="X9" i="5"/>
  <c r="X32" i="5"/>
  <c r="X21" i="6"/>
  <c r="X5" i="6"/>
  <c r="X43" i="5"/>
  <c r="X34" i="5"/>
  <c r="Y19" i="5"/>
  <c r="Y12" i="5"/>
  <c r="X3" i="5"/>
  <c r="X12" i="6"/>
  <c r="X19" i="6"/>
  <c r="X10" i="6"/>
  <c r="Y49" i="5"/>
  <c r="X39" i="5"/>
  <c r="Y27" i="5"/>
  <c r="X23" i="5"/>
  <c r="X17" i="5"/>
  <c r="Y11" i="5"/>
  <c r="X5" i="5"/>
  <c r="X52" i="5"/>
  <c r="X16" i="6"/>
  <c r="X49" i="5"/>
  <c r="Y37" i="5"/>
  <c r="X28" i="5"/>
  <c r="X21" i="5"/>
  <c r="X16" i="5"/>
  <c r="X10" i="5"/>
  <c r="Y4" i="5"/>
  <c r="X46" i="5"/>
  <c r="Y23" i="6"/>
  <c r="Y7" i="6"/>
  <c r="X4" i="6"/>
  <c r="X48" i="5"/>
  <c r="Y35" i="5"/>
  <c r="Y31" i="5"/>
  <c r="Y25" i="5"/>
  <c r="X19" i="5"/>
  <c r="X12" i="5"/>
  <c r="Y5" i="5"/>
  <c r="Q4" i="6" l="1"/>
  <c r="R4" i="6"/>
  <c r="V9" i="6"/>
  <c r="R12" i="6"/>
  <c r="V17" i="6"/>
  <c r="R20" i="6"/>
  <c r="V25" i="6"/>
  <c r="Q12" i="6"/>
  <c r="Q20" i="6"/>
  <c r="S6" i="6"/>
  <c r="S22" i="6"/>
  <c r="S14" i="6"/>
  <c r="T6" i="6"/>
  <c r="T14" i="6"/>
  <c r="T22" i="6"/>
  <c r="Q3" i="6"/>
  <c r="U8" i="6"/>
  <c r="Q11" i="6"/>
  <c r="U16" i="6"/>
  <c r="Q19" i="6"/>
  <c r="U24" i="6"/>
  <c r="Q27" i="6"/>
  <c r="L45" i="5"/>
  <c r="L53" i="5"/>
  <c r="Q28" i="5"/>
  <c r="Q36" i="5"/>
  <c r="Q44" i="5"/>
  <c r="Q52" i="5"/>
  <c r="S6" i="5"/>
  <c r="S8" i="5"/>
  <c r="S14" i="5"/>
  <c r="S16" i="5"/>
  <c r="S22" i="5"/>
  <c r="S24" i="5"/>
  <c r="S30" i="5"/>
  <c r="S32" i="5"/>
  <c r="S38" i="5"/>
  <c r="S40" i="5"/>
  <c r="S46" i="5"/>
  <c r="S48" i="5"/>
  <c r="U8" i="5"/>
  <c r="U10" i="5"/>
  <c r="U16" i="5"/>
  <c r="U18" i="5"/>
  <c r="U24" i="5"/>
  <c r="U26" i="5"/>
  <c r="U32" i="5"/>
  <c r="U34" i="5"/>
  <c r="U40" i="5"/>
  <c r="U42" i="5"/>
  <c r="U48" i="5"/>
  <c r="U50" i="5"/>
  <c r="AB9" i="5"/>
  <c r="AB17" i="5"/>
  <c r="AB25" i="5"/>
  <c r="AB39" i="5"/>
  <c r="AB10" i="6"/>
  <c r="AB13" i="6"/>
  <c r="AA18" i="6"/>
  <c r="AA26" i="6"/>
  <c r="AA37" i="5"/>
  <c r="AB5" i="5"/>
  <c r="AA13" i="5"/>
  <c r="AB21" i="5"/>
  <c r="AA29" i="5"/>
  <c r="AB41" i="5"/>
  <c r="AB31" i="5"/>
  <c r="AB33" i="5"/>
  <c r="AB5" i="6"/>
  <c r="AA13" i="6"/>
  <c r="AB21" i="6"/>
  <c r="AB12" i="5"/>
  <c r="AA9" i="5"/>
  <c r="AA12" i="5"/>
  <c r="AA25" i="5"/>
  <c r="AA49" i="5"/>
  <c r="AB27" i="5"/>
  <c r="AB43" i="5"/>
  <c r="AA5" i="6"/>
  <c r="AA10" i="6"/>
  <c r="AA21" i="6"/>
  <c r="AA5" i="5"/>
  <c r="AB13" i="5"/>
  <c r="AA21" i="5"/>
  <c r="AB4" i="5"/>
  <c r="AB20" i="5"/>
  <c r="AB29" i="5"/>
  <c r="AB37" i="5"/>
  <c r="AA33" i="5"/>
  <c r="AB35" i="5"/>
  <c r="AA41" i="5"/>
  <c r="AB23" i="5"/>
  <c r="AA4" i="5"/>
  <c r="AA17" i="5"/>
  <c r="AA20" i="5"/>
  <c r="AB49" i="5"/>
  <c r="AC49" i="5" s="1"/>
  <c r="AD49" i="5" s="1"/>
  <c r="AA31" i="5"/>
  <c r="AA35" i="5"/>
  <c r="AA39" i="5"/>
  <c r="AB18" i="6"/>
  <c r="AB26" i="6"/>
  <c r="AA15" i="6"/>
  <c r="AA23" i="6"/>
  <c r="AB7" i="6"/>
  <c r="AB15" i="6"/>
  <c r="AB23" i="6"/>
  <c r="AA47" i="5"/>
  <c r="AA7" i="6"/>
  <c r="AA15" i="5"/>
  <c r="AA19" i="5"/>
  <c r="AB3" i="5"/>
  <c r="AB7" i="5"/>
  <c r="AB11" i="5"/>
  <c r="AB15" i="5"/>
  <c r="AB19" i="5"/>
  <c r="AB47" i="5"/>
  <c r="AB51" i="5"/>
  <c r="AA3" i="5"/>
  <c r="AA23" i="5"/>
  <c r="AA27" i="5"/>
  <c r="AA43" i="5"/>
  <c r="AA7" i="5"/>
  <c r="AA11" i="5"/>
  <c r="AA51" i="5"/>
  <c r="Y9" i="6"/>
  <c r="Y19" i="6"/>
  <c r="Y30" i="5"/>
  <c r="Y50" i="5"/>
  <c r="Y52" i="5"/>
  <c r="Y18" i="5"/>
  <c r="Y27" i="6"/>
  <c r="Y22" i="5"/>
  <c r="Y28" i="5"/>
  <c r="Y44" i="5"/>
  <c r="Y36" i="5"/>
  <c r="Y10" i="5"/>
  <c r="Y16" i="6"/>
  <c r="Y12" i="6"/>
  <c r="Y6" i="5"/>
  <c r="Y42" i="5"/>
  <c r="Y40" i="5"/>
  <c r="Y34" i="5"/>
  <c r="Y17" i="6"/>
  <c r="Y3" i="6"/>
  <c r="X53" i="5"/>
  <c r="Y8" i="5"/>
  <c r="Y14" i="6"/>
  <c r="Y8" i="6"/>
  <c r="Y16" i="5"/>
  <c r="Y46" i="5"/>
  <c r="Y6" i="6"/>
  <c r="Y4" i="6"/>
  <c r="Y48" i="5"/>
  <c r="Y26" i="5"/>
  <c r="Y20" i="6"/>
  <c r="Y38" i="5"/>
  <c r="Y24" i="6"/>
  <c r="Y11" i="6"/>
  <c r="Y24" i="5"/>
  <c r="Y25" i="6"/>
  <c r="Y14" i="5"/>
  <c r="Y22" i="6"/>
  <c r="Y32" i="5"/>
  <c r="X45" i="5"/>
  <c r="AC5" i="6" l="1"/>
  <c r="AD5" i="6" s="1"/>
  <c r="AC13" i="5"/>
  <c r="AD13" i="5" s="1"/>
  <c r="AC11" i="5"/>
  <c r="AD11" i="5" s="1"/>
  <c r="AC23" i="6"/>
  <c r="AD23" i="6" s="1"/>
  <c r="AB25" i="6"/>
  <c r="AA25" i="6"/>
  <c r="AB17" i="6"/>
  <c r="AC17" i="6" s="1"/>
  <c r="AD17" i="6" s="1"/>
  <c r="AA17" i="6"/>
  <c r="AB16" i="6"/>
  <c r="AA16" i="6"/>
  <c r="AA22" i="6"/>
  <c r="AB22" i="6"/>
  <c r="AA9" i="6"/>
  <c r="AB9" i="6"/>
  <c r="AA24" i="6"/>
  <c r="AB24" i="6"/>
  <c r="AB14" i="6"/>
  <c r="AA14" i="6"/>
  <c r="AC14" i="6" s="1"/>
  <c r="AD14" i="6" s="1"/>
  <c r="AB6" i="6"/>
  <c r="AA6" i="6"/>
  <c r="AA8" i="6"/>
  <c r="AB8" i="6"/>
  <c r="AC8" i="6" s="1"/>
  <c r="AD8" i="6" s="1"/>
  <c r="AC26" i="6"/>
  <c r="AD26" i="6" s="1"/>
  <c r="AC18" i="6"/>
  <c r="AD18" i="6" s="1"/>
  <c r="AB3" i="6"/>
  <c r="AA3" i="6"/>
  <c r="AC3" i="6" s="1"/>
  <c r="AD3" i="6" s="1"/>
  <c r="AA12" i="6"/>
  <c r="AB12" i="6"/>
  <c r="AB27" i="6"/>
  <c r="AA27" i="6"/>
  <c r="AA19" i="6"/>
  <c r="AB19" i="6"/>
  <c r="AA11" i="6"/>
  <c r="AB11" i="6"/>
  <c r="AC11" i="6" s="1"/>
  <c r="AD11" i="6" s="1"/>
  <c r="AA20" i="6"/>
  <c r="AB20" i="6"/>
  <c r="AA4" i="6"/>
  <c r="AB4" i="6"/>
  <c r="AC4" i="6" s="1"/>
  <c r="AD4" i="6" s="1"/>
  <c r="AC25" i="6"/>
  <c r="AD25" i="6" s="1"/>
  <c r="AC21" i="6"/>
  <c r="AD21" i="6" s="1"/>
  <c r="AC13" i="6"/>
  <c r="AD13" i="6" s="1"/>
  <c r="AC10" i="6"/>
  <c r="AD10" i="6" s="1"/>
  <c r="AC37" i="5"/>
  <c r="AD37" i="5" s="1"/>
  <c r="AC7" i="5"/>
  <c r="AD7" i="5" s="1"/>
  <c r="AC29" i="5"/>
  <c r="AD29" i="5" s="1"/>
  <c r="AB38" i="5"/>
  <c r="AA38" i="5"/>
  <c r="AB18" i="5"/>
  <c r="AA18" i="5"/>
  <c r="AB26" i="5"/>
  <c r="AA26" i="5"/>
  <c r="AA40" i="5"/>
  <c r="AB40" i="5"/>
  <c r="AA8" i="5"/>
  <c r="AB8" i="5"/>
  <c r="AA42" i="5"/>
  <c r="AB42" i="5"/>
  <c r="AC42" i="5" s="1"/>
  <c r="AD42" i="5" s="1"/>
  <c r="AB22" i="5"/>
  <c r="AA22" i="5"/>
  <c r="AA50" i="5"/>
  <c r="AB50" i="5"/>
  <c r="AB10" i="5"/>
  <c r="AA10" i="5"/>
  <c r="AB34" i="5"/>
  <c r="AA34" i="5"/>
  <c r="AC34" i="5" s="1"/>
  <c r="AD34" i="5" s="1"/>
  <c r="AA48" i="5"/>
  <c r="AB48" i="5"/>
  <c r="AB16" i="5"/>
  <c r="AA16" i="5"/>
  <c r="AA53" i="5"/>
  <c r="AB53" i="5"/>
  <c r="AA6" i="5"/>
  <c r="AB6" i="5"/>
  <c r="AC6" i="5" s="1"/>
  <c r="AD6" i="5" s="1"/>
  <c r="AA32" i="5"/>
  <c r="AB32" i="5"/>
  <c r="AA30" i="5"/>
  <c r="AB30" i="5"/>
  <c r="AA24" i="5"/>
  <c r="AB24" i="5"/>
  <c r="AA46" i="5"/>
  <c r="AB46" i="5"/>
  <c r="AC46" i="5" s="1"/>
  <c r="AD46" i="5" s="1"/>
  <c r="AB14" i="5"/>
  <c r="AA14" i="5"/>
  <c r="AB45" i="5"/>
  <c r="AA45" i="5"/>
  <c r="AC47" i="5"/>
  <c r="AD47" i="5" s="1"/>
  <c r="AB36" i="5"/>
  <c r="AC36" i="5" s="1"/>
  <c r="AD36" i="5" s="1"/>
  <c r="AA36" i="5"/>
  <c r="AB44" i="5"/>
  <c r="AA44" i="5"/>
  <c r="AB28" i="5"/>
  <c r="AA28" i="5"/>
  <c r="AB52" i="5"/>
  <c r="AA52" i="5"/>
  <c r="AC43" i="5"/>
  <c r="AD43" i="5" s="1"/>
  <c r="AC15" i="5"/>
  <c r="AD15" i="5" s="1"/>
  <c r="AC31" i="5"/>
  <c r="AD31" i="5" s="1"/>
  <c r="AC35" i="5"/>
  <c r="AD35" i="5" s="1"/>
  <c r="AC21" i="5"/>
  <c r="AD21" i="5" s="1"/>
  <c r="AC4" i="5"/>
  <c r="AD4" i="5" s="1"/>
  <c r="AC28" i="5"/>
  <c r="AD28" i="5" s="1"/>
  <c r="AC39" i="5"/>
  <c r="AD39" i="5" s="1"/>
  <c r="AC41" i="5"/>
  <c r="AD41" i="5" s="1"/>
  <c r="AC5" i="5"/>
  <c r="AD5" i="5" s="1"/>
  <c r="AC3" i="5"/>
  <c r="AD3" i="5" s="1"/>
  <c r="AC15" i="6"/>
  <c r="AD15" i="6" s="1"/>
  <c r="AC27" i="5"/>
  <c r="AD27" i="5" s="1"/>
  <c r="AC51" i="5"/>
  <c r="AD51" i="5" s="1"/>
  <c r="AC20" i="5"/>
  <c r="AD20" i="5" s="1"/>
  <c r="AC7" i="6"/>
  <c r="AD7" i="6" s="1"/>
  <c r="AC9" i="6"/>
  <c r="AD9" i="6" s="1"/>
  <c r="AC25" i="5"/>
  <c r="AD25" i="5" s="1"/>
  <c r="AC17" i="5"/>
  <c r="AD17" i="5" s="1"/>
  <c r="AC19" i="5"/>
  <c r="AD19" i="5" s="1"/>
  <c r="AC23" i="5"/>
  <c r="AD23" i="5" s="1"/>
  <c r="AC12" i="5"/>
  <c r="AD12" i="5" s="1"/>
  <c r="AC33" i="5"/>
  <c r="AD33" i="5" s="1"/>
  <c r="AC9" i="5"/>
  <c r="AD9" i="5" s="1"/>
  <c r="AC38" i="5" l="1"/>
  <c r="AD38" i="5" s="1"/>
  <c r="AC24" i="5"/>
  <c r="AD24" i="5" s="1"/>
  <c r="AC53" i="5"/>
  <c r="AD53" i="5" s="1"/>
  <c r="AC10" i="5"/>
  <c r="AD10" i="5" s="1"/>
  <c r="AC8" i="5"/>
  <c r="AD8" i="5" s="1"/>
  <c r="AC19" i="6"/>
  <c r="AD19" i="6" s="1"/>
  <c r="AC24" i="6"/>
  <c r="AD24" i="6" s="1"/>
  <c r="AC45" i="5"/>
  <c r="AD45" i="5" s="1"/>
  <c r="AC16" i="5"/>
  <c r="AD16" i="5" s="1"/>
  <c r="AC14" i="5"/>
  <c r="AD14" i="5" s="1"/>
  <c r="AC22" i="5"/>
  <c r="AD22" i="5" s="1"/>
  <c r="AC26" i="5"/>
  <c r="AD26" i="5" s="1"/>
  <c r="AC6" i="6"/>
  <c r="AD6" i="6" s="1"/>
  <c r="AC20" i="6"/>
  <c r="AD20" i="6" s="1"/>
  <c r="AC12" i="6"/>
  <c r="AD12" i="6" s="1"/>
  <c r="AC22" i="6"/>
  <c r="AD22" i="6" s="1"/>
  <c r="AC16" i="6"/>
  <c r="AD16" i="6" s="1"/>
  <c r="AC27" i="6"/>
  <c r="AD27" i="6" s="1"/>
  <c r="AC52" i="5"/>
  <c r="AD52" i="5" s="1"/>
  <c r="AC30" i="5"/>
  <c r="AD30" i="5" s="1"/>
  <c r="AC40" i="5"/>
  <c r="AD40" i="5" s="1"/>
  <c r="AC32" i="5"/>
  <c r="AD32" i="5" s="1"/>
  <c r="AC48" i="5"/>
  <c r="AD48" i="5" s="1"/>
  <c r="AC50" i="5"/>
  <c r="AD50" i="5" s="1"/>
  <c r="AC18" i="5"/>
  <c r="AD18" i="5" s="1"/>
  <c r="AC44" i="5"/>
  <c r="AD44" i="5" s="1"/>
</calcChain>
</file>

<file path=xl/sharedStrings.xml><?xml version="1.0" encoding="utf-8"?>
<sst xmlns="http://schemas.openxmlformats.org/spreadsheetml/2006/main" count="1278" uniqueCount="318">
  <si>
    <t>No</t>
  </si>
  <si>
    <t>Name</t>
  </si>
  <si>
    <t>Location</t>
  </si>
  <si>
    <t>Depth (m)</t>
  </si>
  <si>
    <t>P (MPa)</t>
  </si>
  <si>
    <t>T (°C)</t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</si>
  <si>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</si>
  <si>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</si>
  <si>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Secure</t>
  </si>
  <si>
    <t>GIIP (Mt)</t>
  </si>
  <si>
    <t>Source</t>
  </si>
  <si>
    <t>Fault</t>
  </si>
  <si>
    <t>Reservoir</t>
  </si>
  <si>
    <t>Thickness (m)</t>
  </si>
  <si>
    <t>Seal</t>
  </si>
  <si>
    <t>Stacked</t>
  </si>
  <si>
    <t>Reference</t>
  </si>
  <si>
    <t>McElmo</t>
  </si>
  <si>
    <t>USA</t>
  </si>
  <si>
    <t>Yes</t>
  </si>
  <si>
    <t>Magmatic</t>
  </si>
  <si>
    <t>Limestone</t>
  </si>
  <si>
    <t>Salt, Anhydrite</t>
  </si>
  <si>
    <t>Allis et al. (2001), Gerling (1983)</t>
  </si>
  <si>
    <t>St. Johns</t>
  </si>
  <si>
    <t>Siltstone, Sandstone Limestone</t>
  </si>
  <si>
    <t>Shale, Mudstone</t>
  </si>
  <si>
    <t>Moore et al. (2005), Rauzi (1999), Gilfillan et al. (2011), Keating et al., 2014</t>
  </si>
  <si>
    <t>Bravo Dome</t>
  </si>
  <si>
    <t>Sandstone Conglomerate</t>
  </si>
  <si>
    <t>Anhydrite, Mudstone</t>
  </si>
  <si>
    <t>Allis et al.(2001), Pearce (1996), Broadhead, 1987; Dubacq et al, 2012; Johnson, 1984; Sathaye et al., 2014</t>
  </si>
  <si>
    <t>Doe Canyon</t>
  </si>
  <si>
    <t>Adams et al, 2015;</t>
  </si>
  <si>
    <t>Val Verde</t>
  </si>
  <si>
    <t>Carbonate</t>
  </si>
  <si>
    <t>Shale</t>
  </si>
  <si>
    <t>NETL, 2014</t>
  </si>
  <si>
    <t>Oakdale</t>
  </si>
  <si>
    <t>Sandstone</t>
  </si>
  <si>
    <t>Shale, Volcanics</t>
  </si>
  <si>
    <t>Sheep Mountain</t>
  </si>
  <si>
    <t>Holloway et al., 2007; Lynch et al., 1985; Allis et al., 2001; Renfro, 1979</t>
  </si>
  <si>
    <t>Lisbon</t>
  </si>
  <si>
    <t>NA</t>
  </si>
  <si>
    <t>Big Piney La Barge Basinal</t>
  </si>
  <si>
    <t>Sandstone, Dolomite, Basement</t>
  </si>
  <si>
    <t>Becker &amp; Lynds (2012); Kaszuba et al., 2011; Allis et al., 2001</t>
  </si>
  <si>
    <t>Big Piney La Barge Foreland</t>
  </si>
  <si>
    <t>Big Piney La Barge Highland</t>
  </si>
  <si>
    <t>Madden</t>
  </si>
  <si>
    <t>Magmatic*</t>
  </si>
  <si>
    <t>Dolomite</t>
  </si>
  <si>
    <t>Barett &amp; Hubley, 1969</t>
  </si>
  <si>
    <t>Jackson Dome</t>
  </si>
  <si>
    <t>Limestone, Dolomite, Sandstone</t>
  </si>
  <si>
    <t>Carbonate, Anhydrite</t>
  </si>
  <si>
    <t>Stevens et al., 2001; Stuart&amp;Kosik, 1977; Rice et al, 1997; Schenk &amp; Viger</t>
  </si>
  <si>
    <t>Escalante</t>
  </si>
  <si>
    <t>Sandstone, Limestone</t>
  </si>
  <si>
    <t>Kevin Dome</t>
  </si>
  <si>
    <t>Magmatic *</t>
  </si>
  <si>
    <t>Anhydrite, Halite</t>
  </si>
  <si>
    <t>McCallum</t>
  </si>
  <si>
    <t>Gordon Creek</t>
  </si>
  <si>
    <t>Chidsey and Chamberlain (1996), Allis et al . (2001)</t>
  </si>
  <si>
    <t>Indian Creek</t>
  </si>
  <si>
    <t>Woodside</t>
  </si>
  <si>
    <t>Des Moines</t>
  </si>
  <si>
    <t>Congolomerate, Sandstone</t>
  </si>
  <si>
    <t>NETL, 2014; Broadhead et al, 2009</t>
  </si>
  <si>
    <t>Estancia</t>
  </si>
  <si>
    <t>Sandstone, Conglomerate</t>
  </si>
  <si>
    <t>Farnham</t>
  </si>
  <si>
    <t>Inconclusive</t>
  </si>
  <si>
    <t>Allis et al. (2001), Morgan and Chidsey (1991); Allis et al., 2005; Well log; Kampman et al, 2012</t>
  </si>
  <si>
    <t>Imperial</t>
  </si>
  <si>
    <t>Silt and Clay</t>
  </si>
  <si>
    <t>&lt;100</t>
  </si>
  <si>
    <t>NETL, 2014; Muffler &amp; White, 1969</t>
  </si>
  <si>
    <t>JM- Brown Bassett Field</t>
  </si>
  <si>
    <t>Ballentine et al., 2001; Gilfillan et al., 2009 sup. Info; Schoell et atl., 2001</t>
  </si>
  <si>
    <t>El Trapial Field</t>
  </si>
  <si>
    <t>Mexico</t>
  </si>
  <si>
    <t>Blann et al., 1997; Crotti et al, 2007; Orchuela et al., 2003</t>
  </si>
  <si>
    <t>Quebrache Field</t>
  </si>
  <si>
    <t>Organic matter degradation</t>
  </si>
  <si>
    <t>Sandstone &amp; Carbonates</t>
  </si>
  <si>
    <t>Mudstones; Anhydrite</t>
  </si>
  <si>
    <t>Gachuz-Muro et al., 2011; Gachuz-Muro et al, 2007</t>
  </si>
  <si>
    <t>Montmiral</t>
  </si>
  <si>
    <t>France</t>
  </si>
  <si>
    <t>Mantle/carbonates*</t>
  </si>
  <si>
    <t>Sandstone &amp; Limestone</t>
  </si>
  <si>
    <t>Claystone and Marlstone</t>
  </si>
  <si>
    <t>Gaus et al, 2004, Pearce et al., 2004</t>
  </si>
  <si>
    <t>Messokampos</t>
  </si>
  <si>
    <t>Greece</t>
  </si>
  <si>
    <t>Carbonates/minor magmatic</t>
  </si>
  <si>
    <t>Sands</t>
  </si>
  <si>
    <t>Clay</t>
  </si>
  <si>
    <t>Gaus et al, 2004; TNO poster</t>
  </si>
  <si>
    <t>Fizzy Field</t>
  </si>
  <si>
    <t>UK</t>
  </si>
  <si>
    <t>Shale, Evaporites</t>
  </si>
  <si>
    <t>Wilkinson et al. (2009), Underhill et al. (2009), Yielding et al. (2011)</t>
  </si>
  <si>
    <t>Vorderrhön</t>
  </si>
  <si>
    <t>Germany</t>
  </si>
  <si>
    <t>Sandstone, Siltstone, Limestone &amp; Anhydrite</t>
  </si>
  <si>
    <t>Anhydrite &amp; claystones</t>
  </si>
  <si>
    <t>200-300</t>
  </si>
  <si>
    <t>Pearce et al., 2002 &amp; 2004</t>
  </si>
  <si>
    <t>Latera caldera</t>
  </si>
  <si>
    <t>Italy</t>
  </si>
  <si>
    <t>Carbonates*</t>
  </si>
  <si>
    <t>Flysch and Volcanics</t>
  </si>
  <si>
    <t>Annunziatellis et al., 2008</t>
  </si>
  <si>
    <t>Benevento Field</t>
  </si>
  <si>
    <t>Evaporite, Carbonate</t>
  </si>
  <si>
    <t>Roberts, 2012; well log</t>
  </si>
  <si>
    <t>Monte Taburno Reservoir</t>
  </si>
  <si>
    <t>Thrust deposits</t>
  </si>
  <si>
    <t>Muscillo Reservoir</t>
  </si>
  <si>
    <t>Mudstone</t>
  </si>
  <si>
    <t>Roberts, 2012; Well log</t>
  </si>
  <si>
    <t>Acerno Reservoir</t>
  </si>
  <si>
    <t>Pieve Santo Stefano</t>
  </si>
  <si>
    <t>Dolomite, Evaporite</t>
  </si>
  <si>
    <t>Evaporites (?)</t>
  </si>
  <si>
    <t>Roberts, 2012; well log, Bonini 2009, Trippetta et al., 2013</t>
  </si>
  <si>
    <t>Frigento Field</t>
  </si>
  <si>
    <t>Mudstones</t>
  </si>
  <si>
    <t>Wiehengebirgsvorland</t>
  </si>
  <si>
    <t>27*</t>
  </si>
  <si>
    <t>Organic Matter &amp; Carbonates</t>
  </si>
  <si>
    <t>Anhydrite</t>
  </si>
  <si>
    <t>Fischer et al., 2006</t>
  </si>
  <si>
    <t>Budafa Field</t>
  </si>
  <si>
    <t>Hungary</t>
  </si>
  <si>
    <t>Carbonates, Magmatic</t>
  </si>
  <si>
    <t>Doleschall et al., 1992, Gacho-Muro, 2005 Kiraly et al, 2014, Clayton et al, 1990</t>
  </si>
  <si>
    <t>Mihalyi-Repcelak</t>
  </si>
  <si>
    <t>Conglomerates, Sandstones</t>
  </si>
  <si>
    <t>Claystones</t>
  </si>
  <si>
    <t>Zaizhuangzi field</t>
  </si>
  <si>
    <t>China</t>
  </si>
  <si>
    <t>16*</t>
  </si>
  <si>
    <t>Mixed</t>
  </si>
  <si>
    <t>Biolithite, dolomite</t>
  </si>
  <si>
    <t>Zhang et al., 2008, Dai et al. 2000</t>
  </si>
  <si>
    <t>Youaicun Field</t>
  </si>
  <si>
    <t>22.4*</t>
  </si>
  <si>
    <t>Magmatic?*</t>
  </si>
  <si>
    <t>Mudstone, Siltstone</t>
  </si>
  <si>
    <t>Anping et al., 2009; Dai et al. 2000</t>
  </si>
  <si>
    <t>Dazhongwang WG1</t>
  </si>
  <si>
    <t>24.42*</t>
  </si>
  <si>
    <t>Magmatic +?*</t>
  </si>
  <si>
    <t>Dolomitic limestone, sandstone</t>
  </si>
  <si>
    <t>Dai et al., 2000; Zhang et al., 2008; Anping et al., 2009</t>
  </si>
  <si>
    <t>Gaoquing Field</t>
  </si>
  <si>
    <t>8.11*</t>
  </si>
  <si>
    <t>Sandstone, siltstone</t>
  </si>
  <si>
    <t>?</t>
  </si>
  <si>
    <t>Dai et al., 2005, Dai et al., 2000; Gong et al., 2003</t>
  </si>
  <si>
    <t>Ping Fang Wang Field</t>
  </si>
  <si>
    <t>14.5*</t>
  </si>
  <si>
    <t>Anping et al., 2009; Dai et al, 2000; Gong et al., 2003</t>
  </si>
  <si>
    <t>Yang 25 Field</t>
  </si>
  <si>
    <t>2.9*</t>
  </si>
  <si>
    <t>Shale, Mudstone, basalt</t>
  </si>
  <si>
    <t>Anping et al., 2009, Dai et al., 2000; Gong et al., 2003</t>
  </si>
  <si>
    <t>Balipo Field</t>
  </si>
  <si>
    <t>26*</t>
  </si>
  <si>
    <t>98.2*</t>
  </si>
  <si>
    <t>Conglomerates, Mudstone</t>
  </si>
  <si>
    <t>Anping et al., 2009, Dai et al., 2000</t>
  </si>
  <si>
    <t>Pingnan</t>
  </si>
  <si>
    <t>19.8*</t>
  </si>
  <si>
    <t>Anping et al., 2009, Dai et al., 2000, Gong et al., 2003</t>
  </si>
  <si>
    <t>Hua 17 Field</t>
  </si>
  <si>
    <t>19.6*</t>
  </si>
  <si>
    <t>Anping et al., 2009; Dai et al., 2000; Gong et al., 2003</t>
  </si>
  <si>
    <t>Huangquiao Field</t>
  </si>
  <si>
    <t>57.5*</t>
  </si>
  <si>
    <t>Carbonate; Sandstone</t>
  </si>
  <si>
    <t>Gypsum-bearing clay rocks</t>
  </si>
  <si>
    <t>Dai et al., 2005</t>
  </si>
  <si>
    <t>Huanchang 3-4 Field</t>
  </si>
  <si>
    <t>33.5*</t>
  </si>
  <si>
    <t>Li et al., 2008</t>
  </si>
  <si>
    <t>Wanjinta Field</t>
  </si>
  <si>
    <t>7.7*</t>
  </si>
  <si>
    <t>Dai et al., 2005; Dai et al., 2000</t>
  </si>
  <si>
    <t>Qian'an</t>
  </si>
  <si>
    <t>20.6*</t>
  </si>
  <si>
    <t>Siltstone, sandstone</t>
  </si>
  <si>
    <t>30?</t>
  </si>
  <si>
    <t>Dai et al., 2000</t>
  </si>
  <si>
    <t>Nong'ancun Field</t>
  </si>
  <si>
    <t>2.75*</t>
  </si>
  <si>
    <t>Volcanics, conglomerates</t>
  </si>
  <si>
    <t>Changling Field</t>
  </si>
  <si>
    <t>33*</t>
  </si>
  <si>
    <t>Volcanics</t>
  </si>
  <si>
    <t>Guang et al., 2011</t>
  </si>
  <si>
    <t>DF1-1 Field</t>
  </si>
  <si>
    <t>12.8*</t>
  </si>
  <si>
    <t>Thermogenic</t>
  </si>
  <si>
    <t>Huang et al., 2003, 2004; Zhu et al, 2009, Zhenfeng, 2008</t>
  </si>
  <si>
    <t>LD28-1 Field</t>
  </si>
  <si>
    <t>16.5*</t>
  </si>
  <si>
    <t>69.5*</t>
  </si>
  <si>
    <t>Organic Matter</t>
  </si>
  <si>
    <t>Huang et al., 2003</t>
  </si>
  <si>
    <t>LD15-1 Field</t>
  </si>
  <si>
    <t>14.23*</t>
  </si>
  <si>
    <t>60.7*</t>
  </si>
  <si>
    <t>Natuna D-Alpha Block</t>
  </si>
  <si>
    <t>Indonesia</t>
  </si>
  <si>
    <t>Shale/Clay</t>
  </si>
  <si>
    <t>Bell et al., 1987</t>
  </si>
  <si>
    <t>Ladbroke Grove Field</t>
  </si>
  <si>
    <t>Australia</t>
  </si>
  <si>
    <t>Watson et al., 2004; Parker, 1992; Well log,  Watson, 2012</t>
  </si>
  <si>
    <t>Caroline</t>
  </si>
  <si>
    <t>Shale and Siltstones</t>
  </si>
  <si>
    <t>LeBlanc et al (1967), Watson 2012, Chivas et al, 1987</t>
  </si>
  <si>
    <t>Tuna field</t>
  </si>
  <si>
    <t>Carbonates</t>
  </si>
  <si>
    <t>Hortle et al., 2011; Neslon et al, 2005; http://er-info.dpi.vic.gov.au/petroleum/well/tuna4.htm; Schacht, 2008</t>
  </si>
  <si>
    <t>Kapuni Field</t>
  </si>
  <si>
    <t>NZ</t>
  </si>
  <si>
    <t>Hulston et al., 2001; Webster et al, 2011; King et al., 2009</t>
  </si>
  <si>
    <t>New Plymouth Area</t>
  </si>
  <si>
    <t>3.7*</t>
  </si>
  <si>
    <t>32.4*</t>
  </si>
  <si>
    <t>Claystone/Siltstone</t>
  </si>
  <si>
    <t>&lt;150</t>
  </si>
  <si>
    <t>Hulston et al., 2001; Lyon, 1996; Leitner et al., 2000</t>
  </si>
  <si>
    <t>Garvoc-1</t>
  </si>
  <si>
    <t>no</t>
  </si>
  <si>
    <t>Higgs et al., 2014, Well logs, cross sections, Watson 2012</t>
  </si>
  <si>
    <t>Kalangadoo 1</t>
  </si>
  <si>
    <t>20.5*</t>
  </si>
  <si>
    <t>Basement</t>
  </si>
  <si>
    <t>Watson 2012, Higgs et al. 2014</t>
  </si>
  <si>
    <t>Boggy Creek</t>
  </si>
  <si>
    <t>Watson 2014, WCR</t>
  </si>
  <si>
    <t>Gudian</t>
  </si>
  <si>
    <t>11.8*</t>
  </si>
  <si>
    <t>Yuquiao et al., 2007, Yu et al, 2014, Dai et al., 2000 &amp; 2005</t>
  </si>
  <si>
    <t>Battle Creek</t>
  </si>
  <si>
    <t>Halite</t>
  </si>
  <si>
    <t>Lane. 1987, Ryerson et al., 2013, Lake &amp; Whittaker, 2006</t>
  </si>
  <si>
    <t>Prudhoe Bay 01-13</t>
  </si>
  <si>
    <t>28*</t>
  </si>
  <si>
    <t>Kharaka &amp; Carothers, 1982, USGS Report</t>
  </si>
  <si>
    <t>Turaco, Albertine Graben</t>
  </si>
  <si>
    <t>Uganda</t>
  </si>
  <si>
    <t>25*</t>
  </si>
  <si>
    <t>Logan et al, 2009, Dou et al, 2004, Karp et al, 2012</t>
  </si>
  <si>
    <t>Khairpur</t>
  </si>
  <si>
    <t>Pakistan</t>
  </si>
  <si>
    <t>Tainsh et al, 1959</t>
  </si>
  <si>
    <t>Yemahnuang</t>
  </si>
  <si>
    <t>Burma</t>
  </si>
  <si>
    <t>17.1*</t>
  </si>
  <si>
    <t>Imbus et al., 1999</t>
  </si>
  <si>
    <t>W961</t>
  </si>
  <si>
    <t>38*</t>
  </si>
  <si>
    <t>Zhu et al., 2009</t>
  </si>
  <si>
    <t>DF29-1</t>
  </si>
  <si>
    <t>18.3*</t>
  </si>
  <si>
    <t>yes</t>
  </si>
  <si>
    <t>Huang et al 2002, Hao et al 2000, huang et al, 2004</t>
  </si>
  <si>
    <t>L22-1</t>
  </si>
  <si>
    <t>14.8*</t>
  </si>
  <si>
    <t>Huang et al 2002, Hao et al 2000, huang et al, 2004, Lei et al., 2011</t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</si>
  <si>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 xml:space="preserve">2 </t>
    </r>
    <r>
      <rPr>
        <b/>
        <sz val="8"/>
        <color rgb="FF000000"/>
        <rFont val="Arial"/>
        <family val="2"/>
      </rPr>
      <t>(%)</t>
    </r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</si>
  <si>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</si>
  <si>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Reservoir Thickness (m)</t>
  </si>
  <si>
    <t>Seal Thickness (m)</t>
  </si>
  <si>
    <t>DATA TRAINING (51)</t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</si>
  <si>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</si>
  <si>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</si>
  <si>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DATA VALIDATION (25)</t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</si>
  <si>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</si>
  <si>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r>
      <rPr>
        <b/>
        <sz val="8"/>
        <color rgb="FF000000"/>
        <rFont val="Arial"/>
        <family val="2"/>
      </rPr>
      <t>CO</t>
    </r>
    <r>
      <rPr>
        <b/>
        <vertAlign val="subscript"/>
        <sz val="8"/>
        <color rgb="FF000000"/>
        <rFont val="Arial"/>
        <family val="2"/>
      </rPr>
      <t>2</t>
    </r>
    <r>
      <rPr>
        <b/>
        <sz val="8"/>
        <color rgb="FF000000"/>
        <rFont val="Arial"/>
        <family val="2"/>
      </rPr>
      <t xml:space="preserve"> Density (kg/m</t>
    </r>
    <r>
      <rPr>
        <b/>
        <vertAlign val="superscript"/>
        <sz val="8"/>
        <color rgb="FF000000"/>
        <rFont val="Arial"/>
        <family val="2"/>
      </rPr>
      <t>3</t>
    </r>
    <r>
      <rPr>
        <b/>
        <sz val="8"/>
        <color rgb="FF000000"/>
        <rFont val="Arial"/>
        <family val="2"/>
      </rPr>
      <t>)</t>
    </r>
  </si>
  <si>
    <t>Depth</t>
  </si>
  <si>
    <t>Pressure</t>
  </si>
  <si>
    <t>Temperature</t>
  </si>
  <si>
    <t>Count of Secure</t>
  </si>
  <si>
    <t>Grand Total</t>
  </si>
  <si>
    <t>CO2 Density</t>
  </si>
  <si>
    <t>Seal Thickness</t>
  </si>
  <si>
    <t>CO2 Density (kg/m3)</t>
  </si>
  <si>
    <t>P(x1|No)</t>
  </si>
  <si>
    <t>P(x2|No)</t>
  </si>
  <si>
    <t>P(x3|No)</t>
  </si>
  <si>
    <t>P(x4|No)</t>
  </si>
  <si>
    <t>P(x5|No)</t>
  </si>
  <si>
    <t>P(x6|No)</t>
  </si>
  <si>
    <t>P(x1|Yes)</t>
  </si>
  <si>
    <t>P(x2|Yes)</t>
  </si>
  <si>
    <t>P(x3|Yes)</t>
  </si>
  <si>
    <t>P(x4|Yes)</t>
  </si>
  <si>
    <t>P(x6|Yes)</t>
  </si>
  <si>
    <t>P(No|x_i)</t>
  </si>
  <si>
    <t>P(Yes|x_i)</t>
  </si>
  <si>
    <t>P(No)</t>
  </si>
  <si>
    <t>P(Yes)</t>
  </si>
  <si>
    <t>Prediction(Security)</t>
  </si>
  <si>
    <t>Validation</t>
  </si>
  <si>
    <t>P(x5|Yes)</t>
  </si>
  <si>
    <t>lower limit</t>
  </si>
  <si>
    <t>no fault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</si>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</sst>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Calibri"/>
      <family val="2"/>
    </font>
    <font>
      <i/>
      <sz val="8"/>
      <color rgb="FF000000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vertAlign val="subscript"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</fills>
  <borders count="19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Alignment="1">
      <alignment horizontal="left"/>
    </xf>
    <xf numFmtId="10" fontId="3" fillId="0" borderId="0" xfId="0" applyNumberFormat="1" applyFont="1"/>
    <xf numFmtId="0" fontId="3" fillId="0" borderId="0" xfId="0" applyFont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0" fontId="0" fillId="0" borderId="0" xfId="0" applyNumberFormat="1"/>
    <xf numFmtId="0" fontId="9" fillId="0" borderId="0" xfId="0" applyFont="1"/>
    <xf numFmtId="0" fontId="5" fillId="0" borderId="0" xfId="0" applyFont="1" applyAlignment="1">
      <alignment horizontal="center"/>
    </xf>
    <xf numFmtId="0" fontId="0" fillId="0" borderId="0" xfId="0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0" fontId="0" fillId="0" borderId="9" xfId="0" applyNumberFormat="1" applyBorder="1"/>
    <xf numFmtId="10" fontId="0" fillId="0" borderId="12" xfId="0" applyNumberFormat="1" applyBorder="1"/>
    <xf numFmtId="10" fontId="0" fillId="0" borderId="13" xfId="0" applyNumberFormat="1" applyBorder="1"/>
    <xf numFmtId="0" fontId="0" fillId="0" borderId="14" xfId="0" applyBorder="1"/>
    <xf numFmtId="10" fontId="0" fillId="0" borderId="14" xfId="0" applyNumberFormat="1" applyBorder="1"/>
    <xf numFmtId="10" fontId="0" fillId="0" borderId="15" xfId="0" applyNumberFormat="1" applyBorder="1"/>
    <xf numFmtId="0" fontId="0" fillId="0" borderId="16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0" fontId="1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10" fontId="3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iane Quitain" refreshedDate="44841.304977662039" refreshedVersion="5" recordCount="51">
  <cacheSource type="worksheet">
    <worksheetSource ref="K3:R54" sheet="Miocic Discretization"/>
  </cacheSource>
  <cacheFields count="8">
    <cacheField name="No" numFmtId="0">
      <sharedItems containsSemiMixedTypes="0" containsString="0" containsNumber="1" containsInteger="1" minValue="1" maxValue="76"/>
    </cacheField>
    <cacheField name="Depth (m)" numFmtId="0">
      <sharedItems containsSemiMixedTypes="0" containsString="0" containsNumber="1" containsInteger="1" minValue="0" maxValue="1" count="2">
        <n v="1"/>
        <n v="0"/>
      </sharedItems>
    </cacheField>
    <cacheField name="P (MPa)" numFmtId="0">
      <sharedItems containsMixedTypes="1" containsNumber="1" containsInteger="1" minValue="0" maxValue="1" count="3">
        <n v="1"/>
        <n v="0"/>
        <s v="NA"/>
      </sharedItems>
    </cacheField>
    <cacheField name="T (°C)" numFmtId="0">
      <sharedItems containsMixedTypes="1" containsNumber="1" containsInteger="1" minValue="0" maxValue="1" count="3">
        <n v="0"/>
        <s v="NA"/>
        <n v="1"/>
      </sharedItems>
    </cacheField>
    <cacheField name="CO2 Density (kg/m3)" numFmtId="0">
      <sharedItems containsSemiMixedTypes="0" containsString="0" containsNumber="1" containsInteger="1" minValue="0" maxValue="1" count="2">
        <n v="1"/>
        <n v="0"/>
      </sharedItems>
    </cacheField>
    <cacheField name="Seal Thickness (m)" numFmtId="0">
      <sharedItems containsMixedTypes="1" containsNumber="1" containsInteger="1" minValue="0" maxValue="1" count="3">
        <s v="NA"/>
        <n v="1"/>
        <n v="0"/>
      </sharedItems>
    </cacheField>
    <cacheField name="Fault" numFmtId="0">
      <sharedItems containsMixedTypes="1" containsNumber="1" containsInteger="1" minValue="0" maxValue="1" count="3">
        <n v="1"/>
        <n v="0"/>
        <s v="NA"/>
      </sharedItems>
    </cacheField>
    <cacheField name="Secure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n v="54"/>
    <x v="0"/>
    <x v="0"/>
    <x v="0"/>
    <x v="0"/>
    <x v="0"/>
    <x v="0"/>
    <x v="0"/>
  </r>
  <r>
    <n v="55"/>
    <x v="0"/>
    <x v="0"/>
    <x v="0"/>
    <x v="0"/>
    <x v="1"/>
    <x v="1"/>
    <x v="0"/>
  </r>
  <r>
    <n v="1"/>
    <x v="0"/>
    <x v="0"/>
    <x v="0"/>
    <x v="0"/>
    <x v="1"/>
    <x v="0"/>
    <x v="0"/>
  </r>
  <r>
    <n v="14"/>
    <x v="1"/>
    <x v="1"/>
    <x v="0"/>
    <x v="0"/>
    <x v="1"/>
    <x v="0"/>
    <x v="0"/>
  </r>
  <r>
    <n v="58"/>
    <x v="1"/>
    <x v="0"/>
    <x v="0"/>
    <x v="0"/>
    <x v="0"/>
    <x v="1"/>
    <x v="0"/>
  </r>
  <r>
    <n v="10"/>
    <x v="0"/>
    <x v="0"/>
    <x v="0"/>
    <x v="0"/>
    <x v="1"/>
    <x v="0"/>
    <x v="0"/>
  </r>
  <r>
    <n v="51"/>
    <x v="0"/>
    <x v="0"/>
    <x v="0"/>
    <x v="0"/>
    <x v="0"/>
    <x v="1"/>
    <x v="0"/>
  </r>
  <r>
    <n v="57"/>
    <x v="0"/>
    <x v="0"/>
    <x v="0"/>
    <x v="0"/>
    <x v="2"/>
    <x v="1"/>
    <x v="0"/>
  </r>
  <r>
    <n v="5"/>
    <x v="0"/>
    <x v="0"/>
    <x v="0"/>
    <x v="0"/>
    <x v="1"/>
    <x v="1"/>
    <x v="0"/>
  </r>
  <r>
    <n v="59"/>
    <x v="0"/>
    <x v="0"/>
    <x v="0"/>
    <x v="0"/>
    <x v="1"/>
    <x v="0"/>
    <x v="0"/>
  </r>
  <r>
    <n v="60"/>
    <x v="0"/>
    <x v="0"/>
    <x v="0"/>
    <x v="0"/>
    <x v="0"/>
    <x v="0"/>
    <x v="0"/>
  </r>
  <r>
    <n v="4"/>
    <x v="0"/>
    <x v="0"/>
    <x v="0"/>
    <x v="0"/>
    <x v="0"/>
    <x v="1"/>
    <x v="0"/>
  </r>
  <r>
    <n v="12"/>
    <x v="0"/>
    <x v="0"/>
    <x v="0"/>
    <x v="0"/>
    <x v="1"/>
    <x v="0"/>
    <x v="0"/>
  </r>
  <r>
    <n v="27"/>
    <x v="1"/>
    <x v="1"/>
    <x v="0"/>
    <x v="1"/>
    <x v="1"/>
    <x v="0"/>
    <x v="0"/>
  </r>
  <r>
    <n v="33"/>
    <x v="0"/>
    <x v="0"/>
    <x v="0"/>
    <x v="0"/>
    <x v="0"/>
    <x v="1"/>
    <x v="0"/>
  </r>
  <r>
    <n v="7"/>
    <x v="0"/>
    <x v="0"/>
    <x v="0"/>
    <x v="0"/>
    <x v="0"/>
    <x v="2"/>
    <x v="0"/>
  </r>
  <r>
    <n v="37"/>
    <x v="0"/>
    <x v="1"/>
    <x v="0"/>
    <x v="0"/>
    <x v="1"/>
    <x v="1"/>
    <x v="0"/>
  </r>
  <r>
    <n v="61"/>
    <x v="0"/>
    <x v="0"/>
    <x v="1"/>
    <x v="0"/>
    <x v="0"/>
    <x v="1"/>
    <x v="0"/>
  </r>
  <r>
    <n v="62"/>
    <x v="1"/>
    <x v="1"/>
    <x v="0"/>
    <x v="0"/>
    <x v="0"/>
    <x v="0"/>
    <x v="0"/>
  </r>
  <r>
    <n v="26"/>
    <x v="0"/>
    <x v="0"/>
    <x v="0"/>
    <x v="0"/>
    <x v="1"/>
    <x v="0"/>
    <x v="0"/>
  </r>
  <r>
    <n v="53"/>
    <x v="0"/>
    <x v="0"/>
    <x v="0"/>
    <x v="0"/>
    <x v="1"/>
    <x v="1"/>
    <x v="0"/>
  </r>
  <r>
    <n v="44"/>
    <x v="0"/>
    <x v="0"/>
    <x v="0"/>
    <x v="0"/>
    <x v="2"/>
    <x v="1"/>
    <x v="0"/>
  </r>
  <r>
    <n v="50"/>
    <x v="0"/>
    <x v="0"/>
    <x v="1"/>
    <x v="0"/>
    <x v="1"/>
    <x v="0"/>
    <x v="0"/>
  </r>
  <r>
    <n v="63"/>
    <x v="0"/>
    <x v="0"/>
    <x v="0"/>
    <x v="0"/>
    <x v="1"/>
    <x v="0"/>
    <x v="0"/>
  </r>
  <r>
    <n v="64"/>
    <x v="0"/>
    <x v="0"/>
    <x v="0"/>
    <x v="0"/>
    <x v="1"/>
    <x v="2"/>
    <x v="0"/>
  </r>
  <r>
    <n v="2"/>
    <x v="1"/>
    <x v="1"/>
    <x v="2"/>
    <x v="1"/>
    <x v="2"/>
    <x v="1"/>
    <x v="0"/>
  </r>
  <r>
    <n v="65"/>
    <x v="0"/>
    <x v="0"/>
    <x v="0"/>
    <x v="0"/>
    <x v="1"/>
    <x v="1"/>
    <x v="0"/>
  </r>
  <r>
    <n v="38"/>
    <x v="0"/>
    <x v="0"/>
    <x v="0"/>
    <x v="0"/>
    <x v="2"/>
    <x v="1"/>
    <x v="0"/>
  </r>
  <r>
    <n v="66"/>
    <x v="0"/>
    <x v="0"/>
    <x v="0"/>
    <x v="0"/>
    <x v="1"/>
    <x v="1"/>
    <x v="0"/>
  </r>
  <r>
    <n v="8"/>
    <x v="0"/>
    <x v="0"/>
    <x v="0"/>
    <x v="0"/>
    <x v="1"/>
    <x v="0"/>
    <x v="0"/>
  </r>
  <r>
    <n v="35"/>
    <x v="1"/>
    <x v="1"/>
    <x v="0"/>
    <x v="0"/>
    <x v="0"/>
    <x v="1"/>
    <x v="0"/>
  </r>
  <r>
    <n v="30"/>
    <x v="0"/>
    <x v="0"/>
    <x v="0"/>
    <x v="0"/>
    <x v="0"/>
    <x v="2"/>
    <x v="0"/>
  </r>
  <r>
    <n v="34"/>
    <x v="0"/>
    <x v="0"/>
    <x v="0"/>
    <x v="1"/>
    <x v="2"/>
    <x v="1"/>
    <x v="0"/>
  </r>
  <r>
    <n v="23"/>
    <x v="1"/>
    <x v="1"/>
    <x v="0"/>
    <x v="1"/>
    <x v="1"/>
    <x v="0"/>
    <x v="0"/>
  </r>
  <r>
    <n v="6"/>
    <x v="0"/>
    <x v="0"/>
    <x v="0"/>
    <x v="0"/>
    <x v="1"/>
    <x v="1"/>
    <x v="0"/>
  </r>
  <r>
    <n v="9"/>
    <x v="0"/>
    <x v="0"/>
    <x v="0"/>
    <x v="0"/>
    <x v="1"/>
    <x v="0"/>
    <x v="0"/>
  </r>
  <r>
    <n v="36"/>
    <x v="0"/>
    <x v="0"/>
    <x v="0"/>
    <x v="0"/>
    <x v="1"/>
    <x v="0"/>
    <x v="0"/>
  </r>
  <r>
    <n v="16"/>
    <x v="0"/>
    <x v="0"/>
    <x v="0"/>
    <x v="0"/>
    <x v="1"/>
    <x v="1"/>
    <x v="0"/>
  </r>
  <r>
    <n v="20"/>
    <x v="1"/>
    <x v="1"/>
    <x v="2"/>
    <x v="1"/>
    <x v="2"/>
    <x v="0"/>
    <x v="0"/>
  </r>
  <r>
    <n v="31"/>
    <x v="0"/>
    <x v="2"/>
    <x v="1"/>
    <x v="0"/>
    <x v="1"/>
    <x v="1"/>
    <x v="0"/>
  </r>
  <r>
    <n v="39"/>
    <x v="0"/>
    <x v="0"/>
    <x v="0"/>
    <x v="0"/>
    <x v="2"/>
    <x v="1"/>
    <x v="0"/>
  </r>
  <r>
    <n v="40"/>
    <x v="0"/>
    <x v="0"/>
    <x v="0"/>
    <x v="0"/>
    <x v="2"/>
    <x v="1"/>
    <x v="0"/>
  </r>
  <r>
    <n v="41"/>
    <x v="0"/>
    <x v="0"/>
    <x v="0"/>
    <x v="0"/>
    <x v="1"/>
    <x v="1"/>
    <x v="0"/>
  </r>
  <r>
    <n v="45"/>
    <x v="0"/>
    <x v="1"/>
    <x v="0"/>
    <x v="0"/>
    <x v="1"/>
    <x v="0"/>
    <x v="0"/>
  </r>
  <r>
    <n v="75"/>
    <x v="0"/>
    <x v="0"/>
    <x v="0"/>
    <x v="0"/>
    <x v="1"/>
    <x v="0"/>
    <x v="1"/>
  </r>
  <r>
    <n v="71"/>
    <x v="0"/>
    <x v="0"/>
    <x v="0"/>
    <x v="0"/>
    <x v="1"/>
    <x v="1"/>
    <x v="1"/>
  </r>
  <r>
    <n v="72"/>
    <x v="1"/>
    <x v="0"/>
    <x v="0"/>
    <x v="1"/>
    <x v="2"/>
    <x v="1"/>
    <x v="1"/>
  </r>
  <r>
    <n v="74"/>
    <x v="0"/>
    <x v="0"/>
    <x v="0"/>
    <x v="0"/>
    <x v="1"/>
    <x v="1"/>
    <x v="1"/>
  </r>
  <r>
    <n v="76"/>
    <x v="1"/>
    <x v="1"/>
    <x v="0"/>
    <x v="1"/>
    <x v="2"/>
    <x v="2"/>
    <x v="1"/>
  </r>
  <r>
    <n v="67"/>
    <x v="1"/>
    <x v="1"/>
    <x v="0"/>
    <x v="1"/>
    <x v="1"/>
    <x v="1"/>
    <x v="1"/>
  </r>
  <r>
    <n v="68"/>
    <x v="1"/>
    <x v="1"/>
    <x v="0"/>
    <x v="1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iocic Pivot 4" cacheId="30" applyNumberFormats="0" applyBorderFormats="0" applyFontFormats="0" applyPatternFormats="0" applyAlignmentFormats="0" applyWidthHeightFormats="0" dataCaption="" updatedVersion="5" compact="0" compactData="0">
  <location ref="B12:E16" firstHeaderRow="1" firstDataRow="2" firstDataCol="1"/>
  <pivotFields count="8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compact="0" outline="0" multipleItemSelectionAllowed="1" showAll="0"/>
    <pivotField name="CO2 Density (kg/m3)" axis="axisRow" compact="0" outline="0" multipleItemSelectionAllowed="1" showAll="0" sortType="ascending">
      <items count="3">
        <item x="1"/>
        <item x="0"/>
        <item t="default"/>
      </items>
    </pivotField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ecure" fld="7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iocic Pivot" cacheId="30" applyNumberFormats="0" applyBorderFormats="0" applyFontFormats="0" applyPatternFormats="0" applyAlignmentFormats="0" applyWidthHeightFormats="0" dataCaption="" updatedVersion="5" compact="0" compactData="0">
  <location ref="B3:E7" firstHeaderRow="1" firstDataRow="2" firstDataCol="1"/>
  <pivotFields count="8">
    <pivotField name="No" compact="0" outline="0" multipleItemSelectionAllowed="1" showAll="0"/>
    <pivotField name="Depth (m)" axis="axisRow" compact="0" outline="0" multipleItemSelectionAllowed="1" showAll="0" sortType="ascending">
      <items count="3">
        <item x="1"/>
        <item x="0"/>
        <item t="default"/>
      </items>
    </pivotField>
    <pivotField name="P (MPa)" compact="0" outline="0" multipleItemSelectionAllowed="1" showAll="0"/>
    <pivotField name="T (°C)" compact="0" outline="0" multipleItemSelectionAllowed="1" showAll="0"/>
    <pivotField name="CO2 Density (kg/m3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ecure" fld="7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Miocic Pivot 2" cacheId="30" applyNumberFormats="0" applyBorderFormats="0" applyFontFormats="0" applyPatternFormats="0" applyAlignmentFormats="0" applyWidthHeightFormats="0" dataCaption="" updatedVersion="5" compact="0" compactData="0">
  <location ref="G3:J7" firstHeaderRow="1" firstDataRow="2" firstDataCol="1"/>
  <pivotFields count="8">
    <pivotField name="No" compact="0" outline="0" multipleItemSelectionAllowed="1" showAll="0"/>
    <pivotField name="Depth (m)" compact="0" outline="0" multipleItemSelectionAllowed="1" showAll="0"/>
    <pivotField name="P (MPa)" axis="axisRow" compact="0" outline="0" multipleItemSelectionAllowed="1" showAll="0" sortType="ascending">
      <items count="4">
        <item x="1"/>
        <item x="0"/>
        <item h="1" x="2"/>
        <item t="default"/>
      </items>
    </pivotField>
    <pivotField name="T (°C)" compact="0" outline="0" multipleItemSelectionAllowed="1" showAll="0"/>
    <pivotField name="CO2 Density (kg/m3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ecure" fld="7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Miocic Pivot 7" cacheId="30" applyNumberFormats="0" applyBorderFormats="0" applyFontFormats="0" applyPatternFormats="0" applyAlignmentFormats="0" applyWidthHeightFormats="0" dataCaption="" updatedVersion="5" compact="0" compactData="0">
  <location ref="B21:C24" firstHeaderRow="1" firstDataRow="1" firstDataCol="1"/>
  <pivotFields count="8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compact="0" outline="0" multipleItemSelectionAllowed="1" showAll="0"/>
    <pivotField name="CO2 Density (kg/m3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Row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ount of Secure" fld="7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Miocic Pivot 3" cacheId="30" applyNumberFormats="0" applyBorderFormats="0" applyFontFormats="0" applyPatternFormats="0" applyAlignmentFormats="0" applyWidthHeightFormats="0" dataCaption="" updatedVersion="5" compact="0" compactData="0">
  <location ref="L3:O7" firstHeaderRow="1" firstDataRow="2" firstDataCol="1"/>
  <pivotFields count="8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axis="axisRow" compact="0" outline="0" multipleItemSelectionAllowed="1" showAll="0" sortType="ascending">
      <items count="4">
        <item x="0"/>
        <item x="2"/>
        <item h="1" x="1"/>
        <item t="default"/>
      </items>
    </pivotField>
    <pivotField name="CO2 Density (kg/m3)" compact="0" outline="0" multipleItemSelectionAllowed="1" showAll="0"/>
    <pivotField name="Seal Thickness (m)" compact="0" outline="0" multipleItemSelectionAllowed="1" showAll="0"/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ecure" fld="7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Miocic Pivot 5" cacheId="30" applyNumberFormats="0" applyBorderFormats="0" applyFontFormats="0" applyPatternFormats="0" applyAlignmentFormats="0" applyWidthHeightFormats="0" dataCaption="" updatedVersion="5" compact="0" compactData="0">
  <location ref="G12:J16" firstHeaderRow="1" firstDataRow="2" firstDataCol="1"/>
  <pivotFields count="8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compact="0" outline="0" multipleItemSelectionAllowed="1" showAll="0"/>
    <pivotField name="CO2 Density (kg/m3)" compact="0" outline="0" multipleItemSelectionAllowed="1" showAll="0"/>
    <pivotField name="Seal Thickness (m)" axis="axisRow" compact="0" outline="0" multipleItemSelectionAllowed="1" showAll="0" sortType="ascending">
      <items count="4">
        <item x="2"/>
        <item x="1"/>
        <item h="1" x="0"/>
        <item t="default"/>
      </items>
    </pivotField>
    <pivotField name="Fault" compact="0" outline="0" multipleItemSelectionAllowed="1" showAll="0"/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ecure" fld="7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Miocic Pivot 6" cacheId="30" applyNumberFormats="0" applyBorderFormats="0" applyFontFormats="0" applyPatternFormats="0" applyAlignmentFormats="0" applyWidthHeightFormats="0" dataCaption="" updatedVersion="5" compact="0" compactData="0">
  <location ref="L12:O16" firstHeaderRow="1" firstDataRow="2" firstDataCol="1"/>
  <pivotFields count="8">
    <pivotField name="No" compact="0" outline="0" multipleItemSelectionAllowed="1" showAll="0"/>
    <pivotField name="Depth (m)" compact="0" outline="0" multipleItemSelectionAllowed="1" showAll="0"/>
    <pivotField name="P (MPa)" compact="0" outline="0" multipleItemSelectionAllowed="1" showAll="0"/>
    <pivotField name="T (°C)" compact="0" outline="0" multipleItemSelectionAllowed="1" showAll="0"/>
    <pivotField name="CO2 Density (kg/m3)" compact="0" outline="0" multipleItemSelectionAllowed="1" showAll="0"/>
    <pivotField name="Seal Thickness (m)" compact="0" outline="0" multipleItemSelectionAllowed="1" showAll="0"/>
    <pivotField name="Fault" axis="axisRow" compact="0" outline="0" multipleItemSelectionAllowed="1" showAll="0" sortType="ascending">
      <items count="4">
        <item x="1"/>
        <item x="0"/>
        <item h="1" x="2"/>
        <item t="default"/>
      </items>
    </pivotField>
    <pivotField name="Secure" axis="axisCol" dataField="1" compact="0" outline="0" multipleItemSelectionAllowed="1" showAll="0" sortType="ascending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Secure" fld="7" subtotal="count" showDataAs="percentOfCol" baseField="0" numFmtId="1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2:19" ht="33.75" x14ac:dyDescent="0.25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13</v>
      </c>
      <c r="R2" s="2" t="s">
        <v>15</v>
      </c>
      <c r="S2" s="2" t="s">
        <v>16</v>
      </c>
    </row>
    <row r="3" spans="2:19" ht="45" x14ac:dyDescent="0.25">
      <c r="B3" s="3">
        <v>1</v>
      </c>
      <c r="C3" s="4" t="s">
        <v>17</v>
      </c>
      <c r="D3" s="4" t="s">
        <v>18</v>
      </c>
      <c r="E3" s="4">
        <v>2438</v>
      </c>
      <c r="F3" s="4">
        <v>24.3</v>
      </c>
      <c r="G3" s="4">
        <v>91.1</v>
      </c>
      <c r="H3" s="4">
        <v>98</v>
      </c>
      <c r="I3" s="4">
        <v>619.70000000000005</v>
      </c>
      <c r="J3" s="4" t="s">
        <v>19</v>
      </c>
      <c r="K3" s="5">
        <v>30095</v>
      </c>
      <c r="L3" s="4" t="s">
        <v>20</v>
      </c>
      <c r="M3" s="4" t="s">
        <v>0</v>
      </c>
      <c r="N3" s="4" t="s">
        <v>21</v>
      </c>
      <c r="O3" s="4">
        <v>29</v>
      </c>
      <c r="P3" s="4" t="s">
        <v>22</v>
      </c>
      <c r="Q3" s="4">
        <v>400</v>
      </c>
      <c r="R3" s="4" t="s">
        <v>19</v>
      </c>
      <c r="S3" s="4" t="s">
        <v>23</v>
      </c>
    </row>
    <row r="4" spans="2:19" ht="90" x14ac:dyDescent="0.25">
      <c r="B4" s="3">
        <v>2</v>
      </c>
      <c r="C4" s="4" t="s">
        <v>24</v>
      </c>
      <c r="D4" s="4" t="s">
        <v>18</v>
      </c>
      <c r="E4" s="4">
        <v>465</v>
      </c>
      <c r="F4" s="4">
        <v>6.2</v>
      </c>
      <c r="G4" s="4">
        <v>30</v>
      </c>
      <c r="H4" s="4">
        <v>99</v>
      </c>
      <c r="I4" s="4">
        <v>184.3</v>
      </c>
      <c r="J4" s="4" t="s">
        <v>0</v>
      </c>
      <c r="K4" s="5">
        <v>8917</v>
      </c>
      <c r="L4" s="4" t="s">
        <v>20</v>
      </c>
      <c r="M4" s="4" t="s">
        <v>19</v>
      </c>
      <c r="N4" s="4" t="s">
        <v>25</v>
      </c>
      <c r="O4" s="4">
        <v>150</v>
      </c>
      <c r="P4" s="4" t="s">
        <v>26</v>
      </c>
      <c r="Q4" s="4">
        <v>220</v>
      </c>
      <c r="R4" s="4" t="s">
        <v>19</v>
      </c>
      <c r="S4" s="4" t="s">
        <v>27</v>
      </c>
    </row>
    <row r="5" spans="2:19" ht="135" x14ac:dyDescent="0.25">
      <c r="B5" s="3">
        <v>3</v>
      </c>
      <c r="C5" s="4" t="s">
        <v>28</v>
      </c>
      <c r="D5" s="4" t="s">
        <v>18</v>
      </c>
      <c r="E5" s="4">
        <v>777</v>
      </c>
      <c r="F5" s="4">
        <v>4.4000000000000004</v>
      </c>
      <c r="G5" s="4">
        <v>26.7</v>
      </c>
      <c r="H5" s="4">
        <v>97</v>
      </c>
      <c r="I5" s="4">
        <v>105.5</v>
      </c>
      <c r="J5" s="4" t="s">
        <v>19</v>
      </c>
      <c r="K5" s="5">
        <v>23107</v>
      </c>
      <c r="L5" s="4" t="s">
        <v>20</v>
      </c>
      <c r="M5" s="4" t="s">
        <v>19</v>
      </c>
      <c r="N5" s="4" t="s">
        <v>29</v>
      </c>
      <c r="O5" s="4">
        <v>38</v>
      </c>
      <c r="P5" s="4" t="s">
        <v>30</v>
      </c>
      <c r="Q5" s="4">
        <v>45</v>
      </c>
      <c r="R5" s="4" t="s">
        <v>0</v>
      </c>
      <c r="S5" s="4" t="s">
        <v>31</v>
      </c>
    </row>
    <row r="6" spans="2:19" ht="22.5" x14ac:dyDescent="0.25">
      <c r="B6" s="3">
        <v>4</v>
      </c>
      <c r="C6" s="4" t="s">
        <v>32</v>
      </c>
      <c r="D6" s="4" t="s">
        <v>18</v>
      </c>
      <c r="E6" s="4">
        <v>2743</v>
      </c>
      <c r="F6" s="4">
        <v>27.3</v>
      </c>
      <c r="G6" s="4">
        <v>100.6</v>
      </c>
      <c r="H6" s="4">
        <v>95</v>
      </c>
      <c r="I6" s="4">
        <v>623.20000000000005</v>
      </c>
      <c r="J6" s="4" t="s">
        <v>19</v>
      </c>
      <c r="K6" s="5">
        <v>5095</v>
      </c>
      <c r="L6" s="4" t="s">
        <v>20</v>
      </c>
      <c r="M6" s="4" t="s">
        <v>0</v>
      </c>
      <c r="N6" s="4" t="s">
        <v>21</v>
      </c>
      <c r="O6" s="4">
        <v>18</v>
      </c>
      <c r="P6" s="4" t="s">
        <v>22</v>
      </c>
      <c r="Q6" s="4">
        <v>400</v>
      </c>
      <c r="R6" s="4" t="s">
        <v>19</v>
      </c>
      <c r="S6" s="4" t="s">
        <v>33</v>
      </c>
    </row>
    <row r="7" spans="2:19" ht="22.5" x14ac:dyDescent="0.25">
      <c r="B7" s="3">
        <v>5</v>
      </c>
      <c r="C7" s="4" t="s">
        <v>34</v>
      </c>
      <c r="D7" s="4" t="s">
        <v>18</v>
      </c>
      <c r="E7" s="4">
        <v>4133</v>
      </c>
      <c r="F7" s="4">
        <v>40.5</v>
      </c>
      <c r="G7" s="4">
        <v>103.3</v>
      </c>
      <c r="H7" s="4">
        <v>40</v>
      </c>
      <c r="I7" s="4">
        <v>748.8</v>
      </c>
      <c r="J7" s="4" t="s">
        <v>19</v>
      </c>
      <c r="K7" s="5">
        <v>7361</v>
      </c>
      <c r="L7" s="4" t="s">
        <v>20</v>
      </c>
      <c r="M7" s="4" t="s">
        <v>19</v>
      </c>
      <c r="N7" s="4" t="s">
        <v>35</v>
      </c>
      <c r="O7" s="4">
        <v>195</v>
      </c>
      <c r="P7" s="4" t="s">
        <v>36</v>
      </c>
      <c r="Q7" s="6"/>
      <c r="R7" s="6"/>
      <c r="S7" s="4" t="s">
        <v>37</v>
      </c>
    </row>
    <row r="8" spans="2:19" ht="22.5" x14ac:dyDescent="0.25">
      <c r="B8" s="3">
        <v>6</v>
      </c>
      <c r="C8" s="4" t="s">
        <v>38</v>
      </c>
      <c r="D8" s="4" t="s">
        <v>18</v>
      </c>
      <c r="E8" s="4">
        <v>1829</v>
      </c>
      <c r="F8" s="4">
        <v>19.2</v>
      </c>
      <c r="G8" s="4">
        <v>81.7</v>
      </c>
      <c r="H8" s="4">
        <v>72</v>
      </c>
      <c r="I8" s="4">
        <v>564.29999999999995</v>
      </c>
      <c r="J8" s="4" t="s">
        <v>19</v>
      </c>
      <c r="K8" s="5">
        <v>1153</v>
      </c>
      <c r="L8" s="4" t="s">
        <v>20</v>
      </c>
      <c r="M8" s="4" t="s">
        <v>19</v>
      </c>
      <c r="N8" s="4" t="s">
        <v>39</v>
      </c>
      <c r="O8" s="4">
        <v>76</v>
      </c>
      <c r="P8" s="4" t="s">
        <v>40</v>
      </c>
      <c r="Q8" s="4">
        <v>300</v>
      </c>
      <c r="R8" s="4" t="s">
        <v>19</v>
      </c>
      <c r="S8" s="4" t="s">
        <v>37</v>
      </c>
    </row>
    <row r="9" spans="2:19" ht="101.25" x14ac:dyDescent="0.25">
      <c r="B9" s="3">
        <v>7</v>
      </c>
      <c r="C9" s="4" t="s">
        <v>41</v>
      </c>
      <c r="D9" s="4" t="s">
        <v>18</v>
      </c>
      <c r="E9" s="4">
        <v>1524</v>
      </c>
      <c r="F9" s="4">
        <v>14.9</v>
      </c>
      <c r="G9" s="4">
        <v>69.400000000000006</v>
      </c>
      <c r="H9" s="4">
        <v>97</v>
      </c>
      <c r="I9" s="4">
        <v>509.6</v>
      </c>
      <c r="J9" s="4" t="s">
        <v>19</v>
      </c>
      <c r="K9" s="5">
        <v>3066</v>
      </c>
      <c r="L9" s="4" t="s">
        <v>20</v>
      </c>
      <c r="M9" s="4" t="s">
        <v>19</v>
      </c>
      <c r="N9" s="4" t="s">
        <v>39</v>
      </c>
      <c r="O9" s="4">
        <v>44</v>
      </c>
      <c r="P9" s="4" t="s">
        <v>40</v>
      </c>
      <c r="Q9" s="4">
        <v>300</v>
      </c>
      <c r="R9" s="4" t="s">
        <v>19</v>
      </c>
      <c r="S9" s="4" t="s">
        <v>42</v>
      </c>
    </row>
    <row r="10" spans="2:19" ht="22.5" x14ac:dyDescent="0.25">
      <c r="B10" s="3">
        <v>8</v>
      </c>
      <c r="C10" s="4" t="s">
        <v>43</v>
      </c>
      <c r="D10" s="4" t="s">
        <v>18</v>
      </c>
      <c r="E10" s="4">
        <v>2926</v>
      </c>
      <c r="F10" s="4">
        <v>22.1</v>
      </c>
      <c r="G10" s="4">
        <v>106.7</v>
      </c>
      <c r="H10" s="4">
        <v>90</v>
      </c>
      <c r="I10" s="4">
        <v>501.8</v>
      </c>
      <c r="J10" s="4" t="s">
        <v>19</v>
      </c>
      <c r="K10" s="4">
        <v>238</v>
      </c>
      <c r="L10" s="6"/>
      <c r="M10" s="4" t="s">
        <v>44</v>
      </c>
      <c r="N10" s="4" t="s">
        <v>21</v>
      </c>
      <c r="O10" s="4">
        <v>23</v>
      </c>
      <c r="P10" s="6"/>
      <c r="Q10" s="6"/>
      <c r="R10" s="6"/>
      <c r="S10" s="4" t="s">
        <v>37</v>
      </c>
    </row>
    <row r="11" spans="2:19" ht="78.75" x14ac:dyDescent="0.25">
      <c r="B11" s="3">
        <v>9</v>
      </c>
      <c r="C11" s="4" t="s">
        <v>45</v>
      </c>
      <c r="D11" s="4" t="s">
        <v>18</v>
      </c>
      <c r="E11" s="4">
        <v>4779</v>
      </c>
      <c r="F11" s="4">
        <v>45.4</v>
      </c>
      <c r="G11" s="4">
        <v>107.2</v>
      </c>
      <c r="H11" s="4">
        <v>85</v>
      </c>
      <c r="I11" s="4">
        <v>770.4</v>
      </c>
      <c r="J11" s="4" t="s">
        <v>19</v>
      </c>
      <c r="K11" s="5">
        <v>113009</v>
      </c>
      <c r="L11" s="4" t="s">
        <v>20</v>
      </c>
      <c r="M11" s="4" t="s">
        <v>0</v>
      </c>
      <c r="N11" s="4" t="s">
        <v>46</v>
      </c>
      <c r="O11" s="4">
        <v>84</v>
      </c>
      <c r="P11" s="4" t="s">
        <v>21</v>
      </c>
      <c r="Q11" s="4">
        <v>200</v>
      </c>
      <c r="R11" s="4" t="s">
        <v>0</v>
      </c>
      <c r="S11" s="4" t="s">
        <v>47</v>
      </c>
    </row>
    <row r="12" spans="2:19" ht="78.75" x14ac:dyDescent="0.25">
      <c r="B12" s="3">
        <v>10</v>
      </c>
      <c r="C12" s="4" t="s">
        <v>48</v>
      </c>
      <c r="D12" s="4" t="s">
        <v>18</v>
      </c>
      <c r="E12" s="4">
        <v>4985</v>
      </c>
      <c r="F12" s="4">
        <v>47.4</v>
      </c>
      <c r="G12" s="4">
        <v>162.19999999999999</v>
      </c>
      <c r="H12" s="4">
        <v>74</v>
      </c>
      <c r="I12" s="4">
        <v>638.6</v>
      </c>
      <c r="J12" s="4" t="s">
        <v>19</v>
      </c>
      <c r="K12" s="5">
        <v>29627</v>
      </c>
      <c r="L12" s="4" t="s">
        <v>20</v>
      </c>
      <c r="M12" s="4" t="s">
        <v>0</v>
      </c>
      <c r="N12" s="4" t="s">
        <v>46</v>
      </c>
      <c r="O12" s="4">
        <v>84</v>
      </c>
      <c r="P12" s="4" t="s">
        <v>21</v>
      </c>
      <c r="Q12" s="4">
        <v>200</v>
      </c>
      <c r="R12" s="4" t="s">
        <v>0</v>
      </c>
      <c r="S12" s="4" t="s">
        <v>47</v>
      </c>
    </row>
    <row r="13" spans="2:19" ht="78.75" x14ac:dyDescent="0.25">
      <c r="B13" s="3">
        <v>11</v>
      </c>
      <c r="C13" s="4" t="s">
        <v>49</v>
      </c>
      <c r="D13" s="4" t="s">
        <v>18</v>
      </c>
      <c r="E13" s="4">
        <v>5533</v>
      </c>
      <c r="F13" s="4">
        <v>52.6</v>
      </c>
      <c r="G13" s="4">
        <v>176.1</v>
      </c>
      <c r="H13" s="4">
        <v>81</v>
      </c>
      <c r="I13" s="4">
        <v>645</v>
      </c>
      <c r="J13" s="4" t="s">
        <v>19</v>
      </c>
      <c r="K13" s="5">
        <v>30385</v>
      </c>
      <c r="L13" s="4" t="s">
        <v>20</v>
      </c>
      <c r="M13" s="4" t="s">
        <v>0</v>
      </c>
      <c r="N13" s="4" t="s">
        <v>46</v>
      </c>
      <c r="O13" s="4">
        <v>84</v>
      </c>
      <c r="P13" s="4" t="s">
        <v>21</v>
      </c>
      <c r="Q13" s="4">
        <v>200</v>
      </c>
      <c r="R13" s="4" t="s">
        <v>0</v>
      </c>
      <c r="S13" s="4" t="s">
        <v>47</v>
      </c>
    </row>
    <row r="14" spans="2:19" ht="33.75" x14ac:dyDescent="0.25">
      <c r="B14" s="3">
        <v>12</v>
      </c>
      <c r="C14" s="4" t="s">
        <v>50</v>
      </c>
      <c r="D14" s="4" t="s">
        <v>18</v>
      </c>
      <c r="E14" s="4">
        <v>7224</v>
      </c>
      <c r="F14" s="4">
        <v>76</v>
      </c>
      <c r="G14" s="4">
        <v>168.3</v>
      </c>
      <c r="H14" s="4">
        <v>20</v>
      </c>
      <c r="I14" s="4">
        <v>780.5</v>
      </c>
      <c r="J14" s="4" t="s">
        <v>19</v>
      </c>
      <c r="K14" s="5">
        <v>3828</v>
      </c>
      <c r="L14" s="7" t="s">
        <v>51</v>
      </c>
      <c r="M14" s="4" t="s">
        <v>0</v>
      </c>
      <c r="N14" s="4" t="s">
        <v>52</v>
      </c>
      <c r="O14" s="4">
        <v>53</v>
      </c>
      <c r="P14" s="4" t="s">
        <v>36</v>
      </c>
      <c r="Q14" s="4">
        <v>780</v>
      </c>
      <c r="R14" s="4" t="s">
        <v>0</v>
      </c>
      <c r="S14" s="4" t="s">
        <v>53</v>
      </c>
    </row>
    <row r="15" spans="2:19" ht="90" x14ac:dyDescent="0.25">
      <c r="B15" s="3">
        <v>13</v>
      </c>
      <c r="C15" s="4" t="s">
        <v>54</v>
      </c>
      <c r="D15" s="4" t="s">
        <v>18</v>
      </c>
      <c r="E15" s="4">
        <v>4724</v>
      </c>
      <c r="F15" s="4">
        <v>48.3</v>
      </c>
      <c r="G15" s="4">
        <v>170.6</v>
      </c>
      <c r="H15" s="4">
        <v>90</v>
      </c>
      <c r="I15" s="4">
        <v>626.5</v>
      </c>
      <c r="J15" s="4" t="s">
        <v>19</v>
      </c>
      <c r="K15" s="5">
        <v>24245</v>
      </c>
      <c r="L15" s="4" t="s">
        <v>20</v>
      </c>
      <c r="M15" s="4" t="s">
        <v>0</v>
      </c>
      <c r="N15" s="4" t="s">
        <v>55</v>
      </c>
      <c r="O15" s="4">
        <v>56</v>
      </c>
      <c r="P15" s="4" t="s">
        <v>56</v>
      </c>
      <c r="Q15" s="4">
        <v>180</v>
      </c>
      <c r="R15" s="4" t="s">
        <v>19</v>
      </c>
      <c r="S15" s="4" t="s">
        <v>57</v>
      </c>
    </row>
    <row r="16" spans="2:19" ht="33.75" x14ac:dyDescent="0.25">
      <c r="B16" s="3">
        <v>14</v>
      </c>
      <c r="C16" s="4" t="s">
        <v>58</v>
      </c>
      <c r="D16" s="4" t="s">
        <v>18</v>
      </c>
      <c r="E16" s="4">
        <v>693</v>
      </c>
      <c r="F16" s="4">
        <v>7.3</v>
      </c>
      <c r="G16" s="4">
        <v>35</v>
      </c>
      <c r="H16" s="4">
        <v>95</v>
      </c>
      <c r="I16" s="4">
        <v>249.6</v>
      </c>
      <c r="J16" s="4" t="s">
        <v>19</v>
      </c>
      <c r="K16" s="5">
        <v>10082</v>
      </c>
      <c r="L16" s="7" t="s">
        <v>51</v>
      </c>
      <c r="M16" s="4" t="s">
        <v>44</v>
      </c>
      <c r="N16" s="4" t="s">
        <v>59</v>
      </c>
      <c r="O16" s="4">
        <v>52</v>
      </c>
      <c r="P16" s="4" t="s">
        <v>36</v>
      </c>
      <c r="Q16" s="4">
        <v>200</v>
      </c>
      <c r="R16" s="4" t="s">
        <v>19</v>
      </c>
      <c r="S16" s="4" t="s">
        <v>37</v>
      </c>
    </row>
    <row r="17" spans="2:19" ht="22.5" x14ac:dyDescent="0.25">
      <c r="B17" s="3">
        <v>15</v>
      </c>
      <c r="C17" s="4" t="s">
        <v>60</v>
      </c>
      <c r="D17" s="4" t="s">
        <v>18</v>
      </c>
      <c r="E17" s="4">
        <v>1097</v>
      </c>
      <c r="F17" s="4">
        <v>8.6</v>
      </c>
      <c r="G17" s="4">
        <v>32.799999999999997</v>
      </c>
      <c r="H17" s="4">
        <v>88</v>
      </c>
      <c r="I17" s="4">
        <v>683.3</v>
      </c>
      <c r="J17" s="4" t="s">
        <v>19</v>
      </c>
      <c r="K17" s="5">
        <v>13824</v>
      </c>
      <c r="L17" s="7" t="s">
        <v>61</v>
      </c>
      <c r="M17" s="4" t="s">
        <v>0</v>
      </c>
      <c r="N17" s="4" t="s">
        <v>21</v>
      </c>
      <c r="O17" s="4">
        <v>20</v>
      </c>
      <c r="P17" s="4" t="s">
        <v>62</v>
      </c>
      <c r="Q17" s="4">
        <v>210</v>
      </c>
      <c r="R17" s="4" t="s">
        <v>0</v>
      </c>
      <c r="S17" s="4" t="s">
        <v>37</v>
      </c>
    </row>
    <row r="18" spans="2:19" ht="22.5" x14ac:dyDescent="0.25">
      <c r="B18" s="3">
        <v>16</v>
      </c>
      <c r="C18" s="4" t="s">
        <v>63</v>
      </c>
      <c r="D18" s="4" t="s">
        <v>18</v>
      </c>
      <c r="E18" s="4">
        <v>1676</v>
      </c>
      <c r="F18" s="4">
        <v>16</v>
      </c>
      <c r="G18" s="4">
        <v>48.9</v>
      </c>
      <c r="H18" s="4">
        <v>92</v>
      </c>
      <c r="I18" s="4">
        <v>732</v>
      </c>
      <c r="J18" s="4" t="s">
        <v>19</v>
      </c>
      <c r="K18" s="5">
        <v>2797</v>
      </c>
      <c r="L18" s="4" t="s">
        <v>20</v>
      </c>
      <c r="M18" s="4" t="s">
        <v>19</v>
      </c>
      <c r="N18" s="4" t="s">
        <v>39</v>
      </c>
      <c r="O18" s="4">
        <v>30</v>
      </c>
      <c r="P18" s="4" t="s">
        <v>36</v>
      </c>
      <c r="Q18" s="4">
        <v>600</v>
      </c>
      <c r="R18" s="4" t="s">
        <v>19</v>
      </c>
      <c r="S18" s="4" t="s">
        <v>37</v>
      </c>
    </row>
    <row r="19" spans="2:19" ht="67.5" x14ac:dyDescent="0.25">
      <c r="B19" s="3">
        <v>17</v>
      </c>
      <c r="C19" s="4" t="s">
        <v>64</v>
      </c>
      <c r="D19" s="4" t="s">
        <v>18</v>
      </c>
      <c r="E19" s="4">
        <v>3834</v>
      </c>
      <c r="F19" s="4">
        <v>45.3</v>
      </c>
      <c r="G19" s="4">
        <v>101.1</v>
      </c>
      <c r="H19" s="4">
        <v>99</v>
      </c>
      <c r="I19" s="4">
        <v>788.1</v>
      </c>
      <c r="J19" s="4" t="s">
        <v>19</v>
      </c>
      <c r="K19" s="5">
        <v>1720</v>
      </c>
      <c r="L19" s="7" t="s">
        <v>61</v>
      </c>
      <c r="M19" s="4" t="s">
        <v>19</v>
      </c>
      <c r="N19" s="4" t="s">
        <v>21</v>
      </c>
      <c r="O19" s="4">
        <v>41</v>
      </c>
      <c r="P19" s="4" t="s">
        <v>36</v>
      </c>
      <c r="Q19" s="4">
        <v>280</v>
      </c>
      <c r="R19" s="4" t="s">
        <v>19</v>
      </c>
      <c r="S19" s="4" t="s">
        <v>65</v>
      </c>
    </row>
    <row r="20" spans="2:19" ht="22.5" x14ac:dyDescent="0.25">
      <c r="B20" s="3">
        <v>18</v>
      </c>
      <c r="C20" s="4" t="s">
        <v>66</v>
      </c>
      <c r="D20" s="4" t="s">
        <v>18</v>
      </c>
      <c r="E20" s="4">
        <v>2034</v>
      </c>
      <c r="F20" s="4">
        <v>20.7</v>
      </c>
      <c r="G20" s="4">
        <v>52.2</v>
      </c>
      <c r="H20" s="4">
        <v>66</v>
      </c>
      <c r="I20" s="4">
        <v>781</v>
      </c>
      <c r="J20" s="4" t="s">
        <v>19</v>
      </c>
      <c r="K20" s="4">
        <v>85</v>
      </c>
      <c r="L20" s="4" t="s">
        <v>44</v>
      </c>
      <c r="M20" s="4" t="s">
        <v>0</v>
      </c>
      <c r="N20" s="4" t="s">
        <v>39</v>
      </c>
      <c r="O20" s="4">
        <v>3</v>
      </c>
      <c r="P20" s="4" t="s">
        <v>36</v>
      </c>
      <c r="Q20" s="4">
        <v>160</v>
      </c>
      <c r="R20" s="4" t="s">
        <v>0</v>
      </c>
      <c r="S20" s="4" t="s">
        <v>37</v>
      </c>
    </row>
    <row r="21" spans="2:19" ht="15.75" customHeight="1" x14ac:dyDescent="0.25">
      <c r="B21" s="3">
        <v>19</v>
      </c>
      <c r="C21" s="4" t="s">
        <v>67</v>
      </c>
      <c r="D21" s="4" t="s">
        <v>18</v>
      </c>
      <c r="E21" s="4">
        <v>1067</v>
      </c>
      <c r="F21" s="4">
        <v>11.2</v>
      </c>
      <c r="G21" s="4">
        <v>39.4</v>
      </c>
      <c r="H21" s="4">
        <v>32</v>
      </c>
      <c r="I21" s="4">
        <v>700.6</v>
      </c>
      <c r="J21" s="4" t="s">
        <v>19</v>
      </c>
      <c r="K21" s="4">
        <v>111</v>
      </c>
      <c r="L21" s="7" t="s">
        <v>61</v>
      </c>
      <c r="M21" s="4" t="s">
        <v>0</v>
      </c>
      <c r="N21" s="4" t="s">
        <v>39</v>
      </c>
      <c r="O21" s="4">
        <v>14</v>
      </c>
      <c r="P21" s="4" t="s">
        <v>36</v>
      </c>
      <c r="Q21" s="4">
        <v>85</v>
      </c>
      <c r="R21" s="4" t="s">
        <v>0</v>
      </c>
      <c r="S21" s="4" t="s">
        <v>37</v>
      </c>
    </row>
    <row r="22" spans="2:19" ht="15.75" customHeight="1" x14ac:dyDescent="0.25">
      <c r="B22" s="3">
        <v>20</v>
      </c>
      <c r="C22" s="4" t="s">
        <v>68</v>
      </c>
      <c r="D22" s="4" t="s">
        <v>18</v>
      </c>
      <c r="E22" s="4">
        <v>710</v>
      </c>
      <c r="F22" s="4">
        <v>0.9</v>
      </c>
      <c r="G22" s="4">
        <v>25.6</v>
      </c>
      <c r="H22" s="4">
        <v>99</v>
      </c>
      <c r="I22" s="4">
        <v>16.7</v>
      </c>
      <c r="J22" s="4" t="s">
        <v>19</v>
      </c>
      <c r="K22" s="5">
        <v>1003</v>
      </c>
      <c r="L22" s="7" t="s">
        <v>51</v>
      </c>
      <c r="M22" s="4" t="s">
        <v>0</v>
      </c>
      <c r="N22" s="4" t="s">
        <v>69</v>
      </c>
      <c r="O22" s="4">
        <v>15</v>
      </c>
      <c r="P22" s="4" t="s">
        <v>36</v>
      </c>
      <c r="Q22" s="4">
        <v>45</v>
      </c>
      <c r="R22" s="4" t="s">
        <v>0</v>
      </c>
      <c r="S22" s="4" t="s">
        <v>70</v>
      </c>
    </row>
    <row r="23" spans="2:19" ht="15.75" customHeight="1" x14ac:dyDescent="0.25">
      <c r="B23" s="3">
        <v>21</v>
      </c>
      <c r="C23" s="4" t="s">
        <v>71</v>
      </c>
      <c r="D23" s="4" t="s">
        <v>18</v>
      </c>
      <c r="E23" s="4">
        <v>450</v>
      </c>
      <c r="F23" s="4">
        <v>2.8</v>
      </c>
      <c r="G23" s="4">
        <v>27.2</v>
      </c>
      <c r="H23" s="4">
        <v>98</v>
      </c>
      <c r="I23" s="4">
        <v>58.2</v>
      </c>
      <c r="J23" s="4" t="s">
        <v>19</v>
      </c>
      <c r="K23" s="4">
        <v>989</v>
      </c>
      <c r="L23" s="4" t="s">
        <v>44</v>
      </c>
      <c r="M23" s="4" t="s">
        <v>0</v>
      </c>
      <c r="N23" s="4" t="s">
        <v>72</v>
      </c>
      <c r="O23" s="4">
        <v>20</v>
      </c>
      <c r="P23" s="4" t="s">
        <v>36</v>
      </c>
      <c r="Q23" s="4">
        <v>40</v>
      </c>
      <c r="R23" s="4" t="s">
        <v>0</v>
      </c>
      <c r="S23" s="4" t="s">
        <v>37</v>
      </c>
    </row>
    <row r="24" spans="2:19" ht="15.75" customHeight="1" x14ac:dyDescent="0.25">
      <c r="B24" s="3">
        <v>22</v>
      </c>
      <c r="C24" s="4" t="s">
        <v>73</v>
      </c>
      <c r="D24" s="4" t="s">
        <v>18</v>
      </c>
      <c r="E24" s="4">
        <v>1219</v>
      </c>
      <c r="F24" s="4">
        <v>15.2</v>
      </c>
      <c r="G24" s="4">
        <v>43.3</v>
      </c>
      <c r="H24" s="4">
        <v>99</v>
      </c>
      <c r="I24" s="4">
        <v>760.3</v>
      </c>
      <c r="J24" s="4" t="s">
        <v>74</v>
      </c>
      <c r="K24" s="4">
        <v>202</v>
      </c>
      <c r="L24" s="4" t="s">
        <v>20</v>
      </c>
      <c r="M24" s="4" t="s">
        <v>19</v>
      </c>
      <c r="N24" s="4" t="s">
        <v>39</v>
      </c>
      <c r="O24" s="4">
        <v>12</v>
      </c>
      <c r="P24" s="4" t="s">
        <v>36</v>
      </c>
      <c r="Q24" s="4">
        <v>180</v>
      </c>
      <c r="R24" s="4" t="s">
        <v>19</v>
      </c>
      <c r="S24" s="4" t="s">
        <v>75</v>
      </c>
    </row>
    <row r="25" spans="2:19" ht="15.75" customHeight="1" x14ac:dyDescent="0.25">
      <c r="B25" s="3">
        <v>23</v>
      </c>
      <c r="C25" s="4" t="s">
        <v>76</v>
      </c>
      <c r="D25" s="4" t="s">
        <v>18</v>
      </c>
      <c r="E25" s="4">
        <v>180</v>
      </c>
      <c r="F25" s="4">
        <v>2.2999999999999998</v>
      </c>
      <c r="G25" s="4">
        <v>118.3</v>
      </c>
      <c r="H25" s="4">
        <v>95</v>
      </c>
      <c r="I25" s="4">
        <v>32.6</v>
      </c>
      <c r="J25" s="4" t="s">
        <v>0</v>
      </c>
      <c r="K25" s="4">
        <v>158</v>
      </c>
      <c r="L25" s="4" t="s">
        <v>20</v>
      </c>
      <c r="M25" s="4" t="s">
        <v>19</v>
      </c>
      <c r="N25" s="4" t="s">
        <v>39</v>
      </c>
      <c r="O25" s="4">
        <v>70</v>
      </c>
      <c r="P25" s="4" t="s">
        <v>77</v>
      </c>
      <c r="Q25" s="4" t="s">
        <v>78</v>
      </c>
      <c r="R25" s="4" t="s">
        <v>0</v>
      </c>
      <c r="S25" s="4" t="s">
        <v>79</v>
      </c>
    </row>
    <row r="26" spans="2:19" ht="15.75" customHeight="1" x14ac:dyDescent="0.25">
      <c r="B26" s="3">
        <v>24</v>
      </c>
      <c r="C26" s="4" t="s">
        <v>80</v>
      </c>
      <c r="D26" s="4" t="s">
        <v>18</v>
      </c>
      <c r="E26" s="4">
        <v>2800</v>
      </c>
      <c r="F26" s="4">
        <v>27.4</v>
      </c>
      <c r="G26" s="4">
        <v>100</v>
      </c>
      <c r="H26" s="4">
        <v>57</v>
      </c>
      <c r="I26" s="4">
        <v>627.29999999999995</v>
      </c>
      <c r="J26" s="4" t="s">
        <v>19</v>
      </c>
      <c r="K26" s="6"/>
      <c r="L26" s="4" t="s">
        <v>20</v>
      </c>
      <c r="M26" s="4" t="s">
        <v>44</v>
      </c>
      <c r="N26" s="4" t="s">
        <v>52</v>
      </c>
      <c r="O26" s="6"/>
      <c r="P26" s="4" t="s">
        <v>36</v>
      </c>
      <c r="Q26" s="6"/>
      <c r="R26" s="4" t="s">
        <v>44</v>
      </c>
      <c r="S26" s="4" t="s">
        <v>81</v>
      </c>
    </row>
    <row r="27" spans="2:19" ht="15.75" customHeight="1" x14ac:dyDescent="0.25">
      <c r="B27" s="3">
        <v>25</v>
      </c>
      <c r="C27" s="4" t="s">
        <v>82</v>
      </c>
      <c r="D27" s="4" t="s">
        <v>83</v>
      </c>
      <c r="E27" s="4">
        <v>1234</v>
      </c>
      <c r="F27" s="4">
        <v>6.4</v>
      </c>
      <c r="G27" s="4">
        <v>56</v>
      </c>
      <c r="H27" s="4">
        <v>74.239999999999995</v>
      </c>
      <c r="I27" s="4">
        <v>141</v>
      </c>
      <c r="J27" s="4" t="s">
        <v>19</v>
      </c>
      <c r="K27" s="6"/>
      <c r="L27" s="4" t="s">
        <v>44</v>
      </c>
      <c r="M27" s="4" t="s">
        <v>44</v>
      </c>
      <c r="N27" s="4" t="s">
        <v>39</v>
      </c>
      <c r="O27" s="6"/>
      <c r="P27" s="6"/>
      <c r="Q27" s="6"/>
      <c r="R27" s="4" t="s">
        <v>44</v>
      </c>
      <c r="S27" s="4" t="s">
        <v>84</v>
      </c>
    </row>
    <row r="28" spans="2:19" ht="15.75" customHeight="1" x14ac:dyDescent="0.25">
      <c r="B28" s="3">
        <v>26</v>
      </c>
      <c r="C28" s="4" t="s">
        <v>85</v>
      </c>
      <c r="D28" s="4" t="s">
        <v>83</v>
      </c>
      <c r="E28" s="4">
        <v>900</v>
      </c>
      <c r="F28" s="4">
        <v>5.8</v>
      </c>
      <c r="G28" s="4">
        <v>56</v>
      </c>
      <c r="H28" s="4">
        <v>60</v>
      </c>
      <c r="I28" s="4">
        <v>122.7</v>
      </c>
      <c r="J28" s="4" t="s">
        <v>19</v>
      </c>
      <c r="K28" s="6"/>
      <c r="L28" s="4" t="s">
        <v>86</v>
      </c>
      <c r="M28" s="4" t="s">
        <v>0</v>
      </c>
      <c r="N28" s="4" t="s">
        <v>87</v>
      </c>
      <c r="O28" s="4">
        <v>90</v>
      </c>
      <c r="P28" s="4" t="s">
        <v>88</v>
      </c>
      <c r="Q28" s="4">
        <v>400</v>
      </c>
      <c r="R28" s="4" t="s">
        <v>0</v>
      </c>
      <c r="S28" s="4" t="s">
        <v>89</v>
      </c>
    </row>
    <row r="29" spans="2:19" ht="15.75" customHeight="1" x14ac:dyDescent="0.25">
      <c r="B29" s="3">
        <v>27</v>
      </c>
      <c r="C29" s="4" t="s">
        <v>90</v>
      </c>
      <c r="D29" s="4" t="s">
        <v>91</v>
      </c>
      <c r="E29" s="4">
        <v>2400</v>
      </c>
      <c r="F29" s="4">
        <v>36</v>
      </c>
      <c r="G29" s="4">
        <v>100</v>
      </c>
      <c r="H29" s="4">
        <v>97</v>
      </c>
      <c r="I29" s="4">
        <v>723.7</v>
      </c>
      <c r="J29" s="4" t="s">
        <v>74</v>
      </c>
      <c r="K29" s="6"/>
      <c r="L29" s="7" t="s">
        <v>92</v>
      </c>
      <c r="M29" s="4" t="s">
        <v>19</v>
      </c>
      <c r="N29" s="4" t="s">
        <v>93</v>
      </c>
      <c r="O29" s="4">
        <v>80</v>
      </c>
      <c r="P29" s="4" t="s">
        <v>94</v>
      </c>
      <c r="Q29" s="4">
        <v>500</v>
      </c>
      <c r="R29" s="4" t="s">
        <v>19</v>
      </c>
      <c r="S29" s="4" t="s">
        <v>95</v>
      </c>
    </row>
    <row r="30" spans="2:19" ht="15.75" customHeight="1" x14ac:dyDescent="0.25">
      <c r="B30" s="3">
        <v>28</v>
      </c>
      <c r="C30" s="4" t="s">
        <v>96</v>
      </c>
      <c r="D30" s="4" t="s">
        <v>97</v>
      </c>
      <c r="E30" s="4">
        <v>200</v>
      </c>
      <c r="F30" s="4">
        <v>0.8</v>
      </c>
      <c r="G30" s="4">
        <v>25</v>
      </c>
      <c r="H30" s="4">
        <v>99.5</v>
      </c>
      <c r="I30" s="4">
        <v>14.8</v>
      </c>
      <c r="J30" s="4" t="s">
        <v>0</v>
      </c>
      <c r="K30" s="6"/>
      <c r="L30" s="4" t="s">
        <v>98</v>
      </c>
      <c r="M30" s="4" t="s">
        <v>44</v>
      </c>
      <c r="N30" s="4" t="s">
        <v>99</v>
      </c>
      <c r="O30" s="4">
        <v>260</v>
      </c>
      <c r="P30" s="4" t="s">
        <v>100</v>
      </c>
      <c r="Q30" s="4">
        <v>20</v>
      </c>
      <c r="R30" s="4" t="s">
        <v>44</v>
      </c>
      <c r="S30" s="4" t="s">
        <v>101</v>
      </c>
    </row>
    <row r="31" spans="2:19" ht="15.75" customHeight="1" x14ac:dyDescent="0.25">
      <c r="B31" s="3">
        <v>29</v>
      </c>
      <c r="C31" s="4" t="s">
        <v>102</v>
      </c>
      <c r="D31" s="4" t="s">
        <v>103</v>
      </c>
      <c r="E31" s="4">
        <v>2300</v>
      </c>
      <c r="F31" s="4">
        <v>20.9</v>
      </c>
      <c r="G31" s="4">
        <v>80</v>
      </c>
      <c r="H31" s="4">
        <v>50</v>
      </c>
      <c r="I31" s="4">
        <v>615.70000000000005</v>
      </c>
      <c r="J31" s="4" t="s">
        <v>19</v>
      </c>
      <c r="K31" s="6"/>
      <c r="L31" s="4" t="s">
        <v>35</v>
      </c>
      <c r="M31" s="4" t="s">
        <v>19</v>
      </c>
      <c r="N31" s="4" t="s">
        <v>39</v>
      </c>
      <c r="O31" s="4">
        <v>100</v>
      </c>
      <c r="P31" s="4" t="s">
        <v>104</v>
      </c>
      <c r="Q31" s="4">
        <v>400</v>
      </c>
      <c r="R31" s="4" t="s">
        <v>0</v>
      </c>
      <c r="S31" s="4" t="s">
        <v>105</v>
      </c>
    </row>
    <row r="32" spans="2:19" ht="15.75" customHeight="1" x14ac:dyDescent="0.25">
      <c r="B32" s="3">
        <v>30</v>
      </c>
      <c r="C32" s="4" t="s">
        <v>106</v>
      </c>
      <c r="D32" s="4" t="s">
        <v>107</v>
      </c>
      <c r="E32" s="4">
        <v>465</v>
      </c>
      <c r="F32" s="4">
        <v>4.5</v>
      </c>
      <c r="G32" s="4">
        <v>20</v>
      </c>
      <c r="H32" s="4">
        <v>97</v>
      </c>
      <c r="I32" s="4">
        <v>116.9</v>
      </c>
      <c r="J32" s="4" t="s">
        <v>19</v>
      </c>
      <c r="K32" s="6"/>
      <c r="L32" s="7" t="s">
        <v>61</v>
      </c>
      <c r="M32" s="4" t="s">
        <v>0</v>
      </c>
      <c r="N32" s="4" t="s">
        <v>108</v>
      </c>
      <c r="O32" s="4">
        <v>300</v>
      </c>
      <c r="P32" s="4" t="s">
        <v>109</v>
      </c>
      <c r="Q32" s="4" t="s">
        <v>110</v>
      </c>
      <c r="R32" s="4" t="s">
        <v>0</v>
      </c>
      <c r="S32" s="4" t="s">
        <v>111</v>
      </c>
    </row>
    <row r="33" spans="2:19" ht="15.75" customHeight="1" x14ac:dyDescent="0.25">
      <c r="B33" s="3">
        <v>31</v>
      </c>
      <c r="C33" s="4" t="s">
        <v>112</v>
      </c>
      <c r="D33" s="4" t="s">
        <v>113</v>
      </c>
      <c r="E33" s="4">
        <v>1000</v>
      </c>
      <c r="F33" s="6"/>
      <c r="G33" s="4">
        <v>200</v>
      </c>
      <c r="H33" s="4">
        <v>98</v>
      </c>
      <c r="I33" s="4">
        <v>121.9</v>
      </c>
      <c r="J33" s="4" t="s">
        <v>0</v>
      </c>
      <c r="K33" s="6"/>
      <c r="L33" s="7" t="s">
        <v>114</v>
      </c>
      <c r="M33" s="4" t="s">
        <v>19</v>
      </c>
      <c r="N33" s="4" t="s">
        <v>21</v>
      </c>
      <c r="O33" s="6"/>
      <c r="P33" s="4" t="s">
        <v>115</v>
      </c>
      <c r="Q33" s="6"/>
      <c r="R33" s="4" t="s">
        <v>44</v>
      </c>
      <c r="S33" s="4" t="s">
        <v>116</v>
      </c>
    </row>
    <row r="34" spans="2:19" ht="15.75" customHeight="1" x14ac:dyDescent="0.25">
      <c r="B34" s="3">
        <v>32</v>
      </c>
      <c r="C34" s="4" t="s">
        <v>117</v>
      </c>
      <c r="D34" s="4" t="s">
        <v>113</v>
      </c>
      <c r="E34" s="4">
        <v>2715</v>
      </c>
      <c r="F34" s="4">
        <v>27.1</v>
      </c>
      <c r="G34" s="4">
        <v>100.4</v>
      </c>
      <c r="H34" s="4">
        <v>98.85</v>
      </c>
      <c r="I34" s="4">
        <v>621.20000000000005</v>
      </c>
      <c r="J34" s="4" t="s">
        <v>19</v>
      </c>
      <c r="K34" s="6"/>
      <c r="L34" s="4" t="s">
        <v>35</v>
      </c>
      <c r="M34" s="4" t="s">
        <v>0</v>
      </c>
      <c r="N34" s="4" t="s">
        <v>35</v>
      </c>
      <c r="O34" s="4">
        <v>1432</v>
      </c>
      <c r="P34" s="4" t="s">
        <v>118</v>
      </c>
      <c r="Q34" s="4">
        <v>600</v>
      </c>
      <c r="R34" s="4" t="s">
        <v>0</v>
      </c>
      <c r="S34" s="4" t="s">
        <v>119</v>
      </c>
    </row>
    <row r="35" spans="2:19" ht="15.75" customHeight="1" x14ac:dyDescent="0.25">
      <c r="B35" s="3">
        <v>33</v>
      </c>
      <c r="C35" s="4" t="s">
        <v>120</v>
      </c>
      <c r="D35" s="4" t="s">
        <v>113</v>
      </c>
      <c r="E35" s="4">
        <v>2600</v>
      </c>
      <c r="F35" s="4">
        <v>34.5</v>
      </c>
      <c r="G35" s="4">
        <v>142.1</v>
      </c>
      <c r="H35" s="4">
        <v>90</v>
      </c>
      <c r="I35" s="4">
        <v>571.29999999999995</v>
      </c>
      <c r="J35" s="4" t="s">
        <v>74</v>
      </c>
      <c r="K35" s="6"/>
      <c r="L35" s="4" t="s">
        <v>35</v>
      </c>
      <c r="M35" s="4" t="s">
        <v>0</v>
      </c>
      <c r="N35" s="4" t="s">
        <v>35</v>
      </c>
      <c r="O35" s="4">
        <v>280</v>
      </c>
      <c r="P35" s="4" t="s">
        <v>121</v>
      </c>
      <c r="Q35" s="4">
        <v>300</v>
      </c>
      <c r="R35" s="4" t="s">
        <v>0</v>
      </c>
      <c r="S35" s="4" t="s">
        <v>119</v>
      </c>
    </row>
    <row r="36" spans="2:19" ht="15.75" customHeight="1" x14ac:dyDescent="0.25">
      <c r="B36" s="3">
        <v>34</v>
      </c>
      <c r="C36" s="4" t="s">
        <v>122</v>
      </c>
      <c r="D36" s="4" t="s">
        <v>113</v>
      </c>
      <c r="E36" s="4">
        <v>694</v>
      </c>
      <c r="F36" s="4">
        <v>6.3</v>
      </c>
      <c r="G36" s="4">
        <v>55.5</v>
      </c>
      <c r="H36" s="4">
        <v>97</v>
      </c>
      <c r="I36" s="4">
        <v>138.4</v>
      </c>
      <c r="J36" s="4" t="s">
        <v>19</v>
      </c>
      <c r="K36" s="6"/>
      <c r="L36" s="4" t="s">
        <v>35</v>
      </c>
      <c r="M36" s="4" t="s">
        <v>0</v>
      </c>
      <c r="N36" s="4" t="s">
        <v>35</v>
      </c>
      <c r="O36" s="4">
        <v>100</v>
      </c>
      <c r="P36" s="4" t="s">
        <v>123</v>
      </c>
      <c r="Q36" s="4">
        <v>300</v>
      </c>
      <c r="R36" s="4" t="s">
        <v>0</v>
      </c>
      <c r="S36" s="4" t="s">
        <v>124</v>
      </c>
    </row>
    <row r="37" spans="2:19" ht="15.75" customHeight="1" x14ac:dyDescent="0.25">
      <c r="B37" s="3">
        <v>35</v>
      </c>
      <c r="C37" s="4" t="s">
        <v>125</v>
      </c>
      <c r="D37" s="4" t="s">
        <v>113</v>
      </c>
      <c r="E37" s="4">
        <v>4262</v>
      </c>
      <c r="F37" s="4">
        <v>61.8</v>
      </c>
      <c r="G37" s="4">
        <v>81</v>
      </c>
      <c r="H37" s="4">
        <v>97</v>
      </c>
      <c r="I37" s="4">
        <v>919.3</v>
      </c>
      <c r="J37" s="4" t="s">
        <v>19</v>
      </c>
      <c r="K37" s="6"/>
      <c r="L37" s="4" t="s">
        <v>35</v>
      </c>
      <c r="M37" s="4" t="s">
        <v>0</v>
      </c>
      <c r="N37" s="4" t="s">
        <v>35</v>
      </c>
      <c r="O37" s="4">
        <v>192</v>
      </c>
      <c r="P37" s="6"/>
      <c r="Q37" s="6"/>
      <c r="R37" s="4" t="s">
        <v>0</v>
      </c>
      <c r="S37" s="4" t="s">
        <v>119</v>
      </c>
    </row>
    <row r="38" spans="2:19" ht="15.75" customHeight="1" x14ac:dyDescent="0.25">
      <c r="B38" s="3">
        <v>36</v>
      </c>
      <c r="C38" s="4" t="s">
        <v>126</v>
      </c>
      <c r="D38" s="4" t="s">
        <v>113</v>
      </c>
      <c r="E38" s="4">
        <v>3600</v>
      </c>
      <c r="F38" s="4">
        <v>62</v>
      </c>
      <c r="G38" s="4">
        <v>117.2</v>
      </c>
      <c r="H38" s="4">
        <v>92.2</v>
      </c>
      <c r="I38" s="4">
        <v>830.4</v>
      </c>
      <c r="J38" s="4" t="s">
        <v>0</v>
      </c>
      <c r="K38" s="6"/>
      <c r="L38" s="4" t="s">
        <v>35</v>
      </c>
      <c r="M38" s="4" t="s">
        <v>19</v>
      </c>
      <c r="N38" s="4" t="s">
        <v>127</v>
      </c>
      <c r="O38" s="4">
        <v>240</v>
      </c>
      <c r="P38" s="4" t="s">
        <v>128</v>
      </c>
      <c r="Q38" s="4">
        <v>300</v>
      </c>
      <c r="R38" s="4" t="s">
        <v>0</v>
      </c>
      <c r="S38" s="4" t="s">
        <v>129</v>
      </c>
    </row>
    <row r="39" spans="2:19" ht="15.75" customHeight="1" x14ac:dyDescent="0.25">
      <c r="B39" s="3">
        <v>37</v>
      </c>
      <c r="C39" s="4" t="s">
        <v>130</v>
      </c>
      <c r="D39" s="4" t="s">
        <v>113</v>
      </c>
      <c r="E39" s="4">
        <v>1163</v>
      </c>
      <c r="F39" s="4">
        <v>11.7</v>
      </c>
      <c r="G39" s="4">
        <v>123</v>
      </c>
      <c r="H39" s="4">
        <v>99.7</v>
      </c>
      <c r="I39" s="4">
        <v>199.7</v>
      </c>
      <c r="J39" s="4" t="s">
        <v>0</v>
      </c>
      <c r="K39" s="6"/>
      <c r="L39" s="4" t="s">
        <v>35</v>
      </c>
      <c r="M39" s="4" t="s">
        <v>19</v>
      </c>
      <c r="N39" s="4" t="s">
        <v>35</v>
      </c>
      <c r="O39" s="4">
        <v>427</v>
      </c>
      <c r="P39" s="4" t="s">
        <v>131</v>
      </c>
      <c r="Q39" s="4">
        <v>150</v>
      </c>
      <c r="R39" s="4" t="s">
        <v>0</v>
      </c>
      <c r="S39" s="4" t="s">
        <v>119</v>
      </c>
    </row>
    <row r="40" spans="2:19" ht="15.75" customHeight="1" x14ac:dyDescent="0.25">
      <c r="B40" s="3">
        <v>38</v>
      </c>
      <c r="C40" s="4" t="s">
        <v>132</v>
      </c>
      <c r="D40" s="4" t="s">
        <v>107</v>
      </c>
      <c r="E40" s="4">
        <v>2700</v>
      </c>
      <c r="F40" s="7" t="s">
        <v>133</v>
      </c>
      <c r="G40" s="4">
        <v>115</v>
      </c>
      <c r="H40" s="4">
        <v>91</v>
      </c>
      <c r="I40" s="4">
        <v>559.70000000000005</v>
      </c>
      <c r="J40" s="4" t="s">
        <v>19</v>
      </c>
      <c r="K40" s="6"/>
      <c r="L40" s="4" t="s">
        <v>134</v>
      </c>
      <c r="M40" s="4" t="s">
        <v>19</v>
      </c>
      <c r="N40" s="4" t="s">
        <v>35</v>
      </c>
      <c r="O40" s="4">
        <v>65</v>
      </c>
      <c r="P40" s="4" t="s">
        <v>135</v>
      </c>
      <c r="Q40" s="6"/>
      <c r="R40" s="4" t="s">
        <v>44</v>
      </c>
      <c r="S40" s="4" t="s">
        <v>136</v>
      </c>
    </row>
    <row r="41" spans="2:19" ht="15.75" customHeight="1" x14ac:dyDescent="0.25">
      <c r="B41" s="3">
        <v>39</v>
      </c>
      <c r="C41" s="4" t="s">
        <v>137</v>
      </c>
      <c r="D41" s="4" t="s">
        <v>138</v>
      </c>
      <c r="E41" s="4">
        <v>3200</v>
      </c>
      <c r="F41" s="4">
        <v>29.5</v>
      </c>
      <c r="G41" s="4">
        <v>164</v>
      </c>
      <c r="H41" s="4">
        <v>81</v>
      </c>
      <c r="I41" s="4">
        <v>451.6</v>
      </c>
      <c r="J41" s="4" t="s">
        <v>19</v>
      </c>
      <c r="K41" s="6"/>
      <c r="L41" s="4" t="s">
        <v>139</v>
      </c>
      <c r="M41" s="4" t="s">
        <v>44</v>
      </c>
      <c r="N41" s="4" t="s">
        <v>39</v>
      </c>
      <c r="O41" s="4">
        <v>100</v>
      </c>
      <c r="P41" s="6"/>
      <c r="Q41" s="6"/>
      <c r="R41" s="4" t="s">
        <v>19</v>
      </c>
      <c r="S41" s="4" t="s">
        <v>140</v>
      </c>
    </row>
    <row r="42" spans="2:19" ht="15.75" customHeight="1" x14ac:dyDescent="0.25">
      <c r="B42" s="3">
        <v>40</v>
      </c>
      <c r="C42" s="4" t="s">
        <v>141</v>
      </c>
      <c r="D42" s="4" t="s">
        <v>138</v>
      </c>
      <c r="E42" s="4">
        <v>1460</v>
      </c>
      <c r="F42" s="6"/>
      <c r="G42" s="6"/>
      <c r="H42" s="4">
        <v>90</v>
      </c>
      <c r="I42" s="4">
        <v>450.8</v>
      </c>
      <c r="J42" s="4" t="s">
        <v>19</v>
      </c>
      <c r="K42" s="6"/>
      <c r="L42" s="7" t="s">
        <v>61</v>
      </c>
      <c r="M42" s="4" t="s">
        <v>19</v>
      </c>
      <c r="N42" s="4" t="s">
        <v>142</v>
      </c>
      <c r="O42" s="4">
        <v>250</v>
      </c>
      <c r="P42" s="4" t="s">
        <v>143</v>
      </c>
      <c r="Q42" s="4">
        <v>300</v>
      </c>
      <c r="R42" s="4" t="s">
        <v>19</v>
      </c>
      <c r="S42" s="4" t="s">
        <v>111</v>
      </c>
    </row>
    <row r="43" spans="2:19" ht="15.75" customHeight="1" x14ac:dyDescent="0.25">
      <c r="B43" s="3">
        <v>41</v>
      </c>
      <c r="C43" s="4" t="s">
        <v>144</v>
      </c>
      <c r="D43" s="4" t="s">
        <v>145</v>
      </c>
      <c r="E43" s="4">
        <v>1600</v>
      </c>
      <c r="F43" s="7" t="s">
        <v>146</v>
      </c>
      <c r="G43" s="4">
        <v>77</v>
      </c>
      <c r="H43" s="4">
        <v>99</v>
      </c>
      <c r="I43" s="4">
        <v>624.29999999999995</v>
      </c>
      <c r="J43" s="4" t="s">
        <v>19</v>
      </c>
      <c r="K43" s="6"/>
      <c r="L43" s="4" t="s">
        <v>147</v>
      </c>
      <c r="M43" s="4" t="s">
        <v>19</v>
      </c>
      <c r="N43" s="4" t="s">
        <v>148</v>
      </c>
      <c r="O43" s="4">
        <v>50</v>
      </c>
      <c r="P43" s="4" t="s">
        <v>123</v>
      </c>
      <c r="Q43" s="4">
        <v>200</v>
      </c>
      <c r="R43" s="4" t="s">
        <v>0</v>
      </c>
      <c r="S43" s="4" t="s">
        <v>149</v>
      </c>
    </row>
    <row r="44" spans="2:19" ht="15.75" customHeight="1" x14ac:dyDescent="0.25">
      <c r="B44" s="3">
        <v>42</v>
      </c>
      <c r="C44" s="4" t="s">
        <v>150</v>
      </c>
      <c r="D44" s="4" t="s">
        <v>145</v>
      </c>
      <c r="E44" s="4">
        <v>2044</v>
      </c>
      <c r="F44" s="7" t="s">
        <v>151</v>
      </c>
      <c r="G44" s="4">
        <v>93</v>
      </c>
      <c r="H44" s="4">
        <v>88</v>
      </c>
      <c r="I44" s="4">
        <v>612.4</v>
      </c>
      <c r="J44" s="4" t="s">
        <v>19</v>
      </c>
      <c r="K44" s="6"/>
      <c r="L44" s="7" t="s">
        <v>152</v>
      </c>
      <c r="M44" s="4" t="s">
        <v>19</v>
      </c>
      <c r="N44" s="4" t="s">
        <v>35</v>
      </c>
      <c r="O44" s="6"/>
      <c r="P44" s="4" t="s">
        <v>153</v>
      </c>
      <c r="Q44" s="6"/>
      <c r="R44" s="4" t="s">
        <v>0</v>
      </c>
      <c r="S44" s="4" t="s">
        <v>154</v>
      </c>
    </row>
    <row r="45" spans="2:19" ht="15.75" customHeight="1" x14ac:dyDescent="0.25">
      <c r="B45" s="3">
        <v>43</v>
      </c>
      <c r="C45" s="4" t="s">
        <v>155</v>
      </c>
      <c r="D45" s="4" t="s">
        <v>145</v>
      </c>
      <c r="E45" s="4">
        <v>2442</v>
      </c>
      <c r="F45" s="7" t="s">
        <v>156</v>
      </c>
      <c r="G45" s="4">
        <v>100</v>
      </c>
      <c r="H45" s="4">
        <v>95.09</v>
      </c>
      <c r="I45" s="4">
        <v>143.5</v>
      </c>
      <c r="J45" s="4" t="s">
        <v>19</v>
      </c>
      <c r="K45" s="6"/>
      <c r="L45" s="7" t="s">
        <v>157</v>
      </c>
      <c r="M45" s="4" t="s">
        <v>19</v>
      </c>
      <c r="N45" s="4" t="s">
        <v>158</v>
      </c>
      <c r="O45" s="4">
        <v>20</v>
      </c>
      <c r="P45" s="4" t="s">
        <v>123</v>
      </c>
      <c r="Q45" s="4">
        <v>100</v>
      </c>
      <c r="R45" s="4" t="s">
        <v>0</v>
      </c>
      <c r="S45" s="4" t="s">
        <v>159</v>
      </c>
    </row>
    <row r="46" spans="2:19" ht="15.75" customHeight="1" x14ac:dyDescent="0.25">
      <c r="B46" s="3">
        <v>44</v>
      </c>
      <c r="C46" s="4" t="s">
        <v>160</v>
      </c>
      <c r="D46" s="4" t="s">
        <v>145</v>
      </c>
      <c r="E46" s="4">
        <v>811</v>
      </c>
      <c r="F46" s="7" t="s">
        <v>161</v>
      </c>
      <c r="G46" s="4">
        <v>45</v>
      </c>
      <c r="H46" s="4">
        <v>94</v>
      </c>
      <c r="I46" s="4">
        <v>733.2</v>
      </c>
      <c r="J46" s="4" t="s">
        <v>19</v>
      </c>
      <c r="K46" s="6"/>
      <c r="L46" s="7" t="s">
        <v>51</v>
      </c>
      <c r="M46" s="4" t="s">
        <v>19</v>
      </c>
      <c r="N46" s="4" t="s">
        <v>162</v>
      </c>
      <c r="O46" s="4">
        <v>10</v>
      </c>
      <c r="P46" s="4" t="s">
        <v>123</v>
      </c>
      <c r="Q46" s="4" t="s">
        <v>163</v>
      </c>
      <c r="R46" s="4" t="s">
        <v>19</v>
      </c>
      <c r="S46" s="4" t="s">
        <v>164</v>
      </c>
    </row>
    <row r="47" spans="2:19" ht="15.75" customHeight="1" x14ac:dyDescent="0.25">
      <c r="B47" s="3">
        <v>45</v>
      </c>
      <c r="C47" s="4" t="s">
        <v>165</v>
      </c>
      <c r="D47" s="4" t="s">
        <v>145</v>
      </c>
      <c r="E47" s="4">
        <v>1450</v>
      </c>
      <c r="F47" s="7" t="s">
        <v>166</v>
      </c>
      <c r="G47" s="4">
        <v>70</v>
      </c>
      <c r="H47" s="4">
        <v>68</v>
      </c>
      <c r="I47" s="4">
        <v>769</v>
      </c>
      <c r="J47" s="4" t="s">
        <v>19</v>
      </c>
      <c r="K47" s="6"/>
      <c r="L47" s="4" t="s">
        <v>20</v>
      </c>
      <c r="M47" s="4" t="s">
        <v>0</v>
      </c>
      <c r="N47" s="4" t="s">
        <v>52</v>
      </c>
      <c r="O47" s="4">
        <v>100</v>
      </c>
      <c r="P47" s="4" t="s">
        <v>123</v>
      </c>
      <c r="Q47" s="4">
        <v>250</v>
      </c>
      <c r="R47" s="4" t="s">
        <v>0</v>
      </c>
      <c r="S47" s="4" t="s">
        <v>167</v>
      </c>
    </row>
    <row r="48" spans="2:19" ht="15.75" customHeight="1" x14ac:dyDescent="0.25">
      <c r="B48" s="3">
        <v>46</v>
      </c>
      <c r="C48" s="4" t="s">
        <v>168</v>
      </c>
      <c r="D48" s="4" t="s">
        <v>145</v>
      </c>
      <c r="E48" s="4">
        <v>2793</v>
      </c>
      <c r="F48" s="7" t="s">
        <v>169</v>
      </c>
      <c r="G48" s="4">
        <v>110</v>
      </c>
      <c r="H48" s="4">
        <v>96.5</v>
      </c>
      <c r="I48" s="4">
        <v>563.1</v>
      </c>
      <c r="J48" s="4" t="s">
        <v>19</v>
      </c>
      <c r="K48" s="6"/>
      <c r="L48" s="4" t="s">
        <v>20</v>
      </c>
      <c r="M48" s="4" t="s">
        <v>19</v>
      </c>
      <c r="N48" s="4" t="s">
        <v>39</v>
      </c>
      <c r="O48" s="4">
        <v>50</v>
      </c>
      <c r="P48" s="4" t="s">
        <v>170</v>
      </c>
      <c r="Q48" s="4">
        <v>800</v>
      </c>
      <c r="R48" s="4" t="s">
        <v>0</v>
      </c>
      <c r="S48" s="4" t="s">
        <v>171</v>
      </c>
    </row>
    <row r="49" spans="2:19" ht="15.75" customHeight="1" x14ac:dyDescent="0.25">
      <c r="B49" s="3">
        <v>47</v>
      </c>
      <c r="C49" s="4" t="s">
        <v>172</v>
      </c>
      <c r="D49" s="4" t="s">
        <v>145</v>
      </c>
      <c r="E49" s="4">
        <v>2600</v>
      </c>
      <c r="F49" s="7" t="s">
        <v>173</v>
      </c>
      <c r="G49" s="7" t="s">
        <v>174</v>
      </c>
      <c r="H49" s="4">
        <v>97</v>
      </c>
      <c r="I49" s="4">
        <v>485.9</v>
      </c>
      <c r="J49" s="4" t="s">
        <v>19</v>
      </c>
      <c r="K49" s="6"/>
      <c r="L49" s="7" t="s">
        <v>51</v>
      </c>
      <c r="M49" s="4" t="s">
        <v>19</v>
      </c>
      <c r="N49" s="4" t="s">
        <v>21</v>
      </c>
      <c r="O49" s="4">
        <v>360</v>
      </c>
      <c r="P49" s="4" t="s">
        <v>175</v>
      </c>
      <c r="Q49" s="4">
        <v>150</v>
      </c>
      <c r="R49" s="4" t="s">
        <v>44</v>
      </c>
      <c r="S49" s="4" t="s">
        <v>176</v>
      </c>
    </row>
    <row r="50" spans="2:19" ht="15.75" customHeight="1" x14ac:dyDescent="0.25">
      <c r="B50" s="3">
        <v>48</v>
      </c>
      <c r="C50" s="4" t="s">
        <v>177</v>
      </c>
      <c r="D50" s="4" t="s">
        <v>145</v>
      </c>
      <c r="E50" s="4">
        <v>1980</v>
      </c>
      <c r="F50" s="7" t="s">
        <v>178</v>
      </c>
      <c r="G50" s="4">
        <v>85</v>
      </c>
      <c r="H50" s="4">
        <v>74</v>
      </c>
      <c r="I50" s="4">
        <v>554.1</v>
      </c>
      <c r="J50" s="4" t="s">
        <v>19</v>
      </c>
      <c r="K50" s="6"/>
      <c r="L50" s="4" t="s">
        <v>20</v>
      </c>
      <c r="M50" s="4" t="s">
        <v>19</v>
      </c>
      <c r="N50" s="4" t="s">
        <v>21</v>
      </c>
      <c r="O50" s="4">
        <v>110</v>
      </c>
      <c r="P50" s="4" t="s">
        <v>123</v>
      </c>
      <c r="Q50" s="4">
        <v>100</v>
      </c>
      <c r="R50" s="4" t="s">
        <v>0</v>
      </c>
      <c r="S50" s="4" t="s">
        <v>179</v>
      </c>
    </row>
    <row r="51" spans="2:19" ht="15.75" customHeight="1" x14ac:dyDescent="0.25">
      <c r="B51" s="3">
        <v>49</v>
      </c>
      <c r="C51" s="4" t="s">
        <v>180</v>
      </c>
      <c r="D51" s="4" t="s">
        <v>145</v>
      </c>
      <c r="E51" s="4">
        <v>1960</v>
      </c>
      <c r="F51" s="7" t="s">
        <v>181</v>
      </c>
      <c r="G51" s="4">
        <v>90</v>
      </c>
      <c r="H51" s="4">
        <v>90</v>
      </c>
      <c r="I51" s="4">
        <v>513.70000000000005</v>
      </c>
      <c r="J51" s="4" t="s">
        <v>19</v>
      </c>
      <c r="K51" s="6"/>
      <c r="L51" s="4" t="s">
        <v>20</v>
      </c>
      <c r="M51" s="4" t="s">
        <v>19</v>
      </c>
      <c r="N51" s="4" t="s">
        <v>39</v>
      </c>
      <c r="O51" s="4">
        <v>25</v>
      </c>
      <c r="P51" s="4" t="s">
        <v>123</v>
      </c>
      <c r="Q51" s="4">
        <v>100</v>
      </c>
      <c r="R51" s="4" t="s">
        <v>0</v>
      </c>
      <c r="S51" s="4" t="s">
        <v>182</v>
      </c>
    </row>
    <row r="52" spans="2:19" ht="15.75" customHeight="1" x14ac:dyDescent="0.25">
      <c r="B52" s="3">
        <v>50</v>
      </c>
      <c r="C52" s="4" t="s">
        <v>183</v>
      </c>
      <c r="D52" s="4" t="s">
        <v>145</v>
      </c>
      <c r="E52" s="4">
        <v>1700</v>
      </c>
      <c r="F52" s="4">
        <v>16</v>
      </c>
      <c r="G52" s="7" t="s">
        <v>184</v>
      </c>
      <c r="H52" s="4">
        <v>93</v>
      </c>
      <c r="I52" s="4">
        <v>661</v>
      </c>
      <c r="J52" s="4" t="s">
        <v>19</v>
      </c>
      <c r="K52" s="6"/>
      <c r="L52" s="4" t="s">
        <v>20</v>
      </c>
      <c r="M52" s="4" t="s">
        <v>19</v>
      </c>
      <c r="N52" s="4" t="s">
        <v>185</v>
      </c>
      <c r="O52" s="4">
        <v>200</v>
      </c>
      <c r="P52" s="4" t="s">
        <v>186</v>
      </c>
      <c r="Q52" s="4">
        <v>800</v>
      </c>
      <c r="R52" s="4" t="s">
        <v>19</v>
      </c>
      <c r="S52" s="4" t="s">
        <v>187</v>
      </c>
    </row>
    <row r="53" spans="2:19" ht="15.75" customHeight="1" x14ac:dyDescent="0.25">
      <c r="B53" s="3">
        <v>51</v>
      </c>
      <c r="C53" s="4" t="s">
        <v>188</v>
      </c>
      <c r="D53" s="4" t="s">
        <v>145</v>
      </c>
      <c r="E53" s="4">
        <v>3350</v>
      </c>
      <c r="F53" s="7" t="s">
        <v>189</v>
      </c>
      <c r="G53" s="4">
        <v>100</v>
      </c>
      <c r="H53" s="4">
        <v>97.2</v>
      </c>
      <c r="I53" s="4">
        <v>700.3</v>
      </c>
      <c r="J53" s="4" t="s">
        <v>19</v>
      </c>
      <c r="K53" s="6"/>
      <c r="L53" s="4" t="s">
        <v>20</v>
      </c>
      <c r="M53" s="4" t="s">
        <v>19</v>
      </c>
      <c r="N53" s="4" t="s">
        <v>39</v>
      </c>
      <c r="O53" s="6"/>
      <c r="P53" s="4" t="s">
        <v>123</v>
      </c>
      <c r="Q53" s="4">
        <v>250</v>
      </c>
      <c r="R53" s="4" t="s">
        <v>0</v>
      </c>
      <c r="S53" s="4" t="s">
        <v>190</v>
      </c>
    </row>
    <row r="54" spans="2:19" ht="15.75" customHeight="1" x14ac:dyDescent="0.25">
      <c r="B54" s="3">
        <v>52</v>
      </c>
      <c r="C54" s="4" t="s">
        <v>191</v>
      </c>
      <c r="D54" s="4" t="s">
        <v>145</v>
      </c>
      <c r="E54" s="4">
        <v>774</v>
      </c>
      <c r="F54" s="7" t="s">
        <v>192</v>
      </c>
      <c r="G54" s="4">
        <v>45</v>
      </c>
      <c r="H54" s="4">
        <v>90</v>
      </c>
      <c r="I54" s="4">
        <v>223.9</v>
      </c>
      <c r="J54" s="4" t="s">
        <v>19</v>
      </c>
      <c r="K54" s="6"/>
      <c r="L54" s="4" t="s">
        <v>20</v>
      </c>
      <c r="M54" s="4" t="s">
        <v>19</v>
      </c>
      <c r="N54" s="4" t="s">
        <v>162</v>
      </c>
      <c r="O54" s="4">
        <v>50</v>
      </c>
      <c r="P54" s="4" t="s">
        <v>36</v>
      </c>
      <c r="Q54" s="4">
        <v>100</v>
      </c>
      <c r="R54" s="4" t="s">
        <v>19</v>
      </c>
      <c r="S54" s="4" t="s">
        <v>193</v>
      </c>
    </row>
    <row r="55" spans="2:19" ht="15.75" customHeight="1" x14ac:dyDescent="0.25">
      <c r="B55" s="3">
        <v>53</v>
      </c>
      <c r="C55" s="4" t="s">
        <v>194</v>
      </c>
      <c r="D55" s="4" t="s">
        <v>145</v>
      </c>
      <c r="E55" s="4">
        <v>2063</v>
      </c>
      <c r="F55" s="7" t="s">
        <v>195</v>
      </c>
      <c r="G55" s="4">
        <v>100</v>
      </c>
      <c r="H55" s="4">
        <v>80</v>
      </c>
      <c r="I55" s="4">
        <v>498.3</v>
      </c>
      <c r="J55" s="4" t="s">
        <v>19</v>
      </c>
      <c r="K55" s="6"/>
      <c r="L55" s="4" t="s">
        <v>20</v>
      </c>
      <c r="M55" s="4" t="s">
        <v>19</v>
      </c>
      <c r="N55" s="4" t="s">
        <v>196</v>
      </c>
      <c r="O55" s="4" t="s">
        <v>197</v>
      </c>
      <c r="P55" s="4" t="s">
        <v>36</v>
      </c>
      <c r="Q55" s="4">
        <v>150</v>
      </c>
      <c r="R55" s="4" t="s">
        <v>44</v>
      </c>
      <c r="S55" s="4" t="s">
        <v>198</v>
      </c>
    </row>
    <row r="56" spans="2:19" ht="15.75" customHeight="1" x14ac:dyDescent="0.25">
      <c r="B56" s="3">
        <v>54</v>
      </c>
      <c r="C56" s="4" t="s">
        <v>199</v>
      </c>
      <c r="D56" s="4" t="s">
        <v>145</v>
      </c>
      <c r="E56" s="4">
        <v>2755</v>
      </c>
      <c r="F56" s="7" t="s">
        <v>200</v>
      </c>
      <c r="G56" s="4">
        <v>130</v>
      </c>
      <c r="H56" s="4">
        <v>84</v>
      </c>
      <c r="I56" s="4">
        <v>515.20000000000005</v>
      </c>
      <c r="J56" s="4" t="s">
        <v>19</v>
      </c>
      <c r="K56" s="6"/>
      <c r="L56" s="4" t="s">
        <v>20</v>
      </c>
      <c r="M56" s="4" t="s">
        <v>0</v>
      </c>
      <c r="N56" s="4" t="s">
        <v>201</v>
      </c>
      <c r="O56" s="4">
        <v>300</v>
      </c>
      <c r="P56" s="4" t="s">
        <v>123</v>
      </c>
      <c r="Q56" s="4">
        <v>500</v>
      </c>
      <c r="R56" s="4" t="s">
        <v>44</v>
      </c>
      <c r="S56" s="4" t="s">
        <v>193</v>
      </c>
    </row>
    <row r="57" spans="2:19" ht="15.75" customHeight="1" x14ac:dyDescent="0.25">
      <c r="B57" s="3">
        <v>55</v>
      </c>
      <c r="C57" s="4" t="s">
        <v>202</v>
      </c>
      <c r="D57" s="4" t="s">
        <v>145</v>
      </c>
      <c r="E57" s="4">
        <v>3300</v>
      </c>
      <c r="F57" s="7" t="s">
        <v>203</v>
      </c>
      <c r="G57" s="4">
        <v>160</v>
      </c>
      <c r="H57" s="4">
        <v>90</v>
      </c>
      <c r="I57" s="4">
        <v>506.2</v>
      </c>
      <c r="J57" s="4" t="s">
        <v>19</v>
      </c>
      <c r="K57" s="6"/>
      <c r="L57" s="4" t="s">
        <v>20</v>
      </c>
      <c r="M57" s="4" t="s">
        <v>19</v>
      </c>
      <c r="N57" s="4" t="s">
        <v>204</v>
      </c>
      <c r="O57" s="6"/>
      <c r="P57" s="4" t="s">
        <v>123</v>
      </c>
      <c r="Q57" s="6"/>
      <c r="R57" s="4" t="s">
        <v>0</v>
      </c>
      <c r="S57" s="4" t="s">
        <v>205</v>
      </c>
    </row>
    <row r="58" spans="2:19" ht="15.75" customHeight="1" x14ac:dyDescent="0.25">
      <c r="B58" s="3">
        <v>56</v>
      </c>
      <c r="C58" s="4" t="s">
        <v>206</v>
      </c>
      <c r="D58" s="4" t="s">
        <v>145</v>
      </c>
      <c r="E58" s="4">
        <v>1280</v>
      </c>
      <c r="F58" s="7" t="s">
        <v>207</v>
      </c>
      <c r="G58" s="4">
        <v>70</v>
      </c>
      <c r="H58" s="4">
        <v>51</v>
      </c>
      <c r="I58" s="4">
        <v>392.9</v>
      </c>
      <c r="J58" s="4" t="s">
        <v>19</v>
      </c>
      <c r="K58" s="6"/>
      <c r="L58" s="4" t="s">
        <v>208</v>
      </c>
      <c r="M58" s="4" t="s">
        <v>44</v>
      </c>
      <c r="N58" s="4" t="s">
        <v>39</v>
      </c>
      <c r="O58" s="6"/>
      <c r="P58" s="4" t="s">
        <v>131</v>
      </c>
      <c r="Q58" s="6"/>
      <c r="R58" s="4" t="s">
        <v>19</v>
      </c>
      <c r="S58" s="4" t="s">
        <v>209</v>
      </c>
    </row>
    <row r="59" spans="2:19" ht="15.75" customHeight="1" x14ac:dyDescent="0.25">
      <c r="B59" s="3">
        <v>57</v>
      </c>
      <c r="C59" s="4" t="s">
        <v>210</v>
      </c>
      <c r="D59" s="4" t="s">
        <v>145</v>
      </c>
      <c r="E59" s="4">
        <v>1655</v>
      </c>
      <c r="F59" s="7" t="s">
        <v>211</v>
      </c>
      <c r="G59" s="7" t="s">
        <v>212</v>
      </c>
      <c r="H59" s="4">
        <v>88.1</v>
      </c>
      <c r="I59" s="4">
        <v>573.70000000000005</v>
      </c>
      <c r="J59" s="4" t="s">
        <v>19</v>
      </c>
      <c r="K59" s="6"/>
      <c r="L59" s="4" t="s">
        <v>213</v>
      </c>
      <c r="M59" s="4" t="s">
        <v>44</v>
      </c>
      <c r="N59" s="4" t="s">
        <v>39</v>
      </c>
      <c r="O59" s="6"/>
      <c r="P59" s="4" t="s">
        <v>131</v>
      </c>
      <c r="Q59" s="6"/>
      <c r="R59" s="4" t="s">
        <v>44</v>
      </c>
      <c r="S59" s="4" t="s">
        <v>214</v>
      </c>
    </row>
    <row r="60" spans="2:19" ht="15.75" customHeight="1" x14ac:dyDescent="0.25">
      <c r="B60" s="3">
        <v>58</v>
      </c>
      <c r="C60" s="4" t="s">
        <v>215</v>
      </c>
      <c r="D60" s="4" t="s">
        <v>145</v>
      </c>
      <c r="E60" s="4">
        <v>1428</v>
      </c>
      <c r="F60" s="7" t="s">
        <v>216</v>
      </c>
      <c r="G60" s="7" t="s">
        <v>217</v>
      </c>
      <c r="H60" s="4">
        <v>63</v>
      </c>
      <c r="I60" s="4">
        <v>569</v>
      </c>
      <c r="J60" s="4" t="s">
        <v>19</v>
      </c>
      <c r="K60" s="6"/>
      <c r="L60" s="4" t="s">
        <v>213</v>
      </c>
      <c r="M60" s="4" t="s">
        <v>44</v>
      </c>
      <c r="N60" s="4" t="s">
        <v>39</v>
      </c>
      <c r="O60" s="6"/>
      <c r="P60" s="4" t="s">
        <v>131</v>
      </c>
      <c r="Q60" s="6"/>
      <c r="R60" s="4" t="s">
        <v>44</v>
      </c>
      <c r="S60" s="4" t="s">
        <v>214</v>
      </c>
    </row>
    <row r="61" spans="2:19" ht="15.75" customHeight="1" x14ac:dyDescent="0.25">
      <c r="B61" s="3">
        <v>59</v>
      </c>
      <c r="C61" s="4" t="s">
        <v>218</v>
      </c>
      <c r="D61" s="4" t="s">
        <v>219</v>
      </c>
      <c r="E61" s="4">
        <v>3000</v>
      </c>
      <c r="F61" s="4">
        <v>41</v>
      </c>
      <c r="G61" s="4" t="s">
        <v>44</v>
      </c>
      <c r="H61" s="4">
        <v>72</v>
      </c>
      <c r="I61" s="4">
        <v>795.8</v>
      </c>
      <c r="J61" s="4" t="s">
        <v>19</v>
      </c>
      <c r="K61" s="6"/>
      <c r="L61" s="4" t="s">
        <v>44</v>
      </c>
      <c r="M61" s="4" t="s">
        <v>0</v>
      </c>
      <c r="N61" s="4" t="s">
        <v>21</v>
      </c>
      <c r="O61" s="4">
        <v>1500</v>
      </c>
      <c r="P61" s="4" t="s">
        <v>220</v>
      </c>
      <c r="Q61" s="4">
        <v>3000</v>
      </c>
      <c r="R61" s="4" t="s">
        <v>0</v>
      </c>
      <c r="S61" s="4" t="s">
        <v>221</v>
      </c>
    </row>
    <row r="62" spans="2:19" ht="15.75" customHeight="1" x14ac:dyDescent="0.25">
      <c r="B62" s="3">
        <v>60</v>
      </c>
      <c r="C62" s="4" t="s">
        <v>222</v>
      </c>
      <c r="D62" s="4" t="s">
        <v>223</v>
      </c>
      <c r="E62" s="4">
        <v>2474</v>
      </c>
      <c r="F62" s="4">
        <v>24.9</v>
      </c>
      <c r="G62" s="4">
        <v>105</v>
      </c>
      <c r="H62" s="4">
        <v>57</v>
      </c>
      <c r="I62" s="4">
        <v>565.1</v>
      </c>
      <c r="J62" s="4" t="s">
        <v>19</v>
      </c>
      <c r="K62" s="6"/>
      <c r="L62" s="7" t="s">
        <v>51</v>
      </c>
      <c r="M62" s="4" t="s">
        <v>19</v>
      </c>
      <c r="N62" s="4" t="s">
        <v>39</v>
      </c>
      <c r="O62" s="6"/>
      <c r="P62" s="4" t="s">
        <v>36</v>
      </c>
      <c r="Q62" s="6"/>
      <c r="R62" s="4" t="s">
        <v>0</v>
      </c>
      <c r="S62" s="4" t="s">
        <v>224</v>
      </c>
    </row>
    <row r="63" spans="2:19" ht="15.75" customHeight="1" x14ac:dyDescent="0.25">
      <c r="B63" s="3">
        <v>61</v>
      </c>
      <c r="C63" s="4" t="s">
        <v>225</v>
      </c>
      <c r="D63" s="4" t="s">
        <v>223</v>
      </c>
      <c r="E63" s="4">
        <v>2791</v>
      </c>
      <c r="F63" s="4">
        <v>25.6</v>
      </c>
      <c r="G63" s="4">
        <v>86</v>
      </c>
      <c r="H63" s="4">
        <v>98.6</v>
      </c>
      <c r="I63" s="4">
        <v>665.5</v>
      </c>
      <c r="J63" s="4" t="s">
        <v>19</v>
      </c>
      <c r="K63" s="6"/>
      <c r="L63" s="4" t="s">
        <v>20</v>
      </c>
      <c r="M63" s="4" t="s">
        <v>0</v>
      </c>
      <c r="N63" s="4" t="s">
        <v>39</v>
      </c>
      <c r="O63" s="4">
        <v>80</v>
      </c>
      <c r="P63" s="4" t="s">
        <v>226</v>
      </c>
      <c r="Q63" s="4">
        <v>200</v>
      </c>
      <c r="R63" s="4" t="s">
        <v>0</v>
      </c>
      <c r="S63" s="4" t="s">
        <v>227</v>
      </c>
    </row>
    <row r="64" spans="2:19" ht="15.75" customHeight="1" x14ac:dyDescent="0.25">
      <c r="B64" s="3">
        <v>62</v>
      </c>
      <c r="C64" s="4" t="s">
        <v>228</v>
      </c>
      <c r="D64" s="4" t="s">
        <v>223</v>
      </c>
      <c r="E64" s="4">
        <v>2500</v>
      </c>
      <c r="F64" s="4">
        <v>25</v>
      </c>
      <c r="G64" s="4">
        <v>115</v>
      </c>
      <c r="H64" s="4">
        <v>60</v>
      </c>
      <c r="I64" s="4">
        <v>525.6</v>
      </c>
      <c r="J64" s="4" t="s">
        <v>19</v>
      </c>
      <c r="K64" s="6"/>
      <c r="L64" s="4" t="s">
        <v>20</v>
      </c>
      <c r="M64" s="4" t="s">
        <v>19</v>
      </c>
      <c r="N64" s="4" t="s">
        <v>39</v>
      </c>
      <c r="O64" s="4">
        <v>160</v>
      </c>
      <c r="P64" s="4" t="s">
        <v>229</v>
      </c>
      <c r="Q64" s="4">
        <v>280</v>
      </c>
      <c r="R64" s="4" t="s">
        <v>19</v>
      </c>
      <c r="S64" s="4" t="s">
        <v>230</v>
      </c>
    </row>
    <row r="65" spans="2:19" ht="15.75" customHeight="1" x14ac:dyDescent="0.25">
      <c r="B65" s="3">
        <v>63</v>
      </c>
      <c r="C65" s="4" t="s">
        <v>231</v>
      </c>
      <c r="D65" s="4" t="s">
        <v>232</v>
      </c>
      <c r="E65" s="4">
        <v>3400</v>
      </c>
      <c r="F65" s="4">
        <v>45.5</v>
      </c>
      <c r="G65" s="4">
        <v>102</v>
      </c>
      <c r="H65" s="4">
        <v>39</v>
      </c>
      <c r="I65" s="4">
        <v>786.6</v>
      </c>
      <c r="J65" s="4" t="s">
        <v>19</v>
      </c>
      <c r="K65" s="6"/>
      <c r="L65" s="4" t="s">
        <v>44</v>
      </c>
      <c r="M65" s="4" t="s">
        <v>0</v>
      </c>
      <c r="N65" s="4" t="s">
        <v>39</v>
      </c>
      <c r="O65" s="6"/>
      <c r="P65" s="6"/>
      <c r="Q65" s="6"/>
      <c r="R65" s="4" t="s">
        <v>44</v>
      </c>
      <c r="S65" s="4" t="s">
        <v>233</v>
      </c>
    </row>
    <row r="66" spans="2:19" ht="15.75" customHeight="1" x14ac:dyDescent="0.25">
      <c r="B66" s="3">
        <v>64</v>
      </c>
      <c r="C66" s="4" t="s">
        <v>234</v>
      </c>
      <c r="D66" s="4" t="s">
        <v>232</v>
      </c>
      <c r="E66" s="4">
        <v>375</v>
      </c>
      <c r="F66" s="7" t="s">
        <v>235</v>
      </c>
      <c r="G66" s="7" t="s">
        <v>236</v>
      </c>
      <c r="H66" s="4">
        <v>50</v>
      </c>
      <c r="I66" s="4">
        <v>81.099999999999994</v>
      </c>
      <c r="J66" s="4" t="s">
        <v>74</v>
      </c>
      <c r="K66" s="6"/>
      <c r="L66" s="4" t="s">
        <v>147</v>
      </c>
      <c r="M66" s="4" t="s">
        <v>44</v>
      </c>
      <c r="N66" s="4" t="s">
        <v>39</v>
      </c>
      <c r="O66" s="6"/>
      <c r="P66" s="4" t="s">
        <v>237</v>
      </c>
      <c r="Q66" s="4" t="s">
        <v>238</v>
      </c>
      <c r="R66" s="4" t="s">
        <v>19</v>
      </c>
      <c r="S66" s="4" t="s">
        <v>239</v>
      </c>
    </row>
    <row r="67" spans="2:19" ht="15.75" customHeight="1" x14ac:dyDescent="0.25">
      <c r="B67" s="3">
        <v>65</v>
      </c>
      <c r="C67" s="4" t="s">
        <v>240</v>
      </c>
      <c r="D67" s="4" t="s">
        <v>223</v>
      </c>
      <c r="E67" s="4">
        <v>1362.5</v>
      </c>
      <c r="F67" s="4">
        <v>16.2</v>
      </c>
      <c r="G67" s="4">
        <v>75</v>
      </c>
      <c r="H67" s="4">
        <v>96.7</v>
      </c>
      <c r="I67" s="4">
        <v>516.29999999999995</v>
      </c>
      <c r="J67" s="4" t="s">
        <v>19</v>
      </c>
      <c r="K67" s="6"/>
      <c r="L67" s="4" t="s">
        <v>20</v>
      </c>
      <c r="M67" s="4" t="s">
        <v>19</v>
      </c>
      <c r="N67" s="4" t="s">
        <v>39</v>
      </c>
      <c r="O67" s="4">
        <v>25</v>
      </c>
      <c r="P67" s="4" t="s">
        <v>123</v>
      </c>
      <c r="Q67" s="4">
        <v>200</v>
      </c>
      <c r="R67" s="4" t="s">
        <v>241</v>
      </c>
      <c r="S67" s="4" t="s">
        <v>242</v>
      </c>
    </row>
    <row r="68" spans="2:19" ht="15.75" customHeight="1" x14ac:dyDescent="0.25">
      <c r="B68" s="3">
        <v>66</v>
      </c>
      <c r="C68" s="4" t="s">
        <v>243</v>
      </c>
      <c r="D68" s="4" t="s">
        <v>223</v>
      </c>
      <c r="E68" s="4">
        <v>2051.3000000000002</v>
      </c>
      <c r="F68" s="7" t="s">
        <v>244</v>
      </c>
      <c r="G68" s="4" t="s">
        <v>44</v>
      </c>
      <c r="H68" s="4">
        <v>96.25</v>
      </c>
      <c r="I68" s="4">
        <v>723</v>
      </c>
      <c r="J68" s="4" t="s">
        <v>19</v>
      </c>
      <c r="K68" s="6"/>
      <c r="L68" s="4" t="s">
        <v>20</v>
      </c>
      <c r="M68" s="6"/>
      <c r="N68" s="4" t="s">
        <v>245</v>
      </c>
      <c r="O68" s="6"/>
      <c r="P68" s="6"/>
      <c r="Q68" s="6"/>
      <c r="R68" s="6"/>
      <c r="S68" s="4" t="s">
        <v>246</v>
      </c>
    </row>
    <row r="69" spans="2:19" ht="15.75" customHeight="1" x14ac:dyDescent="0.25">
      <c r="B69" s="3">
        <v>67</v>
      </c>
      <c r="C69" s="4" t="s">
        <v>247</v>
      </c>
      <c r="D69" s="4" t="s">
        <v>223</v>
      </c>
      <c r="E69" s="4">
        <v>1662</v>
      </c>
      <c r="F69" s="4">
        <v>18.399999999999999</v>
      </c>
      <c r="G69" s="4">
        <v>68.3</v>
      </c>
      <c r="H69" s="4">
        <v>86.1</v>
      </c>
      <c r="I69" s="4">
        <v>636.6</v>
      </c>
      <c r="J69" s="4" t="s">
        <v>19</v>
      </c>
      <c r="K69" s="6"/>
      <c r="L69" s="4" t="s">
        <v>20</v>
      </c>
      <c r="M69" s="4" t="s">
        <v>19</v>
      </c>
      <c r="N69" s="4" t="s">
        <v>39</v>
      </c>
      <c r="O69" s="4">
        <v>83.5</v>
      </c>
      <c r="P69" s="4" t="s">
        <v>123</v>
      </c>
      <c r="Q69" s="4">
        <v>150</v>
      </c>
      <c r="R69" s="4" t="s">
        <v>241</v>
      </c>
      <c r="S69" s="4" t="s">
        <v>248</v>
      </c>
    </row>
    <row r="70" spans="2:19" ht="15.75" customHeight="1" x14ac:dyDescent="0.25">
      <c r="B70" s="3">
        <v>68</v>
      </c>
      <c r="C70" s="4" t="s">
        <v>249</v>
      </c>
      <c r="D70" s="4" t="s">
        <v>145</v>
      </c>
      <c r="E70" s="4">
        <v>1188</v>
      </c>
      <c r="F70" s="7" t="s">
        <v>250</v>
      </c>
      <c r="G70" s="4">
        <v>44</v>
      </c>
      <c r="H70" s="4">
        <v>97</v>
      </c>
      <c r="I70" s="4">
        <v>667.3</v>
      </c>
      <c r="J70" s="4" t="s">
        <v>19</v>
      </c>
      <c r="K70" s="6"/>
      <c r="L70" s="4" t="s">
        <v>44</v>
      </c>
      <c r="M70" s="4" t="s">
        <v>19</v>
      </c>
      <c r="N70" s="4" t="s">
        <v>39</v>
      </c>
      <c r="O70" s="6"/>
      <c r="P70" s="6"/>
      <c r="Q70" s="6"/>
      <c r="R70" s="6"/>
      <c r="S70" s="4" t="s">
        <v>251</v>
      </c>
    </row>
    <row r="71" spans="2:19" ht="15.75" customHeight="1" x14ac:dyDescent="0.25">
      <c r="B71" s="3">
        <v>69</v>
      </c>
      <c r="C71" s="4" t="s">
        <v>252</v>
      </c>
      <c r="D71" s="4" t="s">
        <v>18</v>
      </c>
      <c r="E71" s="4">
        <v>1574</v>
      </c>
      <c r="F71" s="4">
        <v>16.5</v>
      </c>
      <c r="G71" s="4">
        <v>55</v>
      </c>
      <c r="H71" s="4">
        <v>82</v>
      </c>
      <c r="I71" s="4">
        <v>694.2</v>
      </c>
      <c r="J71" s="4" t="s">
        <v>19</v>
      </c>
      <c r="K71" s="6"/>
      <c r="L71" s="4" t="s">
        <v>20</v>
      </c>
      <c r="M71" s="4" t="s">
        <v>0</v>
      </c>
      <c r="N71" s="4" t="s">
        <v>35</v>
      </c>
      <c r="O71" s="4">
        <v>180</v>
      </c>
      <c r="P71" s="4" t="s">
        <v>253</v>
      </c>
      <c r="Q71" s="4">
        <v>200</v>
      </c>
      <c r="R71" s="4" t="s">
        <v>241</v>
      </c>
      <c r="S71" s="4" t="s">
        <v>254</v>
      </c>
    </row>
    <row r="72" spans="2:19" ht="15.75" customHeight="1" x14ac:dyDescent="0.25">
      <c r="B72" s="3">
        <v>70</v>
      </c>
      <c r="C72" s="4" t="s">
        <v>255</v>
      </c>
      <c r="D72" s="4" t="s">
        <v>18</v>
      </c>
      <c r="E72" s="4">
        <v>2804</v>
      </c>
      <c r="F72" s="7" t="s">
        <v>256</v>
      </c>
      <c r="G72" s="4">
        <v>90</v>
      </c>
      <c r="H72" s="4">
        <v>42.9</v>
      </c>
      <c r="I72" s="4">
        <v>679.9</v>
      </c>
      <c r="J72" s="4" t="s">
        <v>19</v>
      </c>
      <c r="K72" s="6"/>
      <c r="L72" s="4" t="s">
        <v>44</v>
      </c>
      <c r="M72" s="4" t="s">
        <v>0</v>
      </c>
      <c r="N72" s="4" t="s">
        <v>39</v>
      </c>
      <c r="O72" s="6"/>
      <c r="P72" s="4" t="s">
        <v>123</v>
      </c>
      <c r="Q72" s="6"/>
      <c r="R72" s="6"/>
      <c r="S72" s="4" t="s">
        <v>257</v>
      </c>
    </row>
    <row r="73" spans="2:19" ht="15.75" customHeight="1" x14ac:dyDescent="0.25">
      <c r="B73" s="3">
        <v>71</v>
      </c>
      <c r="C73" s="4" t="s">
        <v>258</v>
      </c>
      <c r="D73" s="4" t="s">
        <v>259</v>
      </c>
      <c r="E73" s="4">
        <v>2500</v>
      </c>
      <c r="F73" s="7" t="s">
        <v>260</v>
      </c>
      <c r="G73" s="4" t="s">
        <v>44</v>
      </c>
      <c r="H73" s="4">
        <v>80</v>
      </c>
      <c r="I73" s="4">
        <v>712</v>
      </c>
      <c r="J73" s="4" t="s">
        <v>19</v>
      </c>
      <c r="K73" s="6"/>
      <c r="L73" s="4" t="s">
        <v>20</v>
      </c>
      <c r="M73" s="4" t="s">
        <v>19</v>
      </c>
      <c r="N73" s="4" t="s">
        <v>39</v>
      </c>
      <c r="O73" s="6"/>
      <c r="P73" s="6"/>
      <c r="Q73" s="6"/>
      <c r="R73" s="4" t="s">
        <v>19</v>
      </c>
      <c r="S73" s="4" t="s">
        <v>261</v>
      </c>
    </row>
    <row r="74" spans="2:19" ht="15.75" customHeight="1" x14ac:dyDescent="0.25">
      <c r="B74" s="3">
        <v>72</v>
      </c>
      <c r="C74" s="4" t="s">
        <v>262</v>
      </c>
      <c r="D74" s="4" t="s">
        <v>263</v>
      </c>
      <c r="E74" s="4">
        <v>618</v>
      </c>
      <c r="F74" s="4">
        <v>7.58</v>
      </c>
      <c r="G74" s="4">
        <v>32</v>
      </c>
      <c r="H74" s="4">
        <v>70</v>
      </c>
      <c r="I74" s="4">
        <v>544</v>
      </c>
      <c r="J74" s="4" t="s">
        <v>19</v>
      </c>
      <c r="K74" s="6"/>
      <c r="L74" s="6"/>
      <c r="M74" s="4" t="s">
        <v>0</v>
      </c>
      <c r="N74" s="4" t="s">
        <v>35</v>
      </c>
      <c r="O74" s="4">
        <v>73</v>
      </c>
      <c r="P74" s="4" t="s">
        <v>36</v>
      </c>
      <c r="Q74" s="6"/>
      <c r="R74" s="4" t="s">
        <v>241</v>
      </c>
      <c r="S74" s="4" t="s">
        <v>264</v>
      </c>
    </row>
    <row r="75" spans="2:19" ht="15.75" customHeight="1" x14ac:dyDescent="0.25">
      <c r="B75" s="3">
        <v>73</v>
      </c>
      <c r="C75" s="4" t="s">
        <v>265</v>
      </c>
      <c r="D75" s="4" t="s">
        <v>266</v>
      </c>
      <c r="E75" s="4">
        <v>1716</v>
      </c>
      <c r="F75" s="7" t="s">
        <v>267</v>
      </c>
      <c r="G75" s="4">
        <v>94</v>
      </c>
      <c r="H75" s="4">
        <v>91</v>
      </c>
      <c r="I75" s="4">
        <v>429.2</v>
      </c>
      <c r="J75" s="4" t="s">
        <v>19</v>
      </c>
      <c r="K75" s="6"/>
      <c r="L75" s="4" t="s">
        <v>35</v>
      </c>
      <c r="M75" s="4" t="s">
        <v>0</v>
      </c>
      <c r="N75" s="4" t="s">
        <v>39</v>
      </c>
      <c r="O75" s="4">
        <v>200</v>
      </c>
      <c r="P75" s="4" t="s">
        <v>36</v>
      </c>
      <c r="Q75" s="4">
        <v>300</v>
      </c>
      <c r="R75" s="4" t="s">
        <v>241</v>
      </c>
      <c r="S75" s="4" t="s">
        <v>268</v>
      </c>
    </row>
    <row r="76" spans="2:19" ht="15.75" customHeight="1" x14ac:dyDescent="0.25">
      <c r="B76" s="3">
        <v>74</v>
      </c>
      <c r="C76" s="4" t="s">
        <v>269</v>
      </c>
      <c r="D76" s="4" t="s">
        <v>145</v>
      </c>
      <c r="E76" s="4">
        <v>3799.9</v>
      </c>
      <c r="F76" s="7" t="s">
        <v>270</v>
      </c>
      <c r="G76" s="4">
        <v>136</v>
      </c>
      <c r="H76" s="4">
        <v>65</v>
      </c>
      <c r="I76" s="4">
        <v>625.9</v>
      </c>
      <c r="J76" s="4" t="s">
        <v>19</v>
      </c>
      <c r="K76" s="6"/>
      <c r="L76" s="4" t="s">
        <v>20</v>
      </c>
      <c r="M76" s="4" t="s">
        <v>44</v>
      </c>
      <c r="N76" s="4" t="s">
        <v>39</v>
      </c>
      <c r="O76" s="4">
        <v>90</v>
      </c>
      <c r="P76" s="4" t="s">
        <v>36</v>
      </c>
      <c r="Q76" s="4">
        <v>500</v>
      </c>
      <c r="R76" s="6"/>
      <c r="S76" s="4" t="s">
        <v>271</v>
      </c>
    </row>
    <row r="77" spans="2:19" ht="15.75" customHeight="1" x14ac:dyDescent="0.25">
      <c r="B77" s="3">
        <v>75</v>
      </c>
      <c r="C77" s="4" t="s">
        <v>272</v>
      </c>
      <c r="D77" s="4" t="s">
        <v>145</v>
      </c>
      <c r="E77" s="4">
        <v>1832</v>
      </c>
      <c r="F77" s="7" t="s">
        <v>273</v>
      </c>
      <c r="G77" s="4">
        <v>92</v>
      </c>
      <c r="H77" s="4">
        <v>70.349999999999994</v>
      </c>
      <c r="I77" s="4">
        <v>476.5</v>
      </c>
      <c r="J77" s="4" t="s">
        <v>19</v>
      </c>
      <c r="K77" s="6"/>
      <c r="L77" s="4" t="s">
        <v>35</v>
      </c>
      <c r="M77" s="4" t="s">
        <v>19</v>
      </c>
      <c r="N77" s="4" t="s">
        <v>39</v>
      </c>
      <c r="O77" s="4">
        <v>80</v>
      </c>
      <c r="P77" s="4" t="s">
        <v>36</v>
      </c>
      <c r="Q77" s="4">
        <v>300</v>
      </c>
      <c r="R77" s="4" t="s">
        <v>274</v>
      </c>
      <c r="S77" s="4" t="s">
        <v>275</v>
      </c>
    </row>
    <row r="78" spans="2:19" ht="15.75" customHeight="1" x14ac:dyDescent="0.25">
      <c r="B78" s="3">
        <v>76</v>
      </c>
      <c r="C78" s="4" t="s">
        <v>276</v>
      </c>
      <c r="D78" s="4" t="s">
        <v>145</v>
      </c>
      <c r="E78" s="4">
        <v>1486</v>
      </c>
      <c r="F78" s="7" t="s">
        <v>277</v>
      </c>
      <c r="G78" s="4">
        <v>78</v>
      </c>
      <c r="H78" s="4">
        <v>80.42</v>
      </c>
      <c r="I78" s="4">
        <v>437.3</v>
      </c>
      <c r="J78" s="4" t="s">
        <v>19</v>
      </c>
      <c r="K78" s="6"/>
      <c r="L78" s="4" t="s">
        <v>35</v>
      </c>
      <c r="M78" s="4" t="s">
        <v>19</v>
      </c>
      <c r="N78" s="4" t="s">
        <v>39</v>
      </c>
      <c r="O78" s="8"/>
      <c r="P78" s="4" t="s">
        <v>36</v>
      </c>
      <c r="Q78" s="4">
        <v>300</v>
      </c>
      <c r="R78" s="4" t="s">
        <v>19</v>
      </c>
      <c r="S78" s="4" t="s">
        <v>278</v>
      </c>
    </row>
    <row r="79" spans="2:19" ht="15.75" customHeight="1" x14ac:dyDescent="0.25"/>
    <row r="80" spans="2:1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" spans="3:23" ht="33.75" x14ac:dyDescent="0.25">
      <c r="C2" s="1" t="s">
        <v>0</v>
      </c>
      <c r="D2" s="2" t="s">
        <v>3</v>
      </c>
      <c r="E2" s="2" t="s">
        <v>4</v>
      </c>
      <c r="F2" s="2" t="s">
        <v>5</v>
      </c>
      <c r="G2" s="2" t="s">
        <v>279</v>
      </c>
      <c r="H2" s="2" t="s">
        <v>280</v>
      </c>
      <c r="I2" s="2" t="s">
        <v>281</v>
      </c>
      <c r="J2" s="2" t="s">
        <v>282</v>
      </c>
      <c r="K2" s="2" t="s">
        <v>11</v>
      </c>
      <c r="L2" s="2" t="s">
        <v>8</v>
      </c>
    </row>
    <row r="3" spans="3:23" x14ac:dyDescent="0.25">
      <c r="C3" s="3">
        <v>1</v>
      </c>
      <c r="D3" s="4">
        <v>2438</v>
      </c>
      <c r="E3" s="4">
        <v>24.3</v>
      </c>
      <c r="F3" s="4">
        <v>91.1</v>
      </c>
      <c r="G3" s="4">
        <v>98</v>
      </c>
      <c r="H3" s="4">
        <v>619.70000000000005</v>
      </c>
      <c r="I3" s="4">
        <v>29</v>
      </c>
      <c r="J3" s="4">
        <v>400</v>
      </c>
      <c r="K3" s="4" t="s">
        <v>0</v>
      </c>
      <c r="L3" s="4" t="s">
        <v>19</v>
      </c>
      <c r="N3" s="3"/>
      <c r="O3" s="4"/>
      <c r="P3" s="4"/>
      <c r="Q3" s="4"/>
      <c r="R3" s="4"/>
      <c r="S3" s="4"/>
      <c r="T3" s="4"/>
      <c r="U3" s="4"/>
      <c r="V3" s="4"/>
      <c r="W3" s="4"/>
    </row>
    <row r="4" spans="3:23" x14ac:dyDescent="0.25">
      <c r="C4" s="3">
        <v>2</v>
      </c>
      <c r="D4" s="4">
        <v>465</v>
      </c>
      <c r="E4" s="4">
        <v>6.2</v>
      </c>
      <c r="F4" s="4">
        <v>30</v>
      </c>
      <c r="G4" s="4">
        <v>99</v>
      </c>
      <c r="H4" s="4">
        <v>184.3</v>
      </c>
      <c r="I4" s="4">
        <v>150</v>
      </c>
      <c r="J4" s="4">
        <v>220</v>
      </c>
      <c r="K4" s="4" t="s">
        <v>19</v>
      </c>
      <c r="L4" s="4" t="s">
        <v>0</v>
      </c>
      <c r="N4" s="3"/>
      <c r="O4" s="4"/>
      <c r="P4" s="4"/>
      <c r="Q4" s="4"/>
      <c r="R4" s="4"/>
      <c r="S4" s="4"/>
      <c r="T4" s="4"/>
      <c r="U4" s="4"/>
      <c r="V4" s="4"/>
      <c r="W4" s="4"/>
    </row>
    <row r="5" spans="3:23" x14ac:dyDescent="0.25">
      <c r="C5" s="3">
        <v>3</v>
      </c>
      <c r="D5" s="4">
        <v>777</v>
      </c>
      <c r="E5" s="4">
        <v>4.4000000000000004</v>
      </c>
      <c r="F5" s="4">
        <v>26.7</v>
      </c>
      <c r="G5" s="4">
        <v>97</v>
      </c>
      <c r="H5" s="4">
        <v>105.5</v>
      </c>
      <c r="I5" s="4">
        <v>38</v>
      </c>
      <c r="J5" s="4">
        <v>45</v>
      </c>
      <c r="K5" s="4" t="s">
        <v>19</v>
      </c>
      <c r="L5" s="4" t="s">
        <v>19</v>
      </c>
      <c r="N5" s="3"/>
      <c r="O5" s="4"/>
      <c r="P5" s="4"/>
      <c r="Q5" s="4"/>
      <c r="R5" s="4"/>
      <c r="S5" s="4"/>
      <c r="T5" s="4"/>
      <c r="U5" s="4"/>
      <c r="V5" s="4"/>
      <c r="W5" s="4"/>
    </row>
    <row r="6" spans="3:23" x14ac:dyDescent="0.25">
      <c r="C6" s="3">
        <v>4</v>
      </c>
      <c r="D6" s="4">
        <v>2743</v>
      </c>
      <c r="E6" s="4">
        <v>27.3</v>
      </c>
      <c r="F6" s="4">
        <v>100.6</v>
      </c>
      <c r="G6" s="4">
        <v>95</v>
      </c>
      <c r="H6" s="4">
        <v>623.20000000000005</v>
      </c>
      <c r="I6" s="4">
        <v>18</v>
      </c>
      <c r="J6" s="4">
        <v>400</v>
      </c>
      <c r="K6" s="4" t="s">
        <v>0</v>
      </c>
      <c r="L6" s="4" t="s">
        <v>19</v>
      </c>
      <c r="N6" s="3"/>
      <c r="O6" s="4"/>
      <c r="P6" s="4"/>
      <c r="Q6" s="4"/>
      <c r="R6" s="4"/>
      <c r="S6" s="4"/>
      <c r="T6" s="4"/>
      <c r="U6" s="4"/>
      <c r="V6" s="4"/>
      <c r="W6" s="4"/>
    </row>
    <row r="7" spans="3:23" x14ac:dyDescent="0.25">
      <c r="C7" s="3">
        <v>5</v>
      </c>
      <c r="D7" s="4">
        <v>4133</v>
      </c>
      <c r="E7" s="4">
        <v>40.5</v>
      </c>
      <c r="F7" s="4">
        <v>103.3</v>
      </c>
      <c r="G7" s="4">
        <v>40</v>
      </c>
      <c r="H7" s="4">
        <v>748.8</v>
      </c>
      <c r="I7" s="4">
        <v>195</v>
      </c>
      <c r="J7" s="4" t="s">
        <v>44</v>
      </c>
      <c r="K7" s="4" t="s">
        <v>19</v>
      </c>
      <c r="L7" s="4" t="s">
        <v>19</v>
      </c>
      <c r="N7" s="3"/>
      <c r="O7" s="4"/>
      <c r="P7" s="4"/>
      <c r="Q7" s="4"/>
      <c r="R7" s="4"/>
      <c r="S7" s="4"/>
      <c r="T7" s="4"/>
      <c r="U7" s="4"/>
      <c r="V7" s="4"/>
      <c r="W7" s="4"/>
    </row>
    <row r="8" spans="3:23" x14ac:dyDescent="0.25">
      <c r="C8" s="3">
        <v>6</v>
      </c>
      <c r="D8" s="4">
        <v>1829</v>
      </c>
      <c r="E8" s="4">
        <v>19.2</v>
      </c>
      <c r="F8" s="4">
        <v>81.7</v>
      </c>
      <c r="G8" s="4">
        <v>72</v>
      </c>
      <c r="H8" s="4">
        <v>564.29999999999995</v>
      </c>
      <c r="I8" s="4">
        <v>76</v>
      </c>
      <c r="J8" s="4">
        <v>300</v>
      </c>
      <c r="K8" s="4" t="s">
        <v>19</v>
      </c>
      <c r="L8" s="4" t="s">
        <v>19</v>
      </c>
    </row>
    <row r="9" spans="3:23" x14ac:dyDescent="0.25">
      <c r="C9" s="3">
        <v>7</v>
      </c>
      <c r="D9" s="4">
        <v>1524</v>
      </c>
      <c r="E9" s="4">
        <v>14.9</v>
      </c>
      <c r="F9" s="4">
        <v>69.400000000000006</v>
      </c>
      <c r="G9" s="4">
        <v>97</v>
      </c>
      <c r="H9" s="4">
        <v>509.6</v>
      </c>
      <c r="I9" s="4">
        <v>44</v>
      </c>
      <c r="J9" s="4">
        <v>300</v>
      </c>
      <c r="K9" s="4" t="s">
        <v>19</v>
      </c>
      <c r="L9" s="4" t="s">
        <v>19</v>
      </c>
    </row>
    <row r="10" spans="3:23" x14ac:dyDescent="0.25">
      <c r="C10" s="3">
        <v>8</v>
      </c>
      <c r="D10" s="4">
        <v>2926</v>
      </c>
      <c r="E10" s="4">
        <v>22.1</v>
      </c>
      <c r="F10" s="4">
        <v>106.7</v>
      </c>
      <c r="G10" s="4">
        <v>90</v>
      </c>
      <c r="H10" s="4">
        <v>501.8</v>
      </c>
      <c r="I10" s="4">
        <v>23</v>
      </c>
      <c r="J10" s="4" t="s">
        <v>44</v>
      </c>
      <c r="K10" s="4" t="s">
        <v>44</v>
      </c>
      <c r="L10" s="4" t="s">
        <v>19</v>
      </c>
    </row>
    <row r="11" spans="3:23" x14ac:dyDescent="0.25">
      <c r="C11" s="3">
        <v>9</v>
      </c>
      <c r="D11" s="4">
        <v>4779</v>
      </c>
      <c r="E11" s="4">
        <v>45.4</v>
      </c>
      <c r="F11" s="4">
        <v>107.2</v>
      </c>
      <c r="G11" s="4">
        <v>85</v>
      </c>
      <c r="H11" s="4">
        <v>770.4</v>
      </c>
      <c r="I11" s="4">
        <v>84</v>
      </c>
      <c r="J11" s="4">
        <v>200</v>
      </c>
      <c r="K11" s="4" t="s">
        <v>0</v>
      </c>
      <c r="L11" s="4" t="s">
        <v>19</v>
      </c>
    </row>
    <row r="12" spans="3:23" x14ac:dyDescent="0.25">
      <c r="C12" s="3">
        <v>10</v>
      </c>
      <c r="D12" s="4">
        <v>4985</v>
      </c>
      <c r="E12" s="4">
        <v>47.4</v>
      </c>
      <c r="F12" s="4">
        <v>162.19999999999999</v>
      </c>
      <c r="G12" s="4">
        <v>74</v>
      </c>
      <c r="H12" s="4">
        <v>638.6</v>
      </c>
      <c r="I12" s="4">
        <v>84</v>
      </c>
      <c r="J12" s="4">
        <v>200</v>
      </c>
      <c r="K12" s="4" t="s">
        <v>0</v>
      </c>
      <c r="L12" s="4" t="s">
        <v>19</v>
      </c>
    </row>
    <row r="13" spans="3:23" x14ac:dyDescent="0.25">
      <c r="C13" s="3">
        <v>11</v>
      </c>
      <c r="D13" s="4">
        <v>5533</v>
      </c>
      <c r="E13" s="4">
        <v>52.6</v>
      </c>
      <c r="F13" s="4">
        <v>176.1</v>
      </c>
      <c r="G13" s="4">
        <v>81</v>
      </c>
      <c r="H13" s="4">
        <v>645</v>
      </c>
      <c r="I13" s="4">
        <v>84</v>
      </c>
      <c r="J13" s="4">
        <v>200</v>
      </c>
      <c r="K13" s="4" t="s">
        <v>0</v>
      </c>
      <c r="L13" s="4" t="s">
        <v>19</v>
      </c>
    </row>
    <row r="14" spans="3:23" x14ac:dyDescent="0.25">
      <c r="C14" s="3">
        <v>12</v>
      </c>
      <c r="D14" s="4">
        <v>7224</v>
      </c>
      <c r="E14" s="4">
        <v>76</v>
      </c>
      <c r="F14" s="4">
        <v>168.3</v>
      </c>
      <c r="G14" s="4">
        <v>20</v>
      </c>
      <c r="H14" s="4">
        <v>780.5</v>
      </c>
      <c r="I14" s="4">
        <v>53</v>
      </c>
      <c r="J14" s="4">
        <v>780</v>
      </c>
      <c r="K14" s="4" t="s">
        <v>0</v>
      </c>
      <c r="L14" s="4" t="s">
        <v>19</v>
      </c>
    </row>
    <row r="15" spans="3:23" x14ac:dyDescent="0.25">
      <c r="C15" s="3">
        <v>13</v>
      </c>
      <c r="D15" s="4">
        <v>4724</v>
      </c>
      <c r="E15" s="4">
        <v>48.3</v>
      </c>
      <c r="F15" s="4">
        <v>170.6</v>
      </c>
      <c r="G15" s="4">
        <v>90</v>
      </c>
      <c r="H15" s="4">
        <v>626.5</v>
      </c>
      <c r="I15" s="4">
        <v>56</v>
      </c>
      <c r="J15" s="4">
        <v>180</v>
      </c>
      <c r="K15" s="4" t="s">
        <v>0</v>
      </c>
      <c r="L15" s="4" t="s">
        <v>19</v>
      </c>
    </row>
    <row r="16" spans="3:23" x14ac:dyDescent="0.25">
      <c r="C16" s="3">
        <v>14</v>
      </c>
      <c r="D16" s="4">
        <v>693</v>
      </c>
      <c r="E16" s="4">
        <v>7.3</v>
      </c>
      <c r="F16" s="4">
        <v>35</v>
      </c>
      <c r="G16" s="4">
        <v>95</v>
      </c>
      <c r="H16" s="4">
        <v>249.6</v>
      </c>
      <c r="I16" s="4">
        <v>52</v>
      </c>
      <c r="J16" s="4">
        <v>200</v>
      </c>
      <c r="K16" s="4" t="s">
        <v>44</v>
      </c>
      <c r="L16" s="4" t="s">
        <v>19</v>
      </c>
    </row>
    <row r="17" spans="3:15" x14ac:dyDescent="0.25">
      <c r="C17" s="3">
        <v>15</v>
      </c>
      <c r="D17" s="4">
        <v>1097</v>
      </c>
      <c r="E17" s="4">
        <v>8.6</v>
      </c>
      <c r="F17" s="4">
        <v>32.799999999999997</v>
      </c>
      <c r="G17" s="4">
        <v>88</v>
      </c>
      <c r="H17" s="4">
        <v>683.3</v>
      </c>
      <c r="I17" s="4">
        <v>20</v>
      </c>
      <c r="J17" s="4">
        <v>210</v>
      </c>
      <c r="K17" s="4" t="s">
        <v>0</v>
      </c>
      <c r="L17" s="4" t="s">
        <v>19</v>
      </c>
    </row>
    <row r="18" spans="3:15" x14ac:dyDescent="0.25">
      <c r="C18" s="3">
        <v>16</v>
      </c>
      <c r="D18" s="4">
        <v>1676</v>
      </c>
      <c r="E18" s="4">
        <v>16</v>
      </c>
      <c r="F18" s="4">
        <v>48.9</v>
      </c>
      <c r="G18" s="4">
        <v>92</v>
      </c>
      <c r="H18" s="4">
        <v>732</v>
      </c>
      <c r="I18" s="4">
        <v>30</v>
      </c>
      <c r="J18" s="4">
        <v>600</v>
      </c>
      <c r="K18" s="4" t="s">
        <v>19</v>
      </c>
      <c r="L18" s="4" t="s">
        <v>19</v>
      </c>
    </row>
    <row r="19" spans="3:15" x14ac:dyDescent="0.25">
      <c r="C19" s="3">
        <v>17</v>
      </c>
      <c r="D19" s="4">
        <v>3834</v>
      </c>
      <c r="E19" s="4">
        <v>45.3</v>
      </c>
      <c r="F19" s="4">
        <v>101.1</v>
      </c>
      <c r="G19" s="4">
        <v>99</v>
      </c>
      <c r="H19" s="4">
        <v>788.1</v>
      </c>
      <c r="I19" s="4">
        <v>41</v>
      </c>
      <c r="J19" s="4">
        <v>280</v>
      </c>
      <c r="K19" s="4" t="s">
        <v>19</v>
      </c>
      <c r="L19" s="4" t="s">
        <v>19</v>
      </c>
    </row>
    <row r="20" spans="3:15" x14ac:dyDescent="0.25">
      <c r="C20" s="3">
        <v>18</v>
      </c>
      <c r="D20" s="4">
        <v>2034</v>
      </c>
      <c r="E20" s="4">
        <v>20.7</v>
      </c>
      <c r="F20" s="4">
        <v>52.2</v>
      </c>
      <c r="G20" s="4">
        <v>66</v>
      </c>
      <c r="H20" s="4">
        <v>781</v>
      </c>
      <c r="I20" s="4">
        <v>3</v>
      </c>
      <c r="J20" s="4">
        <v>160</v>
      </c>
      <c r="K20" s="4" t="s">
        <v>0</v>
      </c>
      <c r="L20" s="4" t="s">
        <v>19</v>
      </c>
    </row>
    <row r="21" spans="3:15" ht="15.75" customHeight="1" x14ac:dyDescent="0.25">
      <c r="C21" s="3">
        <v>19</v>
      </c>
      <c r="D21" s="4">
        <v>1067</v>
      </c>
      <c r="E21" s="4">
        <v>11.2</v>
      </c>
      <c r="F21" s="4">
        <v>39.4</v>
      </c>
      <c r="G21" s="4">
        <v>32</v>
      </c>
      <c r="H21" s="4">
        <v>700.6</v>
      </c>
      <c r="I21" s="4">
        <v>14</v>
      </c>
      <c r="J21" s="4">
        <v>85</v>
      </c>
      <c r="K21" s="4" t="s">
        <v>0</v>
      </c>
      <c r="L21" s="4" t="s">
        <v>19</v>
      </c>
    </row>
    <row r="22" spans="3:15" ht="15.75" customHeight="1" x14ac:dyDescent="0.25">
      <c r="C22" s="3">
        <v>20</v>
      </c>
      <c r="D22" s="4">
        <v>710</v>
      </c>
      <c r="E22" s="4">
        <v>0.9</v>
      </c>
      <c r="F22" s="4">
        <v>25.6</v>
      </c>
      <c r="G22" s="4">
        <v>99</v>
      </c>
      <c r="H22" s="4">
        <v>16.7</v>
      </c>
      <c r="I22" s="4">
        <v>15</v>
      </c>
      <c r="J22" s="4">
        <v>45</v>
      </c>
      <c r="K22" s="4" t="s">
        <v>0</v>
      </c>
      <c r="L22" s="4" t="s">
        <v>19</v>
      </c>
    </row>
    <row r="23" spans="3:15" ht="15.75" customHeight="1" x14ac:dyDescent="0.25">
      <c r="C23" s="3">
        <v>21</v>
      </c>
      <c r="D23" s="4">
        <v>450</v>
      </c>
      <c r="E23" s="4">
        <v>2.8</v>
      </c>
      <c r="F23" s="4">
        <v>27.2</v>
      </c>
      <c r="G23" s="4">
        <v>98</v>
      </c>
      <c r="H23" s="4">
        <v>58.2</v>
      </c>
      <c r="I23" s="4">
        <v>20</v>
      </c>
      <c r="J23" s="4">
        <v>40</v>
      </c>
      <c r="K23" s="4" t="s">
        <v>0</v>
      </c>
      <c r="L23" s="4" t="s">
        <v>19</v>
      </c>
    </row>
    <row r="24" spans="3:15" ht="15.75" customHeight="1" x14ac:dyDescent="0.25">
      <c r="C24" s="3">
        <v>22</v>
      </c>
      <c r="D24" s="4">
        <v>1219</v>
      </c>
      <c r="E24" s="4">
        <v>15.2</v>
      </c>
      <c r="F24" s="4">
        <v>43.3</v>
      </c>
      <c r="G24" s="4">
        <v>99</v>
      </c>
      <c r="H24" s="4">
        <v>760.3</v>
      </c>
      <c r="I24" s="4">
        <v>12</v>
      </c>
      <c r="J24" s="4">
        <v>180</v>
      </c>
      <c r="K24" s="4" t="s">
        <v>19</v>
      </c>
      <c r="L24" s="4" t="s">
        <v>74</v>
      </c>
    </row>
    <row r="25" spans="3:15" ht="15.75" customHeight="1" x14ac:dyDescent="0.25">
      <c r="C25" s="3">
        <v>23</v>
      </c>
      <c r="D25" s="4">
        <v>180</v>
      </c>
      <c r="E25" s="4">
        <v>2.2999999999999998</v>
      </c>
      <c r="F25" s="4">
        <v>118.3</v>
      </c>
      <c r="G25" s="4">
        <v>95</v>
      </c>
      <c r="H25" s="4">
        <v>32.6</v>
      </c>
      <c r="I25" s="4">
        <v>70</v>
      </c>
      <c r="J25" s="4">
        <v>100</v>
      </c>
      <c r="K25" s="4" t="s">
        <v>19</v>
      </c>
      <c r="L25" s="4" t="s">
        <v>0</v>
      </c>
    </row>
    <row r="26" spans="3:15" ht="15.75" customHeight="1" x14ac:dyDescent="0.25">
      <c r="C26" s="3">
        <v>24</v>
      </c>
      <c r="D26" s="4">
        <v>2800</v>
      </c>
      <c r="E26" s="4">
        <v>27.4</v>
      </c>
      <c r="F26" s="4">
        <v>100</v>
      </c>
      <c r="G26" s="4">
        <v>57</v>
      </c>
      <c r="H26" s="4">
        <v>627.29999999999995</v>
      </c>
      <c r="I26" s="4" t="s">
        <v>44</v>
      </c>
      <c r="J26" s="4" t="s">
        <v>44</v>
      </c>
      <c r="K26" s="4" t="s">
        <v>44</v>
      </c>
      <c r="L26" s="4" t="s">
        <v>19</v>
      </c>
    </row>
    <row r="27" spans="3:15" ht="15.75" customHeight="1" x14ac:dyDescent="0.25">
      <c r="C27" s="3">
        <v>25</v>
      </c>
      <c r="D27" s="4">
        <v>1234</v>
      </c>
      <c r="E27" s="4">
        <v>6.4</v>
      </c>
      <c r="F27" s="4">
        <v>56</v>
      </c>
      <c r="G27" s="4">
        <v>74.239999999999995</v>
      </c>
      <c r="H27" s="4">
        <v>141</v>
      </c>
      <c r="I27" s="4" t="s">
        <v>44</v>
      </c>
      <c r="J27" s="4" t="s">
        <v>44</v>
      </c>
      <c r="K27" s="4" t="s">
        <v>44</v>
      </c>
      <c r="L27" s="4" t="s">
        <v>19</v>
      </c>
    </row>
    <row r="28" spans="3:15" ht="15.75" customHeight="1" x14ac:dyDescent="0.25">
      <c r="C28" s="3">
        <v>26</v>
      </c>
      <c r="D28" s="4">
        <v>900</v>
      </c>
      <c r="E28" s="4">
        <v>5.8</v>
      </c>
      <c r="F28" s="4">
        <v>56</v>
      </c>
      <c r="G28" s="4">
        <v>60</v>
      </c>
      <c r="H28" s="4">
        <v>122.7</v>
      </c>
      <c r="I28" s="4">
        <v>90</v>
      </c>
      <c r="J28" s="4">
        <v>400</v>
      </c>
      <c r="K28" s="4" t="s">
        <v>0</v>
      </c>
      <c r="L28" s="4" t="s">
        <v>19</v>
      </c>
    </row>
    <row r="29" spans="3:15" ht="15.75" customHeight="1" x14ac:dyDescent="0.25">
      <c r="C29" s="3">
        <v>27</v>
      </c>
      <c r="D29" s="4">
        <v>2400</v>
      </c>
      <c r="E29" s="4">
        <v>36</v>
      </c>
      <c r="F29" s="4">
        <v>100</v>
      </c>
      <c r="G29" s="4">
        <v>97</v>
      </c>
      <c r="H29" s="4">
        <v>723.7</v>
      </c>
      <c r="I29" s="4">
        <v>80</v>
      </c>
      <c r="J29" s="4">
        <v>500</v>
      </c>
      <c r="K29" s="4" t="s">
        <v>19</v>
      </c>
      <c r="L29" s="4" t="s">
        <v>74</v>
      </c>
      <c r="O29" s="4"/>
    </row>
    <row r="30" spans="3:15" ht="15.75" customHeight="1" x14ac:dyDescent="0.25">
      <c r="C30" s="3">
        <v>28</v>
      </c>
      <c r="D30" s="4">
        <v>200</v>
      </c>
      <c r="E30" s="4">
        <v>0.8</v>
      </c>
      <c r="F30" s="4">
        <v>25</v>
      </c>
      <c r="G30" s="4">
        <v>99.5</v>
      </c>
      <c r="H30" s="4">
        <v>14.8</v>
      </c>
      <c r="I30" s="4">
        <v>260</v>
      </c>
      <c r="J30" s="4">
        <v>20</v>
      </c>
      <c r="K30" s="4" t="s">
        <v>44</v>
      </c>
      <c r="L30" s="4" t="s">
        <v>0</v>
      </c>
    </row>
    <row r="31" spans="3:15" ht="15.75" customHeight="1" x14ac:dyDescent="0.25">
      <c r="C31" s="3">
        <v>29</v>
      </c>
      <c r="D31" s="4">
        <v>2300</v>
      </c>
      <c r="E31" s="4">
        <v>20.9</v>
      </c>
      <c r="F31" s="4">
        <v>80</v>
      </c>
      <c r="G31" s="4">
        <v>50</v>
      </c>
      <c r="H31" s="4">
        <v>615.70000000000005</v>
      </c>
      <c r="I31" s="4">
        <v>100</v>
      </c>
      <c r="J31" s="4">
        <v>400</v>
      </c>
      <c r="K31" s="4" t="s">
        <v>19</v>
      </c>
      <c r="L31" s="4" t="s">
        <v>19</v>
      </c>
    </row>
    <row r="32" spans="3:15" ht="15.75" customHeight="1" x14ac:dyDescent="0.25">
      <c r="C32" s="3">
        <v>30</v>
      </c>
      <c r="D32" s="4">
        <v>465</v>
      </c>
      <c r="E32" s="4">
        <v>4.5</v>
      </c>
      <c r="F32" s="4">
        <v>20</v>
      </c>
      <c r="G32" s="4">
        <v>97</v>
      </c>
      <c r="H32" s="4">
        <v>116.9</v>
      </c>
      <c r="I32" s="4">
        <v>300</v>
      </c>
      <c r="J32" s="4">
        <v>250</v>
      </c>
      <c r="K32" s="4" t="s">
        <v>0</v>
      </c>
      <c r="L32" s="4" t="s">
        <v>19</v>
      </c>
    </row>
    <row r="33" spans="3:12" ht="15.75" customHeight="1" x14ac:dyDescent="0.25">
      <c r="C33" s="3">
        <v>31</v>
      </c>
      <c r="D33" s="4">
        <v>1000</v>
      </c>
      <c r="E33" s="4" t="s">
        <v>44</v>
      </c>
      <c r="F33" s="4">
        <v>200</v>
      </c>
      <c r="G33" s="4">
        <v>98</v>
      </c>
      <c r="H33" s="4">
        <v>121.9</v>
      </c>
      <c r="I33" s="4" t="s">
        <v>44</v>
      </c>
      <c r="J33" s="4" t="s">
        <v>44</v>
      </c>
      <c r="K33" s="4" t="s">
        <v>19</v>
      </c>
      <c r="L33" s="4" t="s">
        <v>0</v>
      </c>
    </row>
    <row r="34" spans="3:12" ht="15.75" customHeight="1" x14ac:dyDescent="0.25">
      <c r="C34" s="3">
        <v>32</v>
      </c>
      <c r="D34" s="4">
        <v>2715</v>
      </c>
      <c r="E34" s="4">
        <v>27.1</v>
      </c>
      <c r="F34" s="4">
        <v>100.4</v>
      </c>
      <c r="G34" s="4">
        <v>98.85</v>
      </c>
      <c r="H34" s="4">
        <v>621.20000000000005</v>
      </c>
      <c r="I34" s="4">
        <v>1432</v>
      </c>
      <c r="J34" s="4">
        <v>600</v>
      </c>
      <c r="K34" s="4" t="s">
        <v>0</v>
      </c>
      <c r="L34" s="4" t="s">
        <v>19</v>
      </c>
    </row>
    <row r="35" spans="3:12" ht="15.75" customHeight="1" x14ac:dyDescent="0.25">
      <c r="C35" s="3">
        <v>33</v>
      </c>
      <c r="D35" s="4">
        <v>2600</v>
      </c>
      <c r="E35" s="4">
        <v>34.5</v>
      </c>
      <c r="F35" s="4">
        <v>142.1</v>
      </c>
      <c r="G35" s="4">
        <v>90</v>
      </c>
      <c r="H35" s="4">
        <v>571.29999999999995</v>
      </c>
      <c r="I35" s="4">
        <v>280</v>
      </c>
      <c r="J35" s="4">
        <v>300</v>
      </c>
      <c r="K35" s="4" t="s">
        <v>0</v>
      </c>
      <c r="L35" s="4" t="s">
        <v>74</v>
      </c>
    </row>
    <row r="36" spans="3:12" ht="15.75" customHeight="1" x14ac:dyDescent="0.25">
      <c r="C36" s="3">
        <v>34</v>
      </c>
      <c r="D36" s="4">
        <v>694</v>
      </c>
      <c r="E36" s="4">
        <v>6.3</v>
      </c>
      <c r="F36" s="4">
        <v>55.5</v>
      </c>
      <c r="G36" s="4">
        <v>97</v>
      </c>
      <c r="H36" s="4">
        <v>138.4</v>
      </c>
      <c r="I36" s="4">
        <v>100</v>
      </c>
      <c r="J36" s="4">
        <v>300</v>
      </c>
      <c r="K36" s="4" t="s">
        <v>0</v>
      </c>
      <c r="L36" s="4" t="s">
        <v>19</v>
      </c>
    </row>
    <row r="37" spans="3:12" ht="15.75" customHeight="1" x14ac:dyDescent="0.25">
      <c r="C37" s="3">
        <v>35</v>
      </c>
      <c r="D37" s="4">
        <v>4262</v>
      </c>
      <c r="E37" s="4">
        <v>61.8</v>
      </c>
      <c r="F37" s="4">
        <v>81</v>
      </c>
      <c r="G37" s="4">
        <v>97</v>
      </c>
      <c r="H37" s="4">
        <v>919.3</v>
      </c>
      <c r="I37" s="4">
        <v>192</v>
      </c>
      <c r="J37" s="4" t="s">
        <v>44</v>
      </c>
      <c r="K37" s="4" t="s">
        <v>0</v>
      </c>
      <c r="L37" s="4" t="s">
        <v>19</v>
      </c>
    </row>
    <row r="38" spans="3:12" ht="15.75" customHeight="1" x14ac:dyDescent="0.25">
      <c r="C38" s="3">
        <v>36</v>
      </c>
      <c r="D38" s="4">
        <v>3600</v>
      </c>
      <c r="E38" s="4">
        <v>62</v>
      </c>
      <c r="F38" s="4">
        <v>117.2</v>
      </c>
      <c r="G38" s="4">
        <v>92.2</v>
      </c>
      <c r="H38" s="4">
        <v>830.4</v>
      </c>
      <c r="I38" s="4">
        <v>240</v>
      </c>
      <c r="J38" s="4">
        <v>300</v>
      </c>
      <c r="K38" s="4" t="s">
        <v>19</v>
      </c>
      <c r="L38" s="4" t="s">
        <v>0</v>
      </c>
    </row>
    <row r="39" spans="3:12" ht="15.75" customHeight="1" x14ac:dyDescent="0.25">
      <c r="C39" s="3">
        <v>37</v>
      </c>
      <c r="D39" s="4">
        <v>1163</v>
      </c>
      <c r="E39" s="4">
        <v>11.7</v>
      </c>
      <c r="F39" s="4">
        <v>123</v>
      </c>
      <c r="G39" s="4">
        <v>99.7</v>
      </c>
      <c r="H39" s="4">
        <v>199.7</v>
      </c>
      <c r="I39" s="4">
        <v>427</v>
      </c>
      <c r="J39" s="4">
        <v>150</v>
      </c>
      <c r="K39" s="4" t="s">
        <v>19</v>
      </c>
      <c r="L39" s="4" t="s">
        <v>0</v>
      </c>
    </row>
    <row r="40" spans="3:12" ht="15.75" customHeight="1" x14ac:dyDescent="0.25">
      <c r="C40" s="3">
        <v>38</v>
      </c>
      <c r="D40" s="4">
        <v>2700</v>
      </c>
      <c r="E40" s="7">
        <v>27</v>
      </c>
      <c r="F40" s="4">
        <v>115</v>
      </c>
      <c r="G40" s="4">
        <v>91</v>
      </c>
      <c r="H40" s="4">
        <v>559.70000000000005</v>
      </c>
      <c r="I40" s="4">
        <v>65</v>
      </c>
      <c r="J40" s="4" t="s">
        <v>44</v>
      </c>
      <c r="K40" s="4" t="s">
        <v>19</v>
      </c>
      <c r="L40" s="4" t="s">
        <v>19</v>
      </c>
    </row>
    <row r="41" spans="3:12" ht="15.75" customHeight="1" x14ac:dyDescent="0.25">
      <c r="C41" s="3">
        <v>39</v>
      </c>
      <c r="D41" s="4">
        <v>3200</v>
      </c>
      <c r="E41" s="4">
        <v>29.5</v>
      </c>
      <c r="F41" s="4">
        <v>164</v>
      </c>
      <c r="G41" s="4">
        <v>81</v>
      </c>
      <c r="H41" s="4">
        <v>451.6</v>
      </c>
      <c r="I41" s="4">
        <v>100</v>
      </c>
      <c r="J41" s="4" t="s">
        <v>44</v>
      </c>
      <c r="K41" s="4" t="s">
        <v>44</v>
      </c>
      <c r="L41" s="4" t="s">
        <v>19</v>
      </c>
    </row>
    <row r="42" spans="3:12" ht="15.75" customHeight="1" x14ac:dyDescent="0.25">
      <c r="C42" s="3">
        <v>40</v>
      </c>
      <c r="D42" s="4">
        <v>1460</v>
      </c>
      <c r="E42" s="4" t="s">
        <v>44</v>
      </c>
      <c r="F42" s="4" t="s">
        <v>44</v>
      </c>
      <c r="G42" s="4">
        <v>90</v>
      </c>
      <c r="H42" s="4">
        <v>450.8</v>
      </c>
      <c r="I42" s="4">
        <v>250</v>
      </c>
      <c r="J42" s="4">
        <v>300</v>
      </c>
      <c r="K42" s="4" t="s">
        <v>19</v>
      </c>
      <c r="L42" s="4" t="s">
        <v>19</v>
      </c>
    </row>
    <row r="43" spans="3:12" ht="15.75" customHeight="1" x14ac:dyDescent="0.25">
      <c r="C43" s="3">
        <v>41</v>
      </c>
      <c r="D43" s="4">
        <v>1600</v>
      </c>
      <c r="E43" s="7">
        <v>16</v>
      </c>
      <c r="F43" s="4">
        <v>77</v>
      </c>
      <c r="G43" s="4">
        <v>99</v>
      </c>
      <c r="H43" s="4">
        <v>624.29999999999995</v>
      </c>
      <c r="I43" s="4">
        <v>50</v>
      </c>
      <c r="J43" s="4">
        <v>200</v>
      </c>
      <c r="K43" s="4" t="s">
        <v>19</v>
      </c>
      <c r="L43" s="4" t="s">
        <v>19</v>
      </c>
    </row>
    <row r="44" spans="3:12" ht="15.75" customHeight="1" x14ac:dyDescent="0.25">
      <c r="C44" s="3">
        <v>42</v>
      </c>
      <c r="D44" s="4">
        <v>2044</v>
      </c>
      <c r="E44" s="7">
        <v>22.4</v>
      </c>
      <c r="F44" s="4">
        <v>93</v>
      </c>
      <c r="G44" s="4">
        <v>88</v>
      </c>
      <c r="H44" s="4">
        <v>612.4</v>
      </c>
      <c r="I44" s="4" t="s">
        <v>44</v>
      </c>
      <c r="J44" s="4" t="s">
        <v>44</v>
      </c>
      <c r="K44" s="4" t="s">
        <v>19</v>
      </c>
      <c r="L44" s="4" t="s">
        <v>19</v>
      </c>
    </row>
    <row r="45" spans="3:12" ht="15.75" customHeight="1" x14ac:dyDescent="0.25">
      <c r="C45" s="3">
        <v>43</v>
      </c>
      <c r="D45" s="4">
        <v>2442</v>
      </c>
      <c r="E45" s="7">
        <v>24.42</v>
      </c>
      <c r="F45" s="4">
        <v>100</v>
      </c>
      <c r="G45" s="4">
        <v>95.09</v>
      </c>
      <c r="H45" s="4">
        <v>143.5</v>
      </c>
      <c r="I45" s="4">
        <v>20</v>
      </c>
      <c r="J45" s="4">
        <v>100</v>
      </c>
      <c r="K45" s="4" t="s">
        <v>19</v>
      </c>
      <c r="L45" s="4" t="s">
        <v>19</v>
      </c>
    </row>
    <row r="46" spans="3:12" ht="15.75" customHeight="1" x14ac:dyDescent="0.25">
      <c r="C46" s="3">
        <v>44</v>
      </c>
      <c r="D46" s="4">
        <v>811</v>
      </c>
      <c r="E46" s="7">
        <v>8.11</v>
      </c>
      <c r="F46" s="4">
        <v>45</v>
      </c>
      <c r="G46" s="4">
        <v>94</v>
      </c>
      <c r="H46" s="4">
        <v>733.2</v>
      </c>
      <c r="I46" s="4">
        <v>10</v>
      </c>
      <c r="J46" s="4" t="s">
        <v>44</v>
      </c>
      <c r="K46" s="4" t="s">
        <v>19</v>
      </c>
      <c r="L46" s="4" t="s">
        <v>19</v>
      </c>
    </row>
    <row r="47" spans="3:12" ht="15.75" customHeight="1" x14ac:dyDescent="0.25">
      <c r="C47" s="3">
        <v>45</v>
      </c>
      <c r="D47" s="4">
        <v>1450</v>
      </c>
      <c r="E47" s="7">
        <v>14.5</v>
      </c>
      <c r="F47" s="4">
        <v>70</v>
      </c>
      <c r="G47" s="4">
        <v>68</v>
      </c>
      <c r="H47" s="4">
        <v>769</v>
      </c>
      <c r="I47" s="4">
        <v>100</v>
      </c>
      <c r="J47" s="4">
        <v>250</v>
      </c>
      <c r="K47" s="4" t="s">
        <v>0</v>
      </c>
      <c r="L47" s="4" t="s">
        <v>19</v>
      </c>
    </row>
    <row r="48" spans="3:12" ht="15.75" customHeight="1" x14ac:dyDescent="0.25">
      <c r="C48" s="3">
        <v>46</v>
      </c>
      <c r="D48" s="4">
        <v>2793</v>
      </c>
      <c r="E48" s="7">
        <v>2.9</v>
      </c>
      <c r="F48" s="4">
        <v>110</v>
      </c>
      <c r="G48" s="4">
        <v>96.5</v>
      </c>
      <c r="H48" s="4">
        <v>563.1</v>
      </c>
      <c r="I48" s="4">
        <v>50</v>
      </c>
      <c r="J48" s="4">
        <v>800</v>
      </c>
      <c r="K48" s="4" t="s">
        <v>19</v>
      </c>
      <c r="L48" s="4" t="s">
        <v>19</v>
      </c>
    </row>
    <row r="49" spans="3:12" ht="15.75" customHeight="1" x14ac:dyDescent="0.25">
      <c r="C49" s="3">
        <v>47</v>
      </c>
      <c r="D49" s="4">
        <v>2600</v>
      </c>
      <c r="E49" s="7">
        <v>26</v>
      </c>
      <c r="F49" s="7">
        <v>98.2</v>
      </c>
      <c r="G49" s="4">
        <v>97</v>
      </c>
      <c r="H49" s="4">
        <v>485.9</v>
      </c>
      <c r="I49" s="4">
        <v>360</v>
      </c>
      <c r="J49" s="4">
        <v>150</v>
      </c>
      <c r="K49" s="4" t="s">
        <v>19</v>
      </c>
      <c r="L49" s="4" t="s">
        <v>19</v>
      </c>
    </row>
    <row r="50" spans="3:12" ht="15.75" customHeight="1" x14ac:dyDescent="0.25">
      <c r="C50" s="3">
        <v>48</v>
      </c>
      <c r="D50" s="4">
        <v>1980</v>
      </c>
      <c r="E50" s="7">
        <v>19.8</v>
      </c>
      <c r="F50" s="4">
        <v>85</v>
      </c>
      <c r="G50" s="4">
        <v>74</v>
      </c>
      <c r="H50" s="4">
        <v>554.1</v>
      </c>
      <c r="I50" s="4">
        <v>110</v>
      </c>
      <c r="J50" s="4">
        <v>100</v>
      </c>
      <c r="K50" s="4" t="s">
        <v>19</v>
      </c>
      <c r="L50" s="4" t="s">
        <v>19</v>
      </c>
    </row>
    <row r="51" spans="3:12" ht="15.75" customHeight="1" x14ac:dyDescent="0.25">
      <c r="C51" s="3">
        <v>49</v>
      </c>
      <c r="D51" s="4">
        <v>1960</v>
      </c>
      <c r="E51" s="7">
        <v>19.600000000000001</v>
      </c>
      <c r="F51" s="4">
        <v>90</v>
      </c>
      <c r="G51" s="4">
        <v>90</v>
      </c>
      <c r="H51" s="4">
        <v>513.70000000000005</v>
      </c>
      <c r="I51" s="4">
        <v>25</v>
      </c>
      <c r="J51" s="4">
        <v>100</v>
      </c>
      <c r="K51" s="4" t="s">
        <v>19</v>
      </c>
      <c r="L51" s="4" t="s">
        <v>19</v>
      </c>
    </row>
    <row r="52" spans="3:12" ht="15.75" customHeight="1" x14ac:dyDescent="0.25">
      <c r="C52" s="3">
        <v>50</v>
      </c>
      <c r="D52" s="4">
        <v>1700</v>
      </c>
      <c r="E52" s="4">
        <v>16</v>
      </c>
      <c r="F52" s="7">
        <v>57.5</v>
      </c>
      <c r="G52" s="4">
        <v>93</v>
      </c>
      <c r="H52" s="4">
        <v>661</v>
      </c>
      <c r="I52" s="4">
        <v>200</v>
      </c>
      <c r="J52" s="4">
        <v>800</v>
      </c>
      <c r="K52" s="4" t="s">
        <v>19</v>
      </c>
      <c r="L52" s="4" t="s">
        <v>19</v>
      </c>
    </row>
    <row r="53" spans="3:12" ht="15.75" customHeight="1" x14ac:dyDescent="0.25">
      <c r="C53" s="3">
        <v>51</v>
      </c>
      <c r="D53" s="4">
        <v>3350</v>
      </c>
      <c r="E53" s="7">
        <v>33.5</v>
      </c>
      <c r="F53" s="4">
        <v>100</v>
      </c>
      <c r="G53" s="4">
        <v>97.2</v>
      </c>
      <c r="H53" s="4">
        <v>700.3</v>
      </c>
      <c r="I53" s="4" t="s">
        <v>44</v>
      </c>
      <c r="J53" s="4">
        <v>250</v>
      </c>
      <c r="K53" s="4" t="s">
        <v>19</v>
      </c>
      <c r="L53" s="4" t="s">
        <v>19</v>
      </c>
    </row>
    <row r="54" spans="3:12" ht="15.75" customHeight="1" x14ac:dyDescent="0.25">
      <c r="C54" s="3">
        <v>52</v>
      </c>
      <c r="D54" s="4">
        <v>774</v>
      </c>
      <c r="E54" s="7">
        <v>7.7</v>
      </c>
      <c r="F54" s="4">
        <v>45</v>
      </c>
      <c r="G54" s="4">
        <v>90</v>
      </c>
      <c r="H54" s="4">
        <v>223.9</v>
      </c>
      <c r="I54" s="4">
        <v>50</v>
      </c>
      <c r="J54" s="4">
        <v>100</v>
      </c>
      <c r="K54" s="4" t="s">
        <v>19</v>
      </c>
      <c r="L54" s="4" t="s">
        <v>19</v>
      </c>
    </row>
    <row r="55" spans="3:12" ht="15.75" customHeight="1" x14ac:dyDescent="0.25">
      <c r="C55" s="3">
        <v>53</v>
      </c>
      <c r="D55" s="4">
        <v>2063</v>
      </c>
      <c r="E55" s="7">
        <v>20.6</v>
      </c>
      <c r="F55" s="4">
        <v>100</v>
      </c>
      <c r="G55" s="4">
        <v>80</v>
      </c>
      <c r="H55" s="4">
        <v>498.3</v>
      </c>
      <c r="I55" s="4">
        <v>30</v>
      </c>
      <c r="J55" s="4">
        <v>150</v>
      </c>
      <c r="K55" s="4" t="s">
        <v>19</v>
      </c>
      <c r="L55" s="4" t="s">
        <v>19</v>
      </c>
    </row>
    <row r="56" spans="3:12" ht="15.75" customHeight="1" x14ac:dyDescent="0.25">
      <c r="C56" s="3">
        <v>54</v>
      </c>
      <c r="D56" s="4">
        <v>2755</v>
      </c>
      <c r="E56" s="7">
        <v>2.75</v>
      </c>
      <c r="F56" s="4">
        <v>130</v>
      </c>
      <c r="G56" s="4">
        <v>84</v>
      </c>
      <c r="H56" s="4">
        <v>515.20000000000005</v>
      </c>
      <c r="I56" s="4">
        <v>300</v>
      </c>
      <c r="J56" s="4">
        <v>500</v>
      </c>
      <c r="K56" s="4" t="s">
        <v>0</v>
      </c>
      <c r="L56" s="4" t="s">
        <v>19</v>
      </c>
    </row>
    <row r="57" spans="3:12" ht="15.75" customHeight="1" x14ac:dyDescent="0.25">
      <c r="C57" s="3">
        <v>55</v>
      </c>
      <c r="D57" s="4">
        <v>3300</v>
      </c>
      <c r="E57" s="7">
        <v>33</v>
      </c>
      <c r="F57" s="4">
        <v>160</v>
      </c>
      <c r="G57" s="4">
        <v>90</v>
      </c>
      <c r="H57" s="4">
        <v>506.2</v>
      </c>
      <c r="I57" s="4" t="s">
        <v>44</v>
      </c>
      <c r="J57" s="4" t="s">
        <v>44</v>
      </c>
      <c r="K57" s="4" t="s">
        <v>19</v>
      </c>
      <c r="L57" s="4" t="s">
        <v>19</v>
      </c>
    </row>
    <row r="58" spans="3:12" ht="15.75" customHeight="1" x14ac:dyDescent="0.25">
      <c r="C58" s="3">
        <v>56</v>
      </c>
      <c r="D58" s="4">
        <v>1280</v>
      </c>
      <c r="E58" s="7">
        <v>12.8</v>
      </c>
      <c r="F58" s="4">
        <v>70</v>
      </c>
      <c r="G58" s="4">
        <v>51</v>
      </c>
      <c r="H58" s="4">
        <v>392.9</v>
      </c>
      <c r="I58" s="4" t="s">
        <v>44</v>
      </c>
      <c r="J58" s="4" t="s">
        <v>44</v>
      </c>
      <c r="K58" s="4" t="s">
        <v>44</v>
      </c>
      <c r="L58" s="4" t="s">
        <v>19</v>
      </c>
    </row>
    <row r="59" spans="3:12" ht="15.75" customHeight="1" x14ac:dyDescent="0.25">
      <c r="C59" s="3">
        <v>57</v>
      </c>
      <c r="D59" s="4">
        <v>1655</v>
      </c>
      <c r="E59" s="7">
        <v>16.5</v>
      </c>
      <c r="F59" s="7">
        <v>69.5</v>
      </c>
      <c r="G59" s="4">
        <v>88.1</v>
      </c>
      <c r="H59" s="4">
        <v>573.70000000000005</v>
      </c>
      <c r="I59" s="4" t="s">
        <v>44</v>
      </c>
      <c r="J59" s="4" t="s">
        <v>44</v>
      </c>
      <c r="K59" s="4" t="s">
        <v>44</v>
      </c>
      <c r="L59" s="4" t="s">
        <v>19</v>
      </c>
    </row>
    <row r="60" spans="3:12" ht="15.75" customHeight="1" x14ac:dyDescent="0.25">
      <c r="C60" s="3">
        <v>58</v>
      </c>
      <c r="D60" s="4">
        <v>1428</v>
      </c>
      <c r="E60" s="7">
        <v>14.23</v>
      </c>
      <c r="F60" s="7">
        <v>60.7</v>
      </c>
      <c r="G60" s="4">
        <v>63</v>
      </c>
      <c r="H60" s="4">
        <v>569</v>
      </c>
      <c r="I60" s="4" t="s">
        <v>44</v>
      </c>
      <c r="J60" s="4" t="s">
        <v>44</v>
      </c>
      <c r="K60" s="4" t="s">
        <v>44</v>
      </c>
      <c r="L60" s="4" t="s">
        <v>19</v>
      </c>
    </row>
    <row r="61" spans="3:12" ht="15.75" customHeight="1" x14ac:dyDescent="0.25">
      <c r="C61" s="3">
        <v>59</v>
      </c>
      <c r="D61" s="4">
        <v>3000</v>
      </c>
      <c r="E61" s="4">
        <v>41</v>
      </c>
      <c r="F61" s="4" t="s">
        <v>44</v>
      </c>
      <c r="G61" s="4">
        <v>72</v>
      </c>
      <c r="H61" s="4">
        <v>795.8</v>
      </c>
      <c r="I61" s="4">
        <v>1500</v>
      </c>
      <c r="J61" s="4">
        <v>3000</v>
      </c>
      <c r="K61" s="4" t="s">
        <v>0</v>
      </c>
      <c r="L61" s="4" t="s">
        <v>19</v>
      </c>
    </row>
    <row r="62" spans="3:12" ht="15.75" customHeight="1" x14ac:dyDescent="0.25">
      <c r="C62" s="3">
        <v>60</v>
      </c>
      <c r="D62" s="4">
        <v>2474</v>
      </c>
      <c r="E62" s="4">
        <v>24.9</v>
      </c>
      <c r="F62" s="4">
        <v>105</v>
      </c>
      <c r="G62" s="4">
        <v>57</v>
      </c>
      <c r="H62" s="4">
        <v>565.1</v>
      </c>
      <c r="I62" s="4" t="s">
        <v>44</v>
      </c>
      <c r="J62" s="4" t="s">
        <v>44</v>
      </c>
      <c r="K62" s="4" t="s">
        <v>19</v>
      </c>
      <c r="L62" s="4" t="s">
        <v>19</v>
      </c>
    </row>
    <row r="63" spans="3:12" ht="15.75" customHeight="1" x14ac:dyDescent="0.25">
      <c r="C63" s="3">
        <v>61</v>
      </c>
      <c r="D63" s="4">
        <v>2791</v>
      </c>
      <c r="E63" s="4">
        <v>25.6</v>
      </c>
      <c r="F63" s="4">
        <v>86</v>
      </c>
      <c r="G63" s="4">
        <v>98.6</v>
      </c>
      <c r="H63" s="4">
        <v>665.5</v>
      </c>
      <c r="I63" s="4">
        <v>80</v>
      </c>
      <c r="J63" s="4">
        <v>200</v>
      </c>
      <c r="K63" s="4" t="s">
        <v>0</v>
      </c>
      <c r="L63" s="4" t="s">
        <v>19</v>
      </c>
    </row>
    <row r="64" spans="3:12" ht="15.75" customHeight="1" x14ac:dyDescent="0.25">
      <c r="C64" s="3">
        <v>62</v>
      </c>
      <c r="D64" s="4">
        <v>2500</v>
      </c>
      <c r="E64" s="4">
        <v>25</v>
      </c>
      <c r="F64" s="4">
        <v>115</v>
      </c>
      <c r="G64" s="4">
        <v>60</v>
      </c>
      <c r="H64" s="4">
        <v>525.6</v>
      </c>
      <c r="I64" s="4">
        <v>160</v>
      </c>
      <c r="J64" s="4">
        <v>280</v>
      </c>
      <c r="K64" s="4" t="s">
        <v>19</v>
      </c>
      <c r="L64" s="4" t="s">
        <v>19</v>
      </c>
    </row>
    <row r="65" spans="3:12" ht="15.75" customHeight="1" x14ac:dyDescent="0.25">
      <c r="C65" s="3">
        <v>63</v>
      </c>
      <c r="D65" s="4">
        <v>3400</v>
      </c>
      <c r="E65" s="4">
        <v>45.5</v>
      </c>
      <c r="F65" s="4">
        <v>102</v>
      </c>
      <c r="G65" s="4">
        <v>39</v>
      </c>
      <c r="H65" s="4">
        <v>786.6</v>
      </c>
      <c r="I65" s="4" t="s">
        <v>44</v>
      </c>
      <c r="J65" s="4" t="s">
        <v>44</v>
      </c>
      <c r="K65" s="4" t="s">
        <v>0</v>
      </c>
      <c r="L65" s="4" t="s">
        <v>19</v>
      </c>
    </row>
    <row r="66" spans="3:12" ht="15.75" customHeight="1" x14ac:dyDescent="0.25">
      <c r="C66" s="3">
        <v>64</v>
      </c>
      <c r="D66" s="4">
        <v>375</v>
      </c>
      <c r="E66" s="7">
        <v>3.7</v>
      </c>
      <c r="F66" s="7">
        <v>32.4</v>
      </c>
      <c r="G66" s="4">
        <v>50</v>
      </c>
      <c r="H66" s="4">
        <v>81.099999999999994</v>
      </c>
      <c r="I66" s="4" t="s">
        <v>44</v>
      </c>
      <c r="J66" s="4">
        <v>150</v>
      </c>
      <c r="K66" s="4" t="s">
        <v>44</v>
      </c>
      <c r="L66" s="4" t="s">
        <v>74</v>
      </c>
    </row>
    <row r="67" spans="3:12" ht="15.75" customHeight="1" x14ac:dyDescent="0.25">
      <c r="C67" s="3">
        <v>65</v>
      </c>
      <c r="D67" s="4">
        <v>1362.5</v>
      </c>
      <c r="E67" s="4">
        <v>16.2</v>
      </c>
      <c r="F67" s="4">
        <v>75</v>
      </c>
      <c r="G67" s="4">
        <v>96.7</v>
      </c>
      <c r="H67" s="4">
        <v>516.29999999999995</v>
      </c>
      <c r="I67" s="4">
        <v>25</v>
      </c>
      <c r="J67" s="4">
        <v>200</v>
      </c>
      <c r="K67" s="4" t="s">
        <v>19</v>
      </c>
      <c r="L67" s="4" t="s">
        <v>19</v>
      </c>
    </row>
    <row r="68" spans="3:12" ht="15.75" customHeight="1" x14ac:dyDescent="0.25">
      <c r="C68" s="3">
        <v>66</v>
      </c>
      <c r="D68" s="4">
        <v>2051.3000000000002</v>
      </c>
      <c r="E68" s="7">
        <v>20.5</v>
      </c>
      <c r="F68" s="4" t="s">
        <v>44</v>
      </c>
      <c r="G68" s="4">
        <v>96.25</v>
      </c>
      <c r="H68" s="4">
        <v>723</v>
      </c>
      <c r="I68" s="4" t="s">
        <v>44</v>
      </c>
      <c r="J68" s="4" t="s">
        <v>44</v>
      </c>
      <c r="K68" s="4" t="s">
        <v>44</v>
      </c>
      <c r="L68" s="4" t="s">
        <v>19</v>
      </c>
    </row>
    <row r="69" spans="3:12" ht="15.75" customHeight="1" x14ac:dyDescent="0.25">
      <c r="C69" s="3">
        <v>67</v>
      </c>
      <c r="D69" s="4">
        <v>1662</v>
      </c>
      <c r="E69" s="4">
        <v>18.399999999999999</v>
      </c>
      <c r="F69" s="4">
        <v>68.3</v>
      </c>
      <c r="G69" s="4">
        <v>86.1</v>
      </c>
      <c r="H69" s="4">
        <v>636.6</v>
      </c>
      <c r="I69" s="4">
        <v>83.5</v>
      </c>
      <c r="J69" s="4">
        <v>150</v>
      </c>
      <c r="K69" s="4" t="s">
        <v>19</v>
      </c>
      <c r="L69" s="4" t="s">
        <v>19</v>
      </c>
    </row>
    <row r="70" spans="3:12" ht="15.75" customHeight="1" x14ac:dyDescent="0.25">
      <c r="C70" s="3">
        <v>68</v>
      </c>
      <c r="D70" s="4">
        <v>1188</v>
      </c>
      <c r="E70" s="7">
        <v>11.8</v>
      </c>
      <c r="F70" s="4">
        <v>44</v>
      </c>
      <c r="G70" s="4">
        <v>97</v>
      </c>
      <c r="H70" s="4">
        <v>667.3</v>
      </c>
      <c r="I70" s="4" t="s">
        <v>44</v>
      </c>
      <c r="J70" s="4" t="s">
        <v>44</v>
      </c>
      <c r="K70" s="4" t="s">
        <v>19</v>
      </c>
      <c r="L70" s="4" t="s">
        <v>19</v>
      </c>
    </row>
    <row r="71" spans="3:12" ht="15.75" customHeight="1" x14ac:dyDescent="0.25">
      <c r="C71" s="3">
        <v>69</v>
      </c>
      <c r="D71" s="4">
        <v>1574</v>
      </c>
      <c r="E71" s="4">
        <v>16.5</v>
      </c>
      <c r="F71" s="4">
        <v>55</v>
      </c>
      <c r="G71" s="4">
        <v>82</v>
      </c>
      <c r="H71" s="4">
        <v>694.2</v>
      </c>
      <c r="I71" s="4">
        <v>180</v>
      </c>
      <c r="J71" s="4">
        <v>200</v>
      </c>
      <c r="K71" s="4" t="s">
        <v>0</v>
      </c>
      <c r="L71" s="4" t="s">
        <v>19</v>
      </c>
    </row>
    <row r="72" spans="3:12" ht="15.75" customHeight="1" x14ac:dyDescent="0.25">
      <c r="C72" s="3">
        <v>70</v>
      </c>
      <c r="D72" s="4">
        <v>2804</v>
      </c>
      <c r="E72" s="7">
        <v>28</v>
      </c>
      <c r="F72" s="4">
        <v>90</v>
      </c>
      <c r="G72" s="4">
        <v>42.9</v>
      </c>
      <c r="H72" s="4">
        <v>679.9</v>
      </c>
      <c r="I72" s="4" t="s">
        <v>44</v>
      </c>
      <c r="J72" s="4" t="s">
        <v>44</v>
      </c>
      <c r="K72" s="4" t="s">
        <v>0</v>
      </c>
      <c r="L72" s="4" t="s">
        <v>19</v>
      </c>
    </row>
    <row r="73" spans="3:12" ht="15.75" customHeight="1" x14ac:dyDescent="0.25">
      <c r="C73" s="3">
        <v>71</v>
      </c>
      <c r="D73" s="4">
        <v>2500</v>
      </c>
      <c r="E73" s="7">
        <v>25</v>
      </c>
      <c r="F73" s="4" t="s">
        <v>44</v>
      </c>
      <c r="G73" s="4">
        <v>80</v>
      </c>
      <c r="H73" s="4">
        <v>712</v>
      </c>
      <c r="I73" s="4" t="s">
        <v>44</v>
      </c>
      <c r="J73" s="4" t="s">
        <v>44</v>
      </c>
      <c r="K73" s="4" t="s">
        <v>19</v>
      </c>
      <c r="L73" s="4" t="s">
        <v>19</v>
      </c>
    </row>
    <row r="74" spans="3:12" ht="15.75" customHeight="1" x14ac:dyDescent="0.25">
      <c r="C74" s="3">
        <v>72</v>
      </c>
      <c r="D74" s="4">
        <v>618</v>
      </c>
      <c r="E74" s="4">
        <v>7.58</v>
      </c>
      <c r="F74" s="4">
        <v>32</v>
      </c>
      <c r="G74" s="4">
        <v>70</v>
      </c>
      <c r="H74" s="4">
        <v>544</v>
      </c>
      <c r="I74" s="4">
        <v>73</v>
      </c>
      <c r="J74" s="4" t="s">
        <v>44</v>
      </c>
      <c r="K74" s="4" t="s">
        <v>0</v>
      </c>
      <c r="L74" s="4" t="s">
        <v>19</v>
      </c>
    </row>
    <row r="75" spans="3:12" ht="15.75" customHeight="1" x14ac:dyDescent="0.25">
      <c r="C75" s="3">
        <v>73</v>
      </c>
      <c r="D75" s="4">
        <v>1716</v>
      </c>
      <c r="E75" s="7">
        <v>17.100000000000001</v>
      </c>
      <c r="F75" s="4">
        <v>94</v>
      </c>
      <c r="G75" s="4">
        <v>91</v>
      </c>
      <c r="H75" s="4">
        <v>429.2</v>
      </c>
      <c r="I75" s="4">
        <v>200</v>
      </c>
      <c r="J75" s="4">
        <v>300</v>
      </c>
      <c r="K75" s="4" t="s">
        <v>0</v>
      </c>
      <c r="L75" s="4" t="s">
        <v>19</v>
      </c>
    </row>
    <row r="76" spans="3:12" ht="15.75" customHeight="1" x14ac:dyDescent="0.25">
      <c r="C76" s="3">
        <v>74</v>
      </c>
      <c r="D76" s="4">
        <v>3799.9</v>
      </c>
      <c r="E76" s="7">
        <v>38</v>
      </c>
      <c r="F76" s="4">
        <v>136</v>
      </c>
      <c r="G76" s="4">
        <v>65</v>
      </c>
      <c r="H76" s="4">
        <v>625.9</v>
      </c>
      <c r="I76" s="4">
        <v>90</v>
      </c>
      <c r="J76" s="4">
        <v>500</v>
      </c>
      <c r="K76" s="4" t="s">
        <v>44</v>
      </c>
      <c r="L76" s="4" t="s">
        <v>19</v>
      </c>
    </row>
    <row r="77" spans="3:12" ht="15.75" customHeight="1" x14ac:dyDescent="0.25">
      <c r="C77" s="3">
        <v>75</v>
      </c>
      <c r="D77" s="4">
        <v>1832</v>
      </c>
      <c r="E77" s="7">
        <v>18.3</v>
      </c>
      <c r="F77" s="4">
        <v>92</v>
      </c>
      <c r="G77" s="4">
        <v>70.349999999999994</v>
      </c>
      <c r="H77" s="4">
        <v>476.5</v>
      </c>
      <c r="I77" s="4">
        <v>80</v>
      </c>
      <c r="J77" s="4">
        <v>300</v>
      </c>
      <c r="K77" s="4" t="s">
        <v>19</v>
      </c>
      <c r="L77" s="4" t="s">
        <v>19</v>
      </c>
    </row>
    <row r="78" spans="3:12" ht="15.75" customHeight="1" x14ac:dyDescent="0.25">
      <c r="C78" s="3">
        <v>76</v>
      </c>
      <c r="D78" s="4">
        <v>1486</v>
      </c>
      <c r="E78" s="7">
        <v>14.8</v>
      </c>
      <c r="F78" s="4">
        <v>78</v>
      </c>
      <c r="G78" s="4">
        <v>80.42</v>
      </c>
      <c r="H78" s="4">
        <v>437.3</v>
      </c>
      <c r="I78" s="4" t="s">
        <v>44</v>
      </c>
      <c r="J78" s="4">
        <v>300</v>
      </c>
      <c r="K78" s="4" t="s">
        <v>19</v>
      </c>
      <c r="L78" s="4" t="s">
        <v>19</v>
      </c>
    </row>
    <row r="79" spans="3:12" ht="15.75" customHeight="1" x14ac:dyDescent="0.25"/>
    <row r="80" spans="3:1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C2:L78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000"/>
  <sheetViews>
    <sheetView topLeftCell="A35" workbookViewId="0">
      <selection activeCell="N57" sqref="N57"/>
    </sheetView>
  </sheetViews>
  <sheetFormatPr defaultColWidth="14.42578125" defaultRowHeight="15" customHeight="1" x14ac:dyDescent="0.25"/>
  <cols>
    <col min="1" max="1" width="8.7109375" customWidth="1"/>
    <col min="2" max="2" width="10.140625" customWidth="1"/>
    <col min="3" max="26" width="8.7109375" customWidth="1"/>
  </cols>
  <sheetData>
    <row r="1" spans="2:18" ht="15" customHeight="1" x14ac:dyDescent="0.25">
      <c r="K1" s="28" t="s">
        <v>315</v>
      </c>
      <c r="L1" s="28">
        <v>1200</v>
      </c>
      <c r="M1" s="28">
        <v>10</v>
      </c>
      <c r="N1" s="28"/>
      <c r="O1" s="28">
        <v>250</v>
      </c>
      <c r="P1" s="28">
        <v>150</v>
      </c>
      <c r="Q1" s="28" t="s">
        <v>316</v>
      </c>
      <c r="R1" s="28"/>
    </row>
    <row r="2" spans="2:18" x14ac:dyDescent="0.25">
      <c r="B2" s="29" t="s">
        <v>283</v>
      </c>
      <c r="C2" s="30"/>
      <c r="K2" s="28" t="s">
        <v>317</v>
      </c>
      <c r="L2" s="28"/>
      <c r="M2" s="28"/>
      <c r="N2" s="28">
        <v>30</v>
      </c>
      <c r="O2" s="28"/>
      <c r="P2" s="28"/>
      <c r="Q2" s="28"/>
      <c r="R2" s="28"/>
    </row>
    <row r="3" spans="2:18" ht="33.75" x14ac:dyDescent="0.25">
      <c r="B3" s="9" t="s">
        <v>0</v>
      </c>
      <c r="C3" s="9" t="s">
        <v>3</v>
      </c>
      <c r="D3" s="9" t="s">
        <v>4</v>
      </c>
      <c r="E3" s="9" t="s">
        <v>5</v>
      </c>
      <c r="F3" s="9" t="s">
        <v>284</v>
      </c>
      <c r="G3" s="9" t="s">
        <v>282</v>
      </c>
      <c r="H3" s="9" t="s">
        <v>11</v>
      </c>
      <c r="I3" s="9" t="s">
        <v>8</v>
      </c>
      <c r="K3" s="9" t="s">
        <v>0</v>
      </c>
      <c r="L3" s="9" t="s">
        <v>3</v>
      </c>
      <c r="M3" s="9" t="s">
        <v>4</v>
      </c>
      <c r="N3" s="9" t="s">
        <v>5</v>
      </c>
      <c r="O3" s="9" t="s">
        <v>285</v>
      </c>
      <c r="P3" s="9" t="s">
        <v>282</v>
      </c>
      <c r="Q3" s="9" t="s">
        <v>11</v>
      </c>
      <c r="R3" s="9" t="s">
        <v>8</v>
      </c>
    </row>
    <row r="4" spans="2:18" x14ac:dyDescent="0.25">
      <c r="B4" s="9">
        <v>54</v>
      </c>
      <c r="C4" s="10">
        <v>3400</v>
      </c>
      <c r="D4" s="10">
        <v>45.5</v>
      </c>
      <c r="E4" s="10">
        <v>102</v>
      </c>
      <c r="F4" s="10">
        <v>786.6</v>
      </c>
      <c r="G4" s="10" t="s">
        <v>44</v>
      </c>
      <c r="H4" s="10" t="s">
        <v>0</v>
      </c>
      <c r="I4" s="10" t="s">
        <v>19</v>
      </c>
      <c r="K4" s="9">
        <v>54</v>
      </c>
      <c r="L4" s="10">
        <f t="shared" ref="L4:L54" si="0">IF(C4="NA", "NA", IF(C4&gt;1200, 1,0))</f>
        <v>1</v>
      </c>
      <c r="M4" s="10">
        <f t="shared" ref="M4:M54" si="1">IF(D4="NA", "NA", IF(D4&gt;10, 1,0))</f>
        <v>1</v>
      </c>
      <c r="N4" s="10">
        <f t="shared" ref="N4:N54" si="2">IF(E4="NA", "NA", IF(E4&lt;30, 1,0))</f>
        <v>0</v>
      </c>
      <c r="O4" s="10">
        <f t="shared" ref="O4:O54" si="3">IF(F4="NA", "NA", IF(F4&gt;250, 1,0))</f>
        <v>1</v>
      </c>
      <c r="P4" s="10" t="str">
        <f t="shared" ref="P4:P54" si="4">IF(G4="NA", "NA", IF(G4&gt;150, 1,0))</f>
        <v>NA</v>
      </c>
      <c r="Q4" s="10">
        <f>IF(H4="NA", "NA", IF(H4="No", 1,0))</f>
        <v>1</v>
      </c>
      <c r="R4" s="10">
        <f t="shared" ref="R4:R54" si="5">IF(I4="Yes",1,0)</f>
        <v>1</v>
      </c>
    </row>
    <row r="5" spans="2:18" x14ac:dyDescent="0.25">
      <c r="B5" s="9">
        <v>55</v>
      </c>
      <c r="C5" s="10">
        <v>1362.5</v>
      </c>
      <c r="D5" s="10">
        <v>16.2</v>
      </c>
      <c r="E5" s="10">
        <v>75</v>
      </c>
      <c r="F5" s="10">
        <v>516.29999999999995</v>
      </c>
      <c r="G5" s="10">
        <v>200</v>
      </c>
      <c r="H5" s="10" t="s">
        <v>19</v>
      </c>
      <c r="I5" s="10" t="s">
        <v>19</v>
      </c>
      <c r="K5" s="9">
        <v>55</v>
      </c>
      <c r="L5" s="10">
        <f t="shared" si="0"/>
        <v>1</v>
      </c>
      <c r="M5" s="10">
        <f t="shared" si="1"/>
        <v>1</v>
      </c>
      <c r="N5" s="10">
        <f t="shared" si="2"/>
        <v>0</v>
      </c>
      <c r="O5" s="10">
        <f t="shared" si="3"/>
        <v>1</v>
      </c>
      <c r="P5" s="10">
        <f t="shared" si="4"/>
        <v>1</v>
      </c>
      <c r="Q5" s="10">
        <f t="shared" ref="Q5:Q54" si="6">IF(H5="NA", "NA", IF(H5="No", 1,0))</f>
        <v>0</v>
      </c>
      <c r="R5" s="10">
        <f t="shared" si="5"/>
        <v>1</v>
      </c>
    </row>
    <row r="6" spans="2:18" x14ac:dyDescent="0.25">
      <c r="B6" s="9">
        <v>1</v>
      </c>
      <c r="C6" s="10">
        <v>2438</v>
      </c>
      <c r="D6" s="10">
        <v>24.3</v>
      </c>
      <c r="E6" s="10">
        <v>91.1</v>
      </c>
      <c r="F6" s="10">
        <v>619.70000000000005</v>
      </c>
      <c r="G6" s="10">
        <v>400</v>
      </c>
      <c r="H6" s="10" t="s">
        <v>0</v>
      </c>
      <c r="I6" s="10" t="s">
        <v>19</v>
      </c>
      <c r="K6" s="9">
        <v>1</v>
      </c>
      <c r="L6" s="10">
        <f t="shared" si="0"/>
        <v>1</v>
      </c>
      <c r="M6" s="10">
        <f t="shared" si="1"/>
        <v>1</v>
      </c>
      <c r="N6" s="10">
        <f t="shared" si="2"/>
        <v>0</v>
      </c>
      <c r="O6" s="10">
        <f t="shared" si="3"/>
        <v>1</v>
      </c>
      <c r="P6" s="10">
        <f t="shared" si="4"/>
        <v>1</v>
      </c>
      <c r="Q6" s="10">
        <f t="shared" si="6"/>
        <v>1</v>
      </c>
      <c r="R6" s="10">
        <f t="shared" si="5"/>
        <v>1</v>
      </c>
    </row>
    <row r="7" spans="2:18" x14ac:dyDescent="0.25">
      <c r="B7" s="9">
        <v>14</v>
      </c>
      <c r="C7" s="10">
        <v>1097</v>
      </c>
      <c r="D7" s="10">
        <v>8.6</v>
      </c>
      <c r="E7" s="10">
        <v>32.799999999999997</v>
      </c>
      <c r="F7" s="10">
        <v>683.3</v>
      </c>
      <c r="G7" s="10">
        <v>210</v>
      </c>
      <c r="H7" s="10" t="s">
        <v>0</v>
      </c>
      <c r="I7" s="10" t="s">
        <v>19</v>
      </c>
      <c r="K7" s="9">
        <v>14</v>
      </c>
      <c r="L7" s="10">
        <f t="shared" si="0"/>
        <v>0</v>
      </c>
      <c r="M7" s="10">
        <f t="shared" si="1"/>
        <v>0</v>
      </c>
      <c r="N7" s="10">
        <f t="shared" si="2"/>
        <v>0</v>
      </c>
      <c r="O7" s="10">
        <f t="shared" si="3"/>
        <v>1</v>
      </c>
      <c r="P7" s="10">
        <f t="shared" si="4"/>
        <v>1</v>
      </c>
      <c r="Q7" s="10">
        <f t="shared" si="6"/>
        <v>1</v>
      </c>
      <c r="R7" s="10">
        <f t="shared" si="5"/>
        <v>1</v>
      </c>
    </row>
    <row r="8" spans="2:18" x14ac:dyDescent="0.25">
      <c r="B8" s="9">
        <v>58</v>
      </c>
      <c r="C8" s="10">
        <v>1188</v>
      </c>
      <c r="D8" s="10">
        <v>11.8</v>
      </c>
      <c r="E8" s="10">
        <v>44</v>
      </c>
      <c r="F8" s="10">
        <v>667.3</v>
      </c>
      <c r="G8" s="10" t="s">
        <v>44</v>
      </c>
      <c r="H8" s="10" t="s">
        <v>19</v>
      </c>
      <c r="I8" s="10" t="s">
        <v>19</v>
      </c>
      <c r="K8" s="9">
        <v>58</v>
      </c>
      <c r="L8" s="10">
        <f t="shared" si="0"/>
        <v>0</v>
      </c>
      <c r="M8" s="10">
        <f t="shared" si="1"/>
        <v>1</v>
      </c>
      <c r="N8" s="10">
        <f t="shared" si="2"/>
        <v>0</v>
      </c>
      <c r="O8" s="10">
        <f t="shared" si="3"/>
        <v>1</v>
      </c>
      <c r="P8" s="10" t="str">
        <f t="shared" si="4"/>
        <v>NA</v>
      </c>
      <c r="Q8" s="10">
        <f t="shared" si="6"/>
        <v>0</v>
      </c>
      <c r="R8" s="10">
        <f t="shared" si="5"/>
        <v>1</v>
      </c>
    </row>
    <row r="9" spans="2:18" x14ac:dyDescent="0.25">
      <c r="B9" s="9">
        <v>10</v>
      </c>
      <c r="C9" s="10">
        <v>5533</v>
      </c>
      <c r="D9" s="10">
        <v>52.6</v>
      </c>
      <c r="E9" s="10">
        <v>176.1</v>
      </c>
      <c r="F9" s="10">
        <v>645</v>
      </c>
      <c r="G9" s="10">
        <v>200</v>
      </c>
      <c r="H9" s="10" t="s">
        <v>0</v>
      </c>
      <c r="I9" s="10" t="s">
        <v>19</v>
      </c>
      <c r="K9" s="9">
        <v>10</v>
      </c>
      <c r="L9" s="10">
        <f t="shared" si="0"/>
        <v>1</v>
      </c>
      <c r="M9" s="10">
        <f t="shared" si="1"/>
        <v>1</v>
      </c>
      <c r="N9" s="10">
        <f t="shared" si="2"/>
        <v>0</v>
      </c>
      <c r="O9" s="10">
        <f t="shared" si="3"/>
        <v>1</v>
      </c>
      <c r="P9" s="10">
        <f t="shared" si="4"/>
        <v>1</v>
      </c>
      <c r="Q9" s="10">
        <f t="shared" si="6"/>
        <v>1</v>
      </c>
      <c r="R9" s="10">
        <f t="shared" si="5"/>
        <v>1</v>
      </c>
    </row>
    <row r="10" spans="2:18" x14ac:dyDescent="0.25">
      <c r="B10" s="9">
        <v>51</v>
      </c>
      <c r="C10" s="10">
        <v>2474</v>
      </c>
      <c r="D10" s="10">
        <v>24.9</v>
      </c>
      <c r="E10" s="10">
        <v>105</v>
      </c>
      <c r="F10" s="10">
        <v>565.1</v>
      </c>
      <c r="G10" s="10" t="s">
        <v>44</v>
      </c>
      <c r="H10" s="10" t="s">
        <v>19</v>
      </c>
      <c r="I10" s="10" t="s">
        <v>19</v>
      </c>
      <c r="K10" s="9">
        <v>51</v>
      </c>
      <c r="L10" s="10">
        <f t="shared" si="0"/>
        <v>1</v>
      </c>
      <c r="M10" s="10">
        <f t="shared" si="1"/>
        <v>1</v>
      </c>
      <c r="N10" s="10">
        <f t="shared" si="2"/>
        <v>0</v>
      </c>
      <c r="O10" s="10">
        <f t="shared" si="3"/>
        <v>1</v>
      </c>
      <c r="P10" s="10" t="str">
        <f t="shared" si="4"/>
        <v>NA</v>
      </c>
      <c r="Q10" s="10">
        <f t="shared" si="6"/>
        <v>0</v>
      </c>
      <c r="R10" s="10">
        <f t="shared" si="5"/>
        <v>1</v>
      </c>
    </row>
    <row r="11" spans="2:18" x14ac:dyDescent="0.25">
      <c r="B11" s="9">
        <v>57</v>
      </c>
      <c r="C11" s="10">
        <v>1662</v>
      </c>
      <c r="D11" s="10">
        <v>18.399999999999999</v>
      </c>
      <c r="E11" s="10">
        <v>68.3</v>
      </c>
      <c r="F11" s="10">
        <v>636.6</v>
      </c>
      <c r="G11" s="10">
        <v>150</v>
      </c>
      <c r="H11" s="10" t="s">
        <v>19</v>
      </c>
      <c r="I11" s="10" t="s">
        <v>19</v>
      </c>
      <c r="K11" s="9">
        <v>57</v>
      </c>
      <c r="L11" s="10">
        <f t="shared" si="0"/>
        <v>1</v>
      </c>
      <c r="M11" s="10">
        <f t="shared" si="1"/>
        <v>1</v>
      </c>
      <c r="N11" s="10">
        <f t="shared" si="2"/>
        <v>0</v>
      </c>
      <c r="O11" s="10">
        <f t="shared" si="3"/>
        <v>1</v>
      </c>
      <c r="P11" s="10">
        <f t="shared" si="4"/>
        <v>0</v>
      </c>
      <c r="Q11" s="10">
        <f t="shared" si="6"/>
        <v>0</v>
      </c>
      <c r="R11" s="10">
        <f t="shared" si="5"/>
        <v>1</v>
      </c>
    </row>
    <row r="12" spans="2:18" x14ac:dyDescent="0.25">
      <c r="B12" s="9">
        <v>5</v>
      </c>
      <c r="C12" s="10">
        <v>1829</v>
      </c>
      <c r="D12" s="10">
        <v>19.2</v>
      </c>
      <c r="E12" s="10">
        <v>81.7</v>
      </c>
      <c r="F12" s="10">
        <v>564.29999999999995</v>
      </c>
      <c r="G12" s="10">
        <v>300</v>
      </c>
      <c r="H12" s="10" t="s">
        <v>19</v>
      </c>
      <c r="I12" s="10" t="s">
        <v>19</v>
      </c>
      <c r="K12" s="9">
        <v>5</v>
      </c>
      <c r="L12" s="10">
        <f t="shared" si="0"/>
        <v>1</v>
      </c>
      <c r="M12" s="10">
        <f t="shared" si="1"/>
        <v>1</v>
      </c>
      <c r="N12" s="10">
        <f t="shared" si="2"/>
        <v>0</v>
      </c>
      <c r="O12" s="10">
        <f t="shared" si="3"/>
        <v>1</v>
      </c>
      <c r="P12" s="10">
        <f t="shared" si="4"/>
        <v>1</v>
      </c>
      <c r="Q12" s="10">
        <f t="shared" si="6"/>
        <v>0</v>
      </c>
      <c r="R12" s="10">
        <f t="shared" si="5"/>
        <v>1</v>
      </c>
    </row>
    <row r="13" spans="2:18" x14ac:dyDescent="0.25">
      <c r="B13" s="9">
        <v>59</v>
      </c>
      <c r="C13" s="10">
        <v>1574</v>
      </c>
      <c r="D13" s="10">
        <v>16.5</v>
      </c>
      <c r="E13" s="10">
        <v>55</v>
      </c>
      <c r="F13" s="10">
        <v>694.2</v>
      </c>
      <c r="G13" s="10">
        <v>200</v>
      </c>
      <c r="H13" s="10" t="s">
        <v>0</v>
      </c>
      <c r="I13" s="10" t="s">
        <v>19</v>
      </c>
      <c r="K13" s="9">
        <v>59</v>
      </c>
      <c r="L13" s="10">
        <f t="shared" si="0"/>
        <v>1</v>
      </c>
      <c r="M13" s="10">
        <f t="shared" si="1"/>
        <v>1</v>
      </c>
      <c r="N13" s="10">
        <f t="shared" si="2"/>
        <v>0</v>
      </c>
      <c r="O13" s="10">
        <f t="shared" si="3"/>
        <v>1</v>
      </c>
      <c r="P13" s="10">
        <f t="shared" si="4"/>
        <v>1</v>
      </c>
      <c r="Q13" s="10">
        <f t="shared" si="6"/>
        <v>1</v>
      </c>
      <c r="R13" s="10">
        <f t="shared" si="5"/>
        <v>1</v>
      </c>
    </row>
    <row r="14" spans="2:18" x14ac:dyDescent="0.25">
      <c r="B14" s="9">
        <v>60</v>
      </c>
      <c r="C14" s="10">
        <v>2804</v>
      </c>
      <c r="D14" s="10">
        <v>28</v>
      </c>
      <c r="E14" s="10">
        <v>90</v>
      </c>
      <c r="F14" s="10">
        <v>679.9</v>
      </c>
      <c r="G14" s="10" t="s">
        <v>44</v>
      </c>
      <c r="H14" s="10" t="s">
        <v>0</v>
      </c>
      <c r="I14" s="10" t="s">
        <v>19</v>
      </c>
      <c r="K14" s="9">
        <v>60</v>
      </c>
      <c r="L14" s="10">
        <f t="shared" si="0"/>
        <v>1</v>
      </c>
      <c r="M14" s="10">
        <f t="shared" si="1"/>
        <v>1</v>
      </c>
      <c r="N14" s="10">
        <f t="shared" si="2"/>
        <v>0</v>
      </c>
      <c r="O14" s="10">
        <f t="shared" si="3"/>
        <v>1</v>
      </c>
      <c r="P14" s="10" t="str">
        <f t="shared" si="4"/>
        <v>NA</v>
      </c>
      <c r="Q14" s="10">
        <f t="shared" si="6"/>
        <v>1</v>
      </c>
      <c r="R14" s="10">
        <f t="shared" si="5"/>
        <v>1</v>
      </c>
    </row>
    <row r="15" spans="2:18" x14ac:dyDescent="0.25">
      <c r="B15" s="9">
        <v>4</v>
      </c>
      <c r="C15" s="10">
        <v>4133</v>
      </c>
      <c r="D15" s="10">
        <v>40.5</v>
      </c>
      <c r="E15" s="10">
        <v>103.3</v>
      </c>
      <c r="F15" s="10">
        <v>748.8</v>
      </c>
      <c r="G15" s="10" t="s">
        <v>44</v>
      </c>
      <c r="H15" s="10" t="s">
        <v>19</v>
      </c>
      <c r="I15" s="10" t="s">
        <v>19</v>
      </c>
      <c r="K15" s="9">
        <v>4</v>
      </c>
      <c r="L15" s="10">
        <f t="shared" si="0"/>
        <v>1</v>
      </c>
      <c r="M15" s="10">
        <f t="shared" si="1"/>
        <v>1</v>
      </c>
      <c r="N15" s="10">
        <f t="shared" si="2"/>
        <v>0</v>
      </c>
      <c r="O15" s="10">
        <f t="shared" si="3"/>
        <v>1</v>
      </c>
      <c r="P15" s="10" t="str">
        <f t="shared" si="4"/>
        <v>NA</v>
      </c>
      <c r="Q15" s="10">
        <f t="shared" si="6"/>
        <v>0</v>
      </c>
      <c r="R15" s="10">
        <f t="shared" si="5"/>
        <v>1</v>
      </c>
    </row>
    <row r="16" spans="2:18" x14ac:dyDescent="0.25">
      <c r="B16" s="9">
        <v>12</v>
      </c>
      <c r="C16" s="10">
        <v>4724</v>
      </c>
      <c r="D16" s="10">
        <v>48.3</v>
      </c>
      <c r="E16" s="10">
        <v>170.6</v>
      </c>
      <c r="F16" s="10">
        <v>626.5</v>
      </c>
      <c r="G16" s="10">
        <v>180</v>
      </c>
      <c r="H16" s="10" t="s">
        <v>0</v>
      </c>
      <c r="I16" s="10" t="s">
        <v>19</v>
      </c>
      <c r="K16" s="9">
        <v>12</v>
      </c>
      <c r="L16" s="10">
        <f t="shared" si="0"/>
        <v>1</v>
      </c>
      <c r="M16" s="10">
        <f t="shared" si="1"/>
        <v>1</v>
      </c>
      <c r="N16" s="10">
        <f t="shared" si="2"/>
        <v>0</v>
      </c>
      <c r="O16" s="10">
        <f t="shared" si="3"/>
        <v>1</v>
      </c>
      <c r="P16" s="10">
        <f t="shared" si="4"/>
        <v>1</v>
      </c>
      <c r="Q16" s="10">
        <f t="shared" si="6"/>
        <v>1</v>
      </c>
      <c r="R16" s="10">
        <f t="shared" si="5"/>
        <v>1</v>
      </c>
    </row>
    <row r="17" spans="2:18" x14ac:dyDescent="0.25">
      <c r="B17" s="9">
        <v>27</v>
      </c>
      <c r="C17" s="10">
        <v>694</v>
      </c>
      <c r="D17" s="10">
        <v>6.3</v>
      </c>
      <c r="E17" s="10">
        <v>55.5</v>
      </c>
      <c r="F17" s="10">
        <v>138.4</v>
      </c>
      <c r="G17" s="10">
        <v>300</v>
      </c>
      <c r="H17" s="10" t="s">
        <v>0</v>
      </c>
      <c r="I17" s="10" t="s">
        <v>19</v>
      </c>
      <c r="K17" s="9">
        <v>27</v>
      </c>
      <c r="L17" s="10">
        <f t="shared" si="0"/>
        <v>0</v>
      </c>
      <c r="M17" s="10">
        <f t="shared" si="1"/>
        <v>0</v>
      </c>
      <c r="N17" s="10">
        <f t="shared" si="2"/>
        <v>0</v>
      </c>
      <c r="O17" s="10">
        <f t="shared" si="3"/>
        <v>0</v>
      </c>
      <c r="P17" s="10">
        <f t="shared" si="4"/>
        <v>1</v>
      </c>
      <c r="Q17" s="10">
        <f t="shared" si="6"/>
        <v>1</v>
      </c>
      <c r="R17" s="10">
        <f t="shared" si="5"/>
        <v>1</v>
      </c>
    </row>
    <row r="18" spans="2:18" x14ac:dyDescent="0.25">
      <c r="B18" s="9">
        <v>33</v>
      </c>
      <c r="C18" s="10">
        <v>2044</v>
      </c>
      <c r="D18" s="10">
        <v>22.4</v>
      </c>
      <c r="E18" s="10">
        <v>93</v>
      </c>
      <c r="F18" s="10">
        <v>612.4</v>
      </c>
      <c r="G18" s="10" t="s">
        <v>44</v>
      </c>
      <c r="H18" s="10" t="s">
        <v>19</v>
      </c>
      <c r="I18" s="10" t="s">
        <v>19</v>
      </c>
      <c r="K18" s="9">
        <v>33</v>
      </c>
      <c r="L18" s="10">
        <f t="shared" si="0"/>
        <v>1</v>
      </c>
      <c r="M18" s="10">
        <f t="shared" si="1"/>
        <v>1</v>
      </c>
      <c r="N18" s="10">
        <f t="shared" si="2"/>
        <v>0</v>
      </c>
      <c r="O18" s="10">
        <f t="shared" si="3"/>
        <v>1</v>
      </c>
      <c r="P18" s="10" t="str">
        <f t="shared" si="4"/>
        <v>NA</v>
      </c>
      <c r="Q18" s="10">
        <f t="shared" si="6"/>
        <v>0</v>
      </c>
      <c r="R18" s="10">
        <f t="shared" si="5"/>
        <v>1</v>
      </c>
    </row>
    <row r="19" spans="2:18" x14ac:dyDescent="0.25">
      <c r="B19" s="9">
        <v>7</v>
      </c>
      <c r="C19" s="10">
        <v>2926</v>
      </c>
      <c r="D19" s="10">
        <v>22.1</v>
      </c>
      <c r="E19" s="10">
        <v>106.7</v>
      </c>
      <c r="F19" s="10">
        <v>501.8</v>
      </c>
      <c r="G19" s="10" t="s">
        <v>44</v>
      </c>
      <c r="H19" s="10" t="s">
        <v>44</v>
      </c>
      <c r="I19" s="10" t="s">
        <v>19</v>
      </c>
      <c r="K19" s="9">
        <v>7</v>
      </c>
      <c r="L19" s="10">
        <f t="shared" si="0"/>
        <v>1</v>
      </c>
      <c r="M19" s="10">
        <f t="shared" si="1"/>
        <v>1</v>
      </c>
      <c r="N19" s="10">
        <f t="shared" si="2"/>
        <v>0</v>
      </c>
      <c r="O19" s="10">
        <f t="shared" si="3"/>
        <v>1</v>
      </c>
      <c r="P19" s="10" t="str">
        <f t="shared" si="4"/>
        <v>NA</v>
      </c>
      <c r="Q19" s="10" t="str">
        <f t="shared" si="6"/>
        <v>NA</v>
      </c>
      <c r="R19" s="10">
        <f t="shared" si="5"/>
        <v>1</v>
      </c>
    </row>
    <row r="20" spans="2:18" x14ac:dyDescent="0.25">
      <c r="B20" s="9">
        <v>37</v>
      </c>
      <c r="C20" s="10">
        <v>2793</v>
      </c>
      <c r="D20" s="10">
        <v>2.9</v>
      </c>
      <c r="E20" s="10">
        <v>110</v>
      </c>
      <c r="F20" s="10">
        <v>563.1</v>
      </c>
      <c r="G20" s="10">
        <v>800</v>
      </c>
      <c r="H20" s="10" t="s">
        <v>19</v>
      </c>
      <c r="I20" s="10" t="s">
        <v>19</v>
      </c>
      <c r="K20" s="9">
        <v>37</v>
      </c>
      <c r="L20" s="10">
        <f t="shared" si="0"/>
        <v>1</v>
      </c>
      <c r="M20" s="10">
        <f t="shared" si="1"/>
        <v>0</v>
      </c>
      <c r="N20" s="10">
        <f t="shared" si="2"/>
        <v>0</v>
      </c>
      <c r="O20" s="10">
        <f t="shared" si="3"/>
        <v>1</v>
      </c>
      <c r="P20" s="10">
        <f t="shared" si="4"/>
        <v>1</v>
      </c>
      <c r="Q20" s="10">
        <f t="shared" si="6"/>
        <v>0</v>
      </c>
      <c r="R20" s="10">
        <f t="shared" si="5"/>
        <v>1</v>
      </c>
    </row>
    <row r="21" spans="2:18" ht="15.75" customHeight="1" x14ac:dyDescent="0.25">
      <c r="B21" s="9">
        <v>61</v>
      </c>
      <c r="C21" s="10">
        <v>2500</v>
      </c>
      <c r="D21" s="10">
        <v>25</v>
      </c>
      <c r="E21" s="10" t="s">
        <v>44</v>
      </c>
      <c r="F21" s="10">
        <v>712</v>
      </c>
      <c r="G21" s="10" t="s">
        <v>44</v>
      </c>
      <c r="H21" s="10" t="s">
        <v>19</v>
      </c>
      <c r="I21" s="10" t="s">
        <v>19</v>
      </c>
      <c r="K21" s="9">
        <v>61</v>
      </c>
      <c r="L21" s="10">
        <f t="shared" si="0"/>
        <v>1</v>
      </c>
      <c r="M21" s="10">
        <f t="shared" si="1"/>
        <v>1</v>
      </c>
      <c r="N21" s="10" t="str">
        <f t="shared" si="2"/>
        <v>NA</v>
      </c>
      <c r="O21" s="10">
        <f t="shared" si="3"/>
        <v>1</v>
      </c>
      <c r="P21" s="10" t="str">
        <f t="shared" si="4"/>
        <v>NA</v>
      </c>
      <c r="Q21" s="10">
        <f t="shared" si="6"/>
        <v>0</v>
      </c>
      <c r="R21" s="10">
        <f t="shared" si="5"/>
        <v>1</v>
      </c>
    </row>
    <row r="22" spans="2:18" ht="15.75" customHeight="1" x14ac:dyDescent="0.25">
      <c r="B22" s="9">
        <v>62</v>
      </c>
      <c r="C22" s="10">
        <v>618</v>
      </c>
      <c r="D22" s="10">
        <v>7.58</v>
      </c>
      <c r="E22" s="10">
        <v>32</v>
      </c>
      <c r="F22" s="10">
        <v>544</v>
      </c>
      <c r="G22" s="10" t="s">
        <v>44</v>
      </c>
      <c r="H22" s="10" t="s">
        <v>0</v>
      </c>
      <c r="I22" s="10" t="s">
        <v>19</v>
      </c>
      <c r="K22" s="9">
        <v>62</v>
      </c>
      <c r="L22" s="10">
        <f t="shared" si="0"/>
        <v>0</v>
      </c>
      <c r="M22" s="10">
        <f t="shared" si="1"/>
        <v>0</v>
      </c>
      <c r="N22" s="10">
        <f t="shared" si="2"/>
        <v>0</v>
      </c>
      <c r="O22" s="10">
        <f t="shared" si="3"/>
        <v>1</v>
      </c>
      <c r="P22" s="10" t="str">
        <f t="shared" si="4"/>
        <v>NA</v>
      </c>
      <c r="Q22" s="10">
        <f t="shared" si="6"/>
        <v>1</v>
      </c>
      <c r="R22" s="10">
        <f t="shared" si="5"/>
        <v>1</v>
      </c>
    </row>
    <row r="23" spans="2:18" ht="15.75" customHeight="1" x14ac:dyDescent="0.25">
      <c r="B23" s="9">
        <v>26</v>
      </c>
      <c r="C23" s="10">
        <v>2715</v>
      </c>
      <c r="D23" s="10">
        <v>27.1</v>
      </c>
      <c r="E23" s="10">
        <v>100.4</v>
      </c>
      <c r="F23" s="10">
        <v>621.20000000000005</v>
      </c>
      <c r="G23" s="10">
        <v>600</v>
      </c>
      <c r="H23" s="10" t="s">
        <v>0</v>
      </c>
      <c r="I23" s="10" t="s">
        <v>19</v>
      </c>
      <c r="K23" s="9">
        <v>26</v>
      </c>
      <c r="L23" s="10">
        <f t="shared" si="0"/>
        <v>1</v>
      </c>
      <c r="M23" s="10">
        <f t="shared" si="1"/>
        <v>1</v>
      </c>
      <c r="N23" s="10">
        <f t="shared" si="2"/>
        <v>0</v>
      </c>
      <c r="O23" s="10">
        <f t="shared" si="3"/>
        <v>1</v>
      </c>
      <c r="P23" s="10">
        <f t="shared" si="4"/>
        <v>1</v>
      </c>
      <c r="Q23" s="10">
        <f t="shared" si="6"/>
        <v>1</v>
      </c>
      <c r="R23" s="10">
        <f t="shared" si="5"/>
        <v>1</v>
      </c>
    </row>
    <row r="24" spans="2:18" ht="15.75" customHeight="1" x14ac:dyDescent="0.25">
      <c r="B24" s="9">
        <v>53</v>
      </c>
      <c r="C24" s="10">
        <v>2500</v>
      </c>
      <c r="D24" s="10">
        <v>25</v>
      </c>
      <c r="E24" s="10">
        <v>115</v>
      </c>
      <c r="F24" s="10">
        <v>525.6</v>
      </c>
      <c r="G24" s="10">
        <v>280</v>
      </c>
      <c r="H24" s="10" t="s">
        <v>19</v>
      </c>
      <c r="I24" s="10" t="s">
        <v>19</v>
      </c>
      <c r="K24" s="9">
        <v>53</v>
      </c>
      <c r="L24" s="10">
        <f t="shared" si="0"/>
        <v>1</v>
      </c>
      <c r="M24" s="10">
        <f t="shared" si="1"/>
        <v>1</v>
      </c>
      <c r="N24" s="10">
        <f t="shared" si="2"/>
        <v>0</v>
      </c>
      <c r="O24" s="10">
        <f t="shared" si="3"/>
        <v>1</v>
      </c>
      <c r="P24" s="10">
        <f t="shared" si="4"/>
        <v>1</v>
      </c>
      <c r="Q24" s="10">
        <f t="shared" si="6"/>
        <v>0</v>
      </c>
      <c r="R24" s="10">
        <f t="shared" si="5"/>
        <v>1</v>
      </c>
    </row>
    <row r="25" spans="2:18" ht="15.75" customHeight="1" x14ac:dyDescent="0.25">
      <c r="B25" s="9">
        <v>44</v>
      </c>
      <c r="C25" s="10">
        <v>2063</v>
      </c>
      <c r="D25" s="10">
        <v>20.6</v>
      </c>
      <c r="E25" s="10">
        <v>100</v>
      </c>
      <c r="F25" s="10">
        <v>498.3</v>
      </c>
      <c r="G25" s="10">
        <v>150</v>
      </c>
      <c r="H25" s="10" t="s">
        <v>19</v>
      </c>
      <c r="I25" s="10" t="s">
        <v>19</v>
      </c>
      <c r="K25" s="9">
        <v>44</v>
      </c>
      <c r="L25" s="10">
        <f t="shared" si="0"/>
        <v>1</v>
      </c>
      <c r="M25" s="10">
        <f t="shared" si="1"/>
        <v>1</v>
      </c>
      <c r="N25" s="10">
        <f t="shared" si="2"/>
        <v>0</v>
      </c>
      <c r="O25" s="10">
        <f t="shared" si="3"/>
        <v>1</v>
      </c>
      <c r="P25" s="10">
        <f t="shared" si="4"/>
        <v>0</v>
      </c>
      <c r="Q25" s="10">
        <f t="shared" si="6"/>
        <v>0</v>
      </c>
      <c r="R25" s="10">
        <f t="shared" si="5"/>
        <v>1</v>
      </c>
    </row>
    <row r="26" spans="2:18" ht="15.75" customHeight="1" x14ac:dyDescent="0.25">
      <c r="B26" s="9">
        <v>50</v>
      </c>
      <c r="C26" s="10">
        <v>3000</v>
      </c>
      <c r="D26" s="10">
        <v>41</v>
      </c>
      <c r="E26" s="10" t="s">
        <v>44</v>
      </c>
      <c r="F26" s="10">
        <v>795.8</v>
      </c>
      <c r="G26" s="10">
        <v>3000</v>
      </c>
      <c r="H26" s="10" t="s">
        <v>0</v>
      </c>
      <c r="I26" s="10" t="s">
        <v>19</v>
      </c>
      <c r="K26" s="9">
        <v>50</v>
      </c>
      <c r="L26" s="10">
        <f t="shared" si="0"/>
        <v>1</v>
      </c>
      <c r="M26" s="10">
        <f t="shared" si="1"/>
        <v>1</v>
      </c>
      <c r="N26" s="10" t="str">
        <f t="shared" si="2"/>
        <v>NA</v>
      </c>
      <c r="O26" s="10">
        <f t="shared" si="3"/>
        <v>1</v>
      </c>
      <c r="P26" s="10">
        <f t="shared" si="4"/>
        <v>1</v>
      </c>
      <c r="Q26" s="10">
        <f t="shared" si="6"/>
        <v>1</v>
      </c>
      <c r="R26" s="10">
        <f t="shared" si="5"/>
        <v>1</v>
      </c>
    </row>
    <row r="27" spans="2:18" ht="15.75" customHeight="1" x14ac:dyDescent="0.25">
      <c r="B27" s="9">
        <v>63</v>
      </c>
      <c r="C27" s="10">
        <v>1716</v>
      </c>
      <c r="D27" s="10">
        <v>17.100000000000001</v>
      </c>
      <c r="E27" s="10">
        <v>94</v>
      </c>
      <c r="F27" s="10">
        <v>429.2</v>
      </c>
      <c r="G27" s="10">
        <v>300</v>
      </c>
      <c r="H27" s="10" t="s">
        <v>0</v>
      </c>
      <c r="I27" s="10" t="s">
        <v>19</v>
      </c>
      <c r="K27" s="9">
        <v>63</v>
      </c>
      <c r="L27" s="10">
        <f t="shared" si="0"/>
        <v>1</v>
      </c>
      <c r="M27" s="10">
        <f t="shared" si="1"/>
        <v>1</v>
      </c>
      <c r="N27" s="10">
        <f t="shared" si="2"/>
        <v>0</v>
      </c>
      <c r="O27" s="10">
        <f t="shared" si="3"/>
        <v>1</v>
      </c>
      <c r="P27" s="10">
        <f t="shared" si="4"/>
        <v>1</v>
      </c>
      <c r="Q27" s="10">
        <f t="shared" si="6"/>
        <v>1</v>
      </c>
      <c r="R27" s="10">
        <f t="shared" si="5"/>
        <v>1</v>
      </c>
    </row>
    <row r="28" spans="2:18" ht="15.75" customHeight="1" x14ac:dyDescent="0.25">
      <c r="B28" s="9">
        <v>64</v>
      </c>
      <c r="C28" s="10">
        <v>3799.9</v>
      </c>
      <c r="D28" s="10">
        <v>38</v>
      </c>
      <c r="E28" s="10">
        <v>136</v>
      </c>
      <c r="F28" s="10">
        <v>625.9</v>
      </c>
      <c r="G28" s="10">
        <v>500</v>
      </c>
      <c r="H28" s="10" t="s">
        <v>44</v>
      </c>
      <c r="I28" s="10" t="s">
        <v>19</v>
      </c>
      <c r="K28" s="9">
        <v>64</v>
      </c>
      <c r="L28" s="10">
        <f t="shared" si="0"/>
        <v>1</v>
      </c>
      <c r="M28" s="10">
        <f t="shared" si="1"/>
        <v>1</v>
      </c>
      <c r="N28" s="10">
        <f t="shared" si="2"/>
        <v>0</v>
      </c>
      <c r="O28" s="10">
        <f t="shared" si="3"/>
        <v>1</v>
      </c>
      <c r="P28" s="10">
        <f t="shared" si="4"/>
        <v>1</v>
      </c>
      <c r="Q28" s="10" t="str">
        <f t="shared" si="6"/>
        <v>NA</v>
      </c>
      <c r="R28" s="10">
        <f t="shared" si="5"/>
        <v>1</v>
      </c>
    </row>
    <row r="29" spans="2:18" ht="15.75" customHeight="1" x14ac:dyDescent="0.25">
      <c r="B29" s="9">
        <v>2</v>
      </c>
      <c r="C29" s="10">
        <v>777</v>
      </c>
      <c r="D29" s="10">
        <v>4.4000000000000004</v>
      </c>
      <c r="E29" s="10">
        <v>26.7</v>
      </c>
      <c r="F29" s="10">
        <v>105.5</v>
      </c>
      <c r="G29" s="10">
        <v>45</v>
      </c>
      <c r="H29" s="10" t="s">
        <v>19</v>
      </c>
      <c r="I29" s="10" t="s">
        <v>19</v>
      </c>
      <c r="K29" s="9">
        <v>2</v>
      </c>
      <c r="L29" s="10">
        <f t="shared" si="0"/>
        <v>0</v>
      </c>
      <c r="M29" s="10">
        <f t="shared" si="1"/>
        <v>0</v>
      </c>
      <c r="N29" s="10">
        <f t="shared" si="2"/>
        <v>1</v>
      </c>
      <c r="O29" s="10">
        <f t="shared" si="3"/>
        <v>0</v>
      </c>
      <c r="P29" s="10">
        <f t="shared" si="4"/>
        <v>0</v>
      </c>
      <c r="Q29" s="10">
        <f t="shared" si="6"/>
        <v>0</v>
      </c>
      <c r="R29" s="10">
        <f t="shared" si="5"/>
        <v>1</v>
      </c>
    </row>
    <row r="30" spans="2:18" ht="15.75" customHeight="1" x14ac:dyDescent="0.25">
      <c r="B30" s="9">
        <v>65</v>
      </c>
      <c r="C30" s="10">
        <v>1832</v>
      </c>
      <c r="D30" s="10">
        <v>18.3</v>
      </c>
      <c r="E30" s="10">
        <v>92</v>
      </c>
      <c r="F30" s="10">
        <v>476.5</v>
      </c>
      <c r="G30" s="10">
        <v>300</v>
      </c>
      <c r="H30" s="10" t="s">
        <v>19</v>
      </c>
      <c r="I30" s="10" t="s">
        <v>19</v>
      </c>
      <c r="K30" s="9">
        <v>65</v>
      </c>
      <c r="L30" s="10">
        <f t="shared" si="0"/>
        <v>1</v>
      </c>
      <c r="M30" s="10">
        <f t="shared" si="1"/>
        <v>1</v>
      </c>
      <c r="N30" s="10">
        <f t="shared" si="2"/>
        <v>0</v>
      </c>
      <c r="O30" s="10">
        <f t="shared" si="3"/>
        <v>1</v>
      </c>
      <c r="P30" s="10">
        <f t="shared" si="4"/>
        <v>1</v>
      </c>
      <c r="Q30" s="10">
        <f t="shared" si="6"/>
        <v>0</v>
      </c>
      <c r="R30" s="10">
        <f t="shared" si="5"/>
        <v>1</v>
      </c>
    </row>
    <row r="31" spans="2:18" ht="15.75" customHeight="1" x14ac:dyDescent="0.25">
      <c r="B31" s="9">
        <v>38</v>
      </c>
      <c r="C31" s="10">
        <v>2600</v>
      </c>
      <c r="D31" s="10">
        <v>26</v>
      </c>
      <c r="E31" s="10">
        <v>98.2</v>
      </c>
      <c r="F31" s="10">
        <v>485.9</v>
      </c>
      <c r="G31" s="10">
        <v>150</v>
      </c>
      <c r="H31" s="10" t="s">
        <v>19</v>
      </c>
      <c r="I31" s="10" t="s">
        <v>19</v>
      </c>
      <c r="K31" s="9">
        <v>38</v>
      </c>
      <c r="L31" s="10">
        <f t="shared" si="0"/>
        <v>1</v>
      </c>
      <c r="M31" s="10">
        <f t="shared" si="1"/>
        <v>1</v>
      </c>
      <c r="N31" s="10">
        <f t="shared" si="2"/>
        <v>0</v>
      </c>
      <c r="O31" s="10">
        <f t="shared" si="3"/>
        <v>1</v>
      </c>
      <c r="P31" s="10">
        <f t="shared" si="4"/>
        <v>0</v>
      </c>
      <c r="Q31" s="10">
        <f t="shared" si="6"/>
        <v>0</v>
      </c>
      <c r="R31" s="10">
        <f t="shared" si="5"/>
        <v>1</v>
      </c>
    </row>
    <row r="32" spans="2:18" ht="15.75" customHeight="1" x14ac:dyDescent="0.25">
      <c r="B32" s="9">
        <v>66</v>
      </c>
      <c r="C32" s="10">
        <v>1486</v>
      </c>
      <c r="D32" s="11">
        <v>14.8</v>
      </c>
      <c r="E32" s="10">
        <v>78</v>
      </c>
      <c r="F32" s="10">
        <v>437.3</v>
      </c>
      <c r="G32" s="10">
        <v>300</v>
      </c>
      <c r="H32" s="10" t="s">
        <v>19</v>
      </c>
      <c r="I32" s="10" t="s">
        <v>19</v>
      </c>
      <c r="K32" s="9">
        <v>66</v>
      </c>
      <c r="L32" s="10">
        <f t="shared" si="0"/>
        <v>1</v>
      </c>
      <c r="M32" s="10">
        <f t="shared" si="1"/>
        <v>1</v>
      </c>
      <c r="N32" s="10">
        <f t="shared" si="2"/>
        <v>0</v>
      </c>
      <c r="O32" s="10">
        <f t="shared" si="3"/>
        <v>1</v>
      </c>
      <c r="P32" s="10">
        <f t="shared" si="4"/>
        <v>1</v>
      </c>
      <c r="Q32" s="10">
        <f t="shared" si="6"/>
        <v>0</v>
      </c>
      <c r="R32" s="10">
        <f t="shared" si="5"/>
        <v>1</v>
      </c>
    </row>
    <row r="33" spans="2:18" ht="15.75" customHeight="1" x14ac:dyDescent="0.25">
      <c r="B33" s="9">
        <v>8</v>
      </c>
      <c r="C33" s="10">
        <v>4779</v>
      </c>
      <c r="D33" s="10">
        <v>45.4</v>
      </c>
      <c r="E33" s="10">
        <v>107.2</v>
      </c>
      <c r="F33" s="10">
        <v>770.4</v>
      </c>
      <c r="G33" s="10">
        <v>200</v>
      </c>
      <c r="H33" s="10" t="s">
        <v>0</v>
      </c>
      <c r="I33" s="10" t="s">
        <v>19</v>
      </c>
      <c r="K33" s="9">
        <v>8</v>
      </c>
      <c r="L33" s="10">
        <f t="shared" si="0"/>
        <v>1</v>
      </c>
      <c r="M33" s="10">
        <f t="shared" si="1"/>
        <v>1</v>
      </c>
      <c r="N33" s="10">
        <f t="shared" si="2"/>
        <v>0</v>
      </c>
      <c r="O33" s="10">
        <f t="shared" si="3"/>
        <v>1</v>
      </c>
      <c r="P33" s="10">
        <f t="shared" si="4"/>
        <v>1</v>
      </c>
      <c r="Q33" s="10">
        <f t="shared" si="6"/>
        <v>1</v>
      </c>
      <c r="R33" s="10">
        <f t="shared" si="5"/>
        <v>1</v>
      </c>
    </row>
    <row r="34" spans="2:18" ht="15.75" customHeight="1" x14ac:dyDescent="0.25">
      <c r="B34" s="9">
        <v>35</v>
      </c>
      <c r="C34" s="10">
        <v>811</v>
      </c>
      <c r="D34" s="10">
        <v>8.11</v>
      </c>
      <c r="E34" s="10">
        <v>45</v>
      </c>
      <c r="F34" s="10">
        <v>733.2</v>
      </c>
      <c r="G34" s="10" t="s">
        <v>44</v>
      </c>
      <c r="H34" s="10" t="s">
        <v>19</v>
      </c>
      <c r="I34" s="10" t="s">
        <v>19</v>
      </c>
      <c r="K34" s="9">
        <v>35</v>
      </c>
      <c r="L34" s="10">
        <f t="shared" si="0"/>
        <v>0</v>
      </c>
      <c r="M34" s="10">
        <f t="shared" si="1"/>
        <v>0</v>
      </c>
      <c r="N34" s="10">
        <f t="shared" si="2"/>
        <v>0</v>
      </c>
      <c r="O34" s="10">
        <f t="shared" si="3"/>
        <v>1</v>
      </c>
      <c r="P34" s="10" t="str">
        <f t="shared" si="4"/>
        <v>NA</v>
      </c>
      <c r="Q34" s="10">
        <f t="shared" si="6"/>
        <v>0</v>
      </c>
      <c r="R34" s="10">
        <f t="shared" si="5"/>
        <v>1</v>
      </c>
    </row>
    <row r="35" spans="2:18" ht="15.75" customHeight="1" x14ac:dyDescent="0.25">
      <c r="B35" s="9">
        <v>30</v>
      </c>
      <c r="C35" s="10">
        <v>3200</v>
      </c>
      <c r="D35" s="11">
        <v>29.5</v>
      </c>
      <c r="E35" s="10">
        <v>164</v>
      </c>
      <c r="F35" s="10">
        <v>451.6</v>
      </c>
      <c r="G35" s="10" t="s">
        <v>44</v>
      </c>
      <c r="H35" s="10" t="s">
        <v>44</v>
      </c>
      <c r="I35" s="10" t="s">
        <v>19</v>
      </c>
      <c r="K35" s="9">
        <v>30</v>
      </c>
      <c r="L35" s="10">
        <f t="shared" si="0"/>
        <v>1</v>
      </c>
      <c r="M35" s="10">
        <f t="shared" si="1"/>
        <v>1</v>
      </c>
      <c r="N35" s="10">
        <f t="shared" si="2"/>
        <v>0</v>
      </c>
      <c r="O35" s="10">
        <f t="shared" si="3"/>
        <v>1</v>
      </c>
      <c r="P35" s="10" t="str">
        <f t="shared" si="4"/>
        <v>NA</v>
      </c>
      <c r="Q35" s="10" t="str">
        <f t="shared" si="6"/>
        <v>NA</v>
      </c>
      <c r="R35" s="10">
        <f t="shared" si="5"/>
        <v>1</v>
      </c>
    </row>
    <row r="36" spans="2:18" ht="15.75" customHeight="1" x14ac:dyDescent="0.25">
      <c r="B36" s="9">
        <v>34</v>
      </c>
      <c r="C36" s="10">
        <v>2442</v>
      </c>
      <c r="D36" s="11">
        <v>24.42</v>
      </c>
      <c r="E36" s="10">
        <v>100</v>
      </c>
      <c r="F36" s="10">
        <v>143.5</v>
      </c>
      <c r="G36" s="10">
        <v>100</v>
      </c>
      <c r="H36" s="10" t="s">
        <v>19</v>
      </c>
      <c r="I36" s="10" t="s">
        <v>19</v>
      </c>
      <c r="K36" s="9">
        <v>34</v>
      </c>
      <c r="L36" s="10">
        <f t="shared" si="0"/>
        <v>1</v>
      </c>
      <c r="M36" s="10">
        <f t="shared" si="1"/>
        <v>1</v>
      </c>
      <c r="N36" s="10">
        <f t="shared" si="2"/>
        <v>0</v>
      </c>
      <c r="O36" s="10">
        <f t="shared" si="3"/>
        <v>0</v>
      </c>
      <c r="P36" s="10">
        <f t="shared" si="4"/>
        <v>0</v>
      </c>
      <c r="Q36" s="10">
        <f t="shared" si="6"/>
        <v>0</v>
      </c>
      <c r="R36" s="10">
        <f t="shared" si="5"/>
        <v>1</v>
      </c>
    </row>
    <row r="37" spans="2:18" ht="15.75" customHeight="1" x14ac:dyDescent="0.25">
      <c r="B37" s="9">
        <v>23</v>
      </c>
      <c r="C37" s="10">
        <v>900</v>
      </c>
      <c r="D37" s="11">
        <v>5.8</v>
      </c>
      <c r="E37" s="10">
        <v>56</v>
      </c>
      <c r="F37" s="10">
        <v>122.7</v>
      </c>
      <c r="G37" s="10">
        <v>400</v>
      </c>
      <c r="H37" s="10" t="s">
        <v>0</v>
      </c>
      <c r="I37" s="10" t="s">
        <v>19</v>
      </c>
      <c r="K37" s="9">
        <v>23</v>
      </c>
      <c r="L37" s="10">
        <f t="shared" si="0"/>
        <v>0</v>
      </c>
      <c r="M37" s="10">
        <f t="shared" si="1"/>
        <v>0</v>
      </c>
      <c r="N37" s="10">
        <f t="shared" si="2"/>
        <v>0</v>
      </c>
      <c r="O37" s="10">
        <f t="shared" si="3"/>
        <v>0</v>
      </c>
      <c r="P37" s="10">
        <f t="shared" si="4"/>
        <v>1</v>
      </c>
      <c r="Q37" s="10">
        <f t="shared" si="6"/>
        <v>1</v>
      </c>
      <c r="R37" s="10">
        <f t="shared" si="5"/>
        <v>1</v>
      </c>
    </row>
    <row r="38" spans="2:18" ht="15.75" customHeight="1" x14ac:dyDescent="0.25">
      <c r="B38" s="9">
        <v>6</v>
      </c>
      <c r="C38" s="10">
        <v>1524</v>
      </c>
      <c r="D38" s="11">
        <v>14.9</v>
      </c>
      <c r="E38" s="10">
        <v>69.400000000000006</v>
      </c>
      <c r="F38" s="10">
        <v>509.6</v>
      </c>
      <c r="G38" s="10">
        <v>300</v>
      </c>
      <c r="H38" s="10" t="s">
        <v>19</v>
      </c>
      <c r="I38" s="10" t="s">
        <v>19</v>
      </c>
      <c r="K38" s="9">
        <v>6</v>
      </c>
      <c r="L38" s="10">
        <f t="shared" si="0"/>
        <v>1</v>
      </c>
      <c r="M38" s="10">
        <f t="shared" si="1"/>
        <v>1</v>
      </c>
      <c r="N38" s="10">
        <f t="shared" si="2"/>
        <v>0</v>
      </c>
      <c r="O38" s="10">
        <f t="shared" si="3"/>
        <v>1</v>
      </c>
      <c r="P38" s="10">
        <f t="shared" si="4"/>
        <v>1</v>
      </c>
      <c r="Q38" s="10">
        <f t="shared" si="6"/>
        <v>0</v>
      </c>
      <c r="R38" s="10">
        <f t="shared" si="5"/>
        <v>1</v>
      </c>
    </row>
    <row r="39" spans="2:18" ht="15.75" customHeight="1" x14ac:dyDescent="0.25">
      <c r="B39" s="9">
        <v>9</v>
      </c>
      <c r="C39" s="10">
        <v>4985</v>
      </c>
      <c r="D39" s="11">
        <v>47.4</v>
      </c>
      <c r="E39" s="10">
        <v>162.19999999999999</v>
      </c>
      <c r="F39" s="10">
        <v>638.6</v>
      </c>
      <c r="G39" s="10">
        <v>200</v>
      </c>
      <c r="H39" s="10" t="s">
        <v>0</v>
      </c>
      <c r="I39" s="10" t="s">
        <v>19</v>
      </c>
      <c r="K39" s="9">
        <v>9</v>
      </c>
      <c r="L39" s="10">
        <f t="shared" si="0"/>
        <v>1</v>
      </c>
      <c r="M39" s="10">
        <f t="shared" si="1"/>
        <v>1</v>
      </c>
      <c r="N39" s="10">
        <f t="shared" si="2"/>
        <v>0</v>
      </c>
      <c r="O39" s="10">
        <f t="shared" si="3"/>
        <v>1</v>
      </c>
      <c r="P39" s="10">
        <f t="shared" si="4"/>
        <v>1</v>
      </c>
      <c r="Q39" s="10">
        <f t="shared" si="6"/>
        <v>1</v>
      </c>
      <c r="R39" s="10">
        <f t="shared" si="5"/>
        <v>1</v>
      </c>
    </row>
    <row r="40" spans="2:18" ht="15.75" customHeight="1" x14ac:dyDescent="0.25">
      <c r="B40" s="9">
        <v>36</v>
      </c>
      <c r="C40" s="10">
        <v>1450</v>
      </c>
      <c r="D40" s="11">
        <v>14.5</v>
      </c>
      <c r="E40" s="10">
        <v>70</v>
      </c>
      <c r="F40" s="10">
        <v>769</v>
      </c>
      <c r="G40" s="10">
        <v>250</v>
      </c>
      <c r="H40" s="10" t="s">
        <v>0</v>
      </c>
      <c r="I40" s="10" t="s">
        <v>19</v>
      </c>
      <c r="K40" s="9">
        <v>36</v>
      </c>
      <c r="L40" s="10">
        <f t="shared" si="0"/>
        <v>1</v>
      </c>
      <c r="M40" s="10">
        <f t="shared" si="1"/>
        <v>1</v>
      </c>
      <c r="N40" s="10">
        <f t="shared" si="2"/>
        <v>0</v>
      </c>
      <c r="O40" s="10">
        <f t="shared" si="3"/>
        <v>1</v>
      </c>
      <c r="P40" s="10">
        <f t="shared" si="4"/>
        <v>1</v>
      </c>
      <c r="Q40" s="10">
        <f t="shared" si="6"/>
        <v>1</v>
      </c>
      <c r="R40" s="10">
        <f t="shared" si="5"/>
        <v>1</v>
      </c>
    </row>
    <row r="41" spans="2:18" ht="15.75" customHeight="1" x14ac:dyDescent="0.25">
      <c r="B41" s="9">
        <v>16</v>
      </c>
      <c r="C41" s="10">
        <v>3834</v>
      </c>
      <c r="D41" s="11">
        <v>45.3</v>
      </c>
      <c r="E41" s="11">
        <v>101.1</v>
      </c>
      <c r="F41" s="10">
        <v>788.1</v>
      </c>
      <c r="G41" s="10">
        <v>280</v>
      </c>
      <c r="H41" s="10" t="s">
        <v>19</v>
      </c>
      <c r="I41" s="10" t="s">
        <v>19</v>
      </c>
      <c r="K41" s="9">
        <v>16</v>
      </c>
      <c r="L41" s="10">
        <f t="shared" si="0"/>
        <v>1</v>
      </c>
      <c r="M41" s="10">
        <f t="shared" si="1"/>
        <v>1</v>
      </c>
      <c r="N41" s="10">
        <f t="shared" si="2"/>
        <v>0</v>
      </c>
      <c r="O41" s="10">
        <f t="shared" si="3"/>
        <v>1</v>
      </c>
      <c r="P41" s="10">
        <f t="shared" si="4"/>
        <v>1</v>
      </c>
      <c r="Q41" s="10">
        <f t="shared" si="6"/>
        <v>0</v>
      </c>
      <c r="R41" s="10">
        <f t="shared" si="5"/>
        <v>1</v>
      </c>
    </row>
    <row r="42" spans="2:18" ht="15.75" customHeight="1" x14ac:dyDescent="0.25">
      <c r="B42" s="9">
        <v>20</v>
      </c>
      <c r="C42" s="10">
        <v>450</v>
      </c>
      <c r="D42" s="11">
        <v>2.8</v>
      </c>
      <c r="E42" s="10">
        <v>27.2</v>
      </c>
      <c r="F42" s="10">
        <v>58.2</v>
      </c>
      <c r="G42" s="10">
        <v>40</v>
      </c>
      <c r="H42" s="10" t="s">
        <v>0</v>
      </c>
      <c r="I42" s="10" t="s">
        <v>19</v>
      </c>
      <c r="K42" s="9">
        <v>20</v>
      </c>
      <c r="L42" s="10">
        <f t="shared" si="0"/>
        <v>0</v>
      </c>
      <c r="M42" s="10">
        <f t="shared" si="1"/>
        <v>0</v>
      </c>
      <c r="N42" s="10">
        <f t="shared" si="2"/>
        <v>1</v>
      </c>
      <c r="O42" s="10">
        <f t="shared" si="3"/>
        <v>0</v>
      </c>
      <c r="P42" s="10">
        <f t="shared" si="4"/>
        <v>0</v>
      </c>
      <c r="Q42" s="10">
        <f t="shared" si="6"/>
        <v>1</v>
      </c>
      <c r="R42" s="10">
        <f t="shared" si="5"/>
        <v>1</v>
      </c>
    </row>
    <row r="43" spans="2:18" ht="15.75" customHeight="1" x14ac:dyDescent="0.25">
      <c r="B43" s="9">
        <v>31</v>
      </c>
      <c r="C43" s="10">
        <v>1460</v>
      </c>
      <c r="D43" s="11" t="s">
        <v>44</v>
      </c>
      <c r="E43" s="10" t="s">
        <v>44</v>
      </c>
      <c r="F43" s="10">
        <v>450.8</v>
      </c>
      <c r="G43" s="10">
        <v>300</v>
      </c>
      <c r="H43" s="10" t="s">
        <v>19</v>
      </c>
      <c r="I43" s="10" t="s">
        <v>19</v>
      </c>
      <c r="K43" s="9">
        <v>31</v>
      </c>
      <c r="L43" s="10">
        <f t="shared" si="0"/>
        <v>1</v>
      </c>
      <c r="M43" s="10" t="str">
        <f t="shared" si="1"/>
        <v>NA</v>
      </c>
      <c r="N43" s="10" t="str">
        <f t="shared" si="2"/>
        <v>NA</v>
      </c>
      <c r="O43" s="10">
        <f t="shared" si="3"/>
        <v>1</v>
      </c>
      <c r="P43" s="10">
        <f t="shared" si="4"/>
        <v>1</v>
      </c>
      <c r="Q43" s="10">
        <f t="shared" si="6"/>
        <v>0</v>
      </c>
      <c r="R43" s="10">
        <f t="shared" si="5"/>
        <v>1</v>
      </c>
    </row>
    <row r="44" spans="2:18" ht="15.75" customHeight="1" x14ac:dyDescent="0.25">
      <c r="B44" s="9">
        <v>39</v>
      </c>
      <c r="C44" s="10">
        <v>1980</v>
      </c>
      <c r="D44" s="10">
        <v>19.8</v>
      </c>
      <c r="E44" s="11">
        <v>85</v>
      </c>
      <c r="F44" s="10">
        <v>554.1</v>
      </c>
      <c r="G44" s="10">
        <v>100</v>
      </c>
      <c r="H44" s="10" t="s">
        <v>19</v>
      </c>
      <c r="I44" s="10" t="s">
        <v>19</v>
      </c>
      <c r="K44" s="9">
        <v>39</v>
      </c>
      <c r="L44" s="10">
        <f t="shared" si="0"/>
        <v>1</v>
      </c>
      <c r="M44" s="10">
        <f t="shared" si="1"/>
        <v>1</v>
      </c>
      <c r="N44" s="10">
        <f t="shared" si="2"/>
        <v>0</v>
      </c>
      <c r="O44" s="10">
        <f t="shared" si="3"/>
        <v>1</v>
      </c>
      <c r="P44" s="10">
        <f t="shared" si="4"/>
        <v>0</v>
      </c>
      <c r="Q44" s="10">
        <f t="shared" si="6"/>
        <v>0</v>
      </c>
      <c r="R44" s="10">
        <f t="shared" si="5"/>
        <v>1</v>
      </c>
    </row>
    <row r="45" spans="2:18" ht="15.75" customHeight="1" x14ac:dyDescent="0.25">
      <c r="B45" s="9">
        <v>40</v>
      </c>
      <c r="C45" s="10">
        <v>1960</v>
      </c>
      <c r="D45" s="11">
        <v>19.600000000000001</v>
      </c>
      <c r="E45" s="10">
        <v>90</v>
      </c>
      <c r="F45" s="10">
        <v>513.70000000000005</v>
      </c>
      <c r="G45" s="10">
        <v>100</v>
      </c>
      <c r="H45" s="10" t="s">
        <v>19</v>
      </c>
      <c r="I45" s="10" t="s">
        <v>19</v>
      </c>
      <c r="K45" s="9">
        <v>40</v>
      </c>
      <c r="L45" s="10">
        <f t="shared" si="0"/>
        <v>1</v>
      </c>
      <c r="M45" s="10">
        <f t="shared" si="1"/>
        <v>1</v>
      </c>
      <c r="N45" s="10">
        <f t="shared" si="2"/>
        <v>0</v>
      </c>
      <c r="O45" s="10">
        <f t="shared" si="3"/>
        <v>1</v>
      </c>
      <c r="P45" s="10">
        <f t="shared" si="4"/>
        <v>0</v>
      </c>
      <c r="Q45" s="10">
        <f t="shared" si="6"/>
        <v>0</v>
      </c>
      <c r="R45" s="10">
        <f t="shared" si="5"/>
        <v>1</v>
      </c>
    </row>
    <row r="46" spans="2:18" ht="15.75" customHeight="1" x14ac:dyDescent="0.25">
      <c r="B46" s="9">
        <v>41</v>
      </c>
      <c r="C46" s="10">
        <v>1700</v>
      </c>
      <c r="D46" s="11">
        <v>16</v>
      </c>
      <c r="E46" s="10">
        <v>57.5</v>
      </c>
      <c r="F46" s="10">
        <v>661</v>
      </c>
      <c r="G46" s="10">
        <v>800</v>
      </c>
      <c r="H46" s="10" t="s">
        <v>19</v>
      </c>
      <c r="I46" s="10" t="s">
        <v>19</v>
      </c>
      <c r="K46" s="9">
        <v>41</v>
      </c>
      <c r="L46" s="10">
        <f t="shared" si="0"/>
        <v>1</v>
      </c>
      <c r="M46" s="10">
        <f t="shared" si="1"/>
        <v>1</v>
      </c>
      <c r="N46" s="10">
        <f t="shared" si="2"/>
        <v>0</v>
      </c>
      <c r="O46" s="10">
        <f t="shared" si="3"/>
        <v>1</v>
      </c>
      <c r="P46" s="10">
        <f t="shared" si="4"/>
        <v>1</v>
      </c>
      <c r="Q46" s="10">
        <f t="shared" si="6"/>
        <v>0</v>
      </c>
      <c r="R46" s="10">
        <f t="shared" si="5"/>
        <v>1</v>
      </c>
    </row>
    <row r="47" spans="2:18" ht="15.75" customHeight="1" x14ac:dyDescent="0.25">
      <c r="B47" s="9">
        <v>45</v>
      </c>
      <c r="C47" s="10">
        <v>2755</v>
      </c>
      <c r="D47" s="11">
        <v>2.75</v>
      </c>
      <c r="E47" s="10">
        <v>130</v>
      </c>
      <c r="F47" s="10">
        <v>515.20000000000005</v>
      </c>
      <c r="G47" s="10">
        <v>500</v>
      </c>
      <c r="H47" s="10" t="s">
        <v>0</v>
      </c>
      <c r="I47" s="10" t="s">
        <v>19</v>
      </c>
      <c r="K47" s="9">
        <v>45</v>
      </c>
      <c r="L47" s="10">
        <f t="shared" si="0"/>
        <v>1</v>
      </c>
      <c r="M47" s="10">
        <f t="shared" si="1"/>
        <v>0</v>
      </c>
      <c r="N47" s="10">
        <f t="shared" si="2"/>
        <v>0</v>
      </c>
      <c r="O47" s="10">
        <f t="shared" si="3"/>
        <v>1</v>
      </c>
      <c r="P47" s="10">
        <f t="shared" si="4"/>
        <v>1</v>
      </c>
      <c r="Q47" s="10">
        <f t="shared" si="6"/>
        <v>1</v>
      </c>
      <c r="R47" s="10">
        <f t="shared" si="5"/>
        <v>1</v>
      </c>
    </row>
    <row r="48" spans="2:18" ht="15.75" customHeight="1" x14ac:dyDescent="0.25">
      <c r="B48" s="9">
        <v>75</v>
      </c>
      <c r="C48" s="10">
        <v>2600</v>
      </c>
      <c r="D48" s="10">
        <v>34.5</v>
      </c>
      <c r="E48" s="10">
        <v>142.1</v>
      </c>
      <c r="F48" s="10">
        <v>571.29999999999995</v>
      </c>
      <c r="G48" s="10">
        <v>300</v>
      </c>
      <c r="H48" s="10" t="s">
        <v>0</v>
      </c>
      <c r="I48" s="10" t="s">
        <v>74</v>
      </c>
      <c r="K48" s="9">
        <v>75</v>
      </c>
      <c r="L48" s="10">
        <f t="shared" si="0"/>
        <v>1</v>
      </c>
      <c r="M48" s="10">
        <f t="shared" si="1"/>
        <v>1</v>
      </c>
      <c r="N48" s="10">
        <f t="shared" si="2"/>
        <v>0</v>
      </c>
      <c r="O48" s="10">
        <f t="shared" si="3"/>
        <v>1</v>
      </c>
      <c r="P48" s="10">
        <f t="shared" si="4"/>
        <v>1</v>
      </c>
      <c r="Q48" s="10">
        <f t="shared" si="6"/>
        <v>1</v>
      </c>
      <c r="R48" s="10">
        <f t="shared" si="5"/>
        <v>0</v>
      </c>
    </row>
    <row r="49" spans="2:18" ht="15.75" customHeight="1" x14ac:dyDescent="0.25">
      <c r="B49" s="9">
        <v>71</v>
      </c>
      <c r="C49" s="10">
        <v>3600</v>
      </c>
      <c r="D49" s="10">
        <v>62</v>
      </c>
      <c r="E49" s="10">
        <v>117.2</v>
      </c>
      <c r="F49" s="10">
        <v>830.4</v>
      </c>
      <c r="G49" s="10">
        <v>300</v>
      </c>
      <c r="H49" s="10" t="s">
        <v>19</v>
      </c>
      <c r="I49" s="10" t="s">
        <v>0</v>
      </c>
      <c r="K49" s="9">
        <v>71</v>
      </c>
      <c r="L49" s="10">
        <f t="shared" si="0"/>
        <v>1</v>
      </c>
      <c r="M49" s="10">
        <f t="shared" si="1"/>
        <v>1</v>
      </c>
      <c r="N49" s="10">
        <f t="shared" si="2"/>
        <v>0</v>
      </c>
      <c r="O49" s="10">
        <f t="shared" si="3"/>
        <v>1</v>
      </c>
      <c r="P49" s="10">
        <f t="shared" si="4"/>
        <v>1</v>
      </c>
      <c r="Q49" s="10">
        <f t="shared" si="6"/>
        <v>0</v>
      </c>
      <c r="R49" s="10">
        <f t="shared" si="5"/>
        <v>0</v>
      </c>
    </row>
    <row r="50" spans="2:18" ht="15.75" customHeight="1" x14ac:dyDescent="0.25">
      <c r="B50" s="9">
        <v>72</v>
      </c>
      <c r="C50" s="10">
        <v>1163</v>
      </c>
      <c r="D50" s="10">
        <v>11.7</v>
      </c>
      <c r="E50" s="10">
        <v>123</v>
      </c>
      <c r="F50" s="10">
        <v>199.7</v>
      </c>
      <c r="G50" s="10">
        <v>150</v>
      </c>
      <c r="H50" s="10" t="s">
        <v>19</v>
      </c>
      <c r="I50" s="10" t="s">
        <v>0</v>
      </c>
      <c r="K50" s="9">
        <v>72</v>
      </c>
      <c r="L50" s="10">
        <f t="shared" si="0"/>
        <v>0</v>
      </c>
      <c r="M50" s="10">
        <f t="shared" si="1"/>
        <v>1</v>
      </c>
      <c r="N50" s="10">
        <f t="shared" si="2"/>
        <v>0</v>
      </c>
      <c r="O50" s="10">
        <f t="shared" si="3"/>
        <v>0</v>
      </c>
      <c r="P50" s="10">
        <f t="shared" si="4"/>
        <v>0</v>
      </c>
      <c r="Q50" s="10">
        <f t="shared" si="6"/>
        <v>0</v>
      </c>
      <c r="R50" s="10">
        <f t="shared" si="5"/>
        <v>0</v>
      </c>
    </row>
    <row r="51" spans="2:18" ht="15.75" customHeight="1" x14ac:dyDescent="0.25">
      <c r="B51" s="9">
        <v>74</v>
      </c>
      <c r="C51" s="10">
        <v>2400</v>
      </c>
      <c r="D51" s="10">
        <v>36</v>
      </c>
      <c r="E51" s="10">
        <v>100</v>
      </c>
      <c r="F51" s="10">
        <v>723.7</v>
      </c>
      <c r="G51" s="10">
        <v>500</v>
      </c>
      <c r="H51" s="10" t="s">
        <v>19</v>
      </c>
      <c r="I51" s="10" t="s">
        <v>74</v>
      </c>
      <c r="K51" s="9">
        <v>74</v>
      </c>
      <c r="L51" s="10">
        <f t="shared" si="0"/>
        <v>1</v>
      </c>
      <c r="M51" s="10">
        <f t="shared" si="1"/>
        <v>1</v>
      </c>
      <c r="N51" s="10">
        <f t="shared" si="2"/>
        <v>0</v>
      </c>
      <c r="O51" s="10">
        <f t="shared" si="3"/>
        <v>1</v>
      </c>
      <c r="P51" s="10">
        <f t="shared" si="4"/>
        <v>1</v>
      </c>
      <c r="Q51" s="10">
        <f t="shared" si="6"/>
        <v>0</v>
      </c>
      <c r="R51" s="10">
        <f t="shared" si="5"/>
        <v>0</v>
      </c>
    </row>
    <row r="52" spans="2:18" ht="15.75" customHeight="1" x14ac:dyDescent="0.25">
      <c r="B52" s="9">
        <v>76</v>
      </c>
      <c r="C52" s="10">
        <v>375</v>
      </c>
      <c r="D52" s="10">
        <v>3.7</v>
      </c>
      <c r="E52" s="10">
        <v>32.4</v>
      </c>
      <c r="F52" s="10">
        <v>81.099999999999994</v>
      </c>
      <c r="G52" s="10">
        <v>150</v>
      </c>
      <c r="H52" s="10" t="s">
        <v>44</v>
      </c>
      <c r="I52" s="10" t="s">
        <v>74</v>
      </c>
      <c r="K52" s="9">
        <v>76</v>
      </c>
      <c r="L52" s="10">
        <f t="shared" si="0"/>
        <v>0</v>
      </c>
      <c r="M52" s="10">
        <f t="shared" si="1"/>
        <v>0</v>
      </c>
      <c r="N52" s="10">
        <f t="shared" si="2"/>
        <v>0</v>
      </c>
      <c r="O52" s="10">
        <f t="shared" si="3"/>
        <v>0</v>
      </c>
      <c r="P52" s="10">
        <f t="shared" si="4"/>
        <v>0</v>
      </c>
      <c r="Q52" s="10" t="str">
        <f t="shared" si="6"/>
        <v>NA</v>
      </c>
      <c r="R52" s="10">
        <f t="shared" si="5"/>
        <v>0</v>
      </c>
    </row>
    <row r="53" spans="2:18" ht="15.75" customHeight="1" x14ac:dyDescent="0.25">
      <c r="B53" s="9">
        <v>67</v>
      </c>
      <c r="C53" s="10">
        <v>465</v>
      </c>
      <c r="D53" s="10">
        <v>6.2</v>
      </c>
      <c r="E53" s="10">
        <v>30</v>
      </c>
      <c r="F53" s="10">
        <v>184.3</v>
      </c>
      <c r="G53" s="10">
        <v>220</v>
      </c>
      <c r="H53" s="10" t="s">
        <v>19</v>
      </c>
      <c r="I53" s="10" t="s">
        <v>0</v>
      </c>
      <c r="K53" s="9">
        <v>67</v>
      </c>
      <c r="L53" s="10">
        <f t="shared" si="0"/>
        <v>0</v>
      </c>
      <c r="M53" s="10">
        <f t="shared" si="1"/>
        <v>0</v>
      </c>
      <c r="N53" s="10">
        <f t="shared" si="2"/>
        <v>0</v>
      </c>
      <c r="O53" s="10">
        <f t="shared" si="3"/>
        <v>0</v>
      </c>
      <c r="P53" s="10">
        <f t="shared" si="4"/>
        <v>1</v>
      </c>
      <c r="Q53" s="10">
        <f t="shared" si="6"/>
        <v>0</v>
      </c>
      <c r="R53" s="10">
        <f t="shared" si="5"/>
        <v>0</v>
      </c>
    </row>
    <row r="54" spans="2:18" ht="15.75" customHeight="1" x14ac:dyDescent="0.25">
      <c r="B54" s="12">
        <v>68</v>
      </c>
      <c r="C54" s="13">
        <v>180</v>
      </c>
      <c r="D54" s="13">
        <v>2.2999999999999998</v>
      </c>
      <c r="E54" s="13">
        <v>118.3</v>
      </c>
      <c r="F54" s="13">
        <v>32.6</v>
      </c>
      <c r="G54" s="13">
        <v>100</v>
      </c>
      <c r="H54" s="13" t="s">
        <v>19</v>
      </c>
      <c r="I54" s="13" t="s">
        <v>0</v>
      </c>
      <c r="K54" s="9">
        <v>68</v>
      </c>
      <c r="L54" s="10">
        <f t="shared" si="0"/>
        <v>0</v>
      </c>
      <c r="M54" s="10">
        <f t="shared" si="1"/>
        <v>0</v>
      </c>
      <c r="N54" s="10">
        <f t="shared" si="2"/>
        <v>0</v>
      </c>
      <c r="O54" s="10">
        <f t="shared" si="3"/>
        <v>0</v>
      </c>
      <c r="P54" s="10">
        <f t="shared" si="4"/>
        <v>0</v>
      </c>
      <c r="Q54" s="10">
        <f t="shared" si="6"/>
        <v>0</v>
      </c>
      <c r="R54" s="10">
        <f t="shared" si="5"/>
        <v>0</v>
      </c>
    </row>
    <row r="55" spans="2:18" ht="15.75" customHeight="1" x14ac:dyDescent="0.25">
      <c r="B55" s="14"/>
      <c r="C55" s="15"/>
      <c r="D55" s="15"/>
      <c r="E55" s="15"/>
      <c r="F55" s="15"/>
      <c r="G55" s="15"/>
      <c r="H55" s="15"/>
      <c r="I55" s="15"/>
      <c r="L55" s="16"/>
      <c r="M55" s="16"/>
      <c r="N55" s="16"/>
      <c r="O55" s="16"/>
      <c r="P55" s="16"/>
      <c r="Q55" s="16"/>
      <c r="R55" s="16"/>
    </row>
    <row r="56" spans="2:18" ht="15.75" customHeight="1" x14ac:dyDescent="0.25">
      <c r="B56" s="17" t="s">
        <v>286</v>
      </c>
      <c r="C56" s="17"/>
      <c r="D56" s="17"/>
      <c r="E56" s="16"/>
      <c r="F56" s="16"/>
      <c r="G56" s="16"/>
      <c r="H56" s="16"/>
      <c r="I56" s="16"/>
      <c r="L56" s="16"/>
      <c r="M56" s="16"/>
      <c r="N56" s="16"/>
      <c r="O56" s="16"/>
      <c r="P56" s="16"/>
      <c r="Q56" s="16"/>
      <c r="R56" s="16"/>
    </row>
    <row r="57" spans="2:18" ht="15.75" customHeight="1" x14ac:dyDescent="0.25">
      <c r="B57" s="9" t="s">
        <v>0</v>
      </c>
      <c r="C57" s="9" t="s">
        <v>3</v>
      </c>
      <c r="D57" s="9" t="s">
        <v>4</v>
      </c>
      <c r="E57" s="9" t="s">
        <v>5</v>
      </c>
      <c r="F57" s="9" t="s">
        <v>287</v>
      </c>
      <c r="G57" s="9" t="s">
        <v>282</v>
      </c>
      <c r="H57" s="9" t="s">
        <v>11</v>
      </c>
      <c r="I57" s="9" t="s">
        <v>8</v>
      </c>
      <c r="K57" s="9" t="s">
        <v>0</v>
      </c>
      <c r="L57" s="9" t="s">
        <v>3</v>
      </c>
      <c r="M57" s="9" t="s">
        <v>4</v>
      </c>
      <c r="N57" s="9" t="s">
        <v>5</v>
      </c>
      <c r="O57" s="9" t="s">
        <v>288</v>
      </c>
      <c r="P57" s="9" t="s">
        <v>282</v>
      </c>
      <c r="Q57" s="9" t="s">
        <v>11</v>
      </c>
      <c r="R57" s="9" t="s">
        <v>8</v>
      </c>
    </row>
    <row r="58" spans="2:18" ht="15.75" customHeight="1" x14ac:dyDescent="0.25">
      <c r="B58" s="9">
        <v>49</v>
      </c>
      <c r="C58" s="10">
        <v>1428</v>
      </c>
      <c r="D58" s="11">
        <v>14.23</v>
      </c>
      <c r="E58" s="10">
        <v>60.7</v>
      </c>
      <c r="F58" s="10">
        <v>569</v>
      </c>
      <c r="G58" s="10" t="s">
        <v>44</v>
      </c>
      <c r="H58" s="10" t="s">
        <v>44</v>
      </c>
      <c r="I58" s="10" t="s">
        <v>19</v>
      </c>
      <c r="K58" s="9">
        <v>49</v>
      </c>
      <c r="L58" s="10">
        <f t="shared" ref="L58:L82" si="7">IF(C58="NA", "NA", IF(C58&gt;1200, 1,0))</f>
        <v>1</v>
      </c>
      <c r="M58" s="10">
        <f t="shared" ref="M58:M82" si="8">IF(D58="NA", "NA", IF(D58&gt;10, 1,0))</f>
        <v>1</v>
      </c>
      <c r="N58" s="10">
        <f t="shared" ref="N58:N82" si="9">IF(E58="NA", "NA", IF(E58&lt;30, 1,0))</f>
        <v>0</v>
      </c>
      <c r="O58" s="10">
        <f t="shared" ref="O58:O82" si="10">IF(F58="NA", "NA", IF(F58&gt;250, 1,0))</f>
        <v>1</v>
      </c>
      <c r="P58" s="10" t="str">
        <f t="shared" ref="P58:P82" si="11">IF(G58="NA", "NA", IF(G58&gt;150, 1,0))</f>
        <v>NA</v>
      </c>
      <c r="Q58" s="10" t="str">
        <f>IF(H58="NA", "NA", IF(H58="No", 1,0))</f>
        <v>NA</v>
      </c>
      <c r="R58" s="10">
        <f t="shared" ref="R58:R82" si="12">IF(I58="Yes",1,0)</f>
        <v>1</v>
      </c>
    </row>
    <row r="59" spans="2:18" ht="15.75" customHeight="1" x14ac:dyDescent="0.25">
      <c r="B59" s="9">
        <v>13</v>
      </c>
      <c r="C59" s="10">
        <v>693</v>
      </c>
      <c r="D59" s="11">
        <v>7.3</v>
      </c>
      <c r="E59" s="10">
        <v>35</v>
      </c>
      <c r="F59" s="10">
        <v>249.6</v>
      </c>
      <c r="G59" s="10">
        <v>200</v>
      </c>
      <c r="H59" s="10" t="s">
        <v>44</v>
      </c>
      <c r="I59" s="10" t="s">
        <v>19</v>
      </c>
      <c r="K59" s="9">
        <v>13</v>
      </c>
      <c r="L59" s="10">
        <f t="shared" si="7"/>
        <v>0</v>
      </c>
      <c r="M59" s="10">
        <f t="shared" si="8"/>
        <v>0</v>
      </c>
      <c r="N59" s="10">
        <f t="shared" si="9"/>
        <v>0</v>
      </c>
      <c r="O59" s="10">
        <f t="shared" si="10"/>
        <v>0</v>
      </c>
      <c r="P59" s="10">
        <f t="shared" si="11"/>
        <v>1</v>
      </c>
      <c r="Q59" s="10" t="str">
        <f t="shared" ref="Q59:Q82" si="13">IF(H59="NA", "NA", IF(H59="No", 1,0))</f>
        <v>NA</v>
      </c>
      <c r="R59" s="10">
        <f t="shared" si="12"/>
        <v>1</v>
      </c>
    </row>
    <row r="60" spans="2:18" ht="15.75" customHeight="1" x14ac:dyDescent="0.25">
      <c r="B60" s="9">
        <v>56</v>
      </c>
      <c r="C60" s="10">
        <v>2051.3000000000002</v>
      </c>
      <c r="D60" s="11">
        <v>20.5</v>
      </c>
      <c r="E60" s="10" t="s">
        <v>44</v>
      </c>
      <c r="F60" s="10">
        <v>723</v>
      </c>
      <c r="G60" s="10" t="s">
        <v>44</v>
      </c>
      <c r="H60" s="10" t="s">
        <v>44</v>
      </c>
      <c r="I60" s="10" t="s">
        <v>19</v>
      </c>
      <c r="K60" s="9">
        <v>56</v>
      </c>
      <c r="L60" s="10">
        <f t="shared" si="7"/>
        <v>1</v>
      </c>
      <c r="M60" s="10">
        <f t="shared" si="8"/>
        <v>1</v>
      </c>
      <c r="N60" s="10" t="str">
        <f t="shared" si="9"/>
        <v>NA</v>
      </c>
      <c r="O60" s="10">
        <f t="shared" si="10"/>
        <v>1</v>
      </c>
      <c r="P60" s="10" t="str">
        <f t="shared" si="11"/>
        <v>NA</v>
      </c>
      <c r="Q60" s="10" t="str">
        <f t="shared" si="13"/>
        <v>NA</v>
      </c>
      <c r="R60" s="10">
        <f t="shared" si="12"/>
        <v>1</v>
      </c>
    </row>
    <row r="61" spans="2:18" ht="15.75" customHeight="1" x14ac:dyDescent="0.25">
      <c r="B61" s="9">
        <v>19</v>
      </c>
      <c r="C61" s="10">
        <v>710</v>
      </c>
      <c r="D61" s="11">
        <v>0.9</v>
      </c>
      <c r="E61" s="11">
        <v>25.6</v>
      </c>
      <c r="F61" s="10">
        <v>16.7</v>
      </c>
      <c r="G61" s="10">
        <v>45</v>
      </c>
      <c r="H61" s="10" t="s">
        <v>0</v>
      </c>
      <c r="I61" s="10" t="s">
        <v>19</v>
      </c>
      <c r="K61" s="9">
        <v>19</v>
      </c>
      <c r="L61" s="10">
        <f t="shared" si="7"/>
        <v>0</v>
      </c>
      <c r="M61" s="10">
        <f t="shared" si="8"/>
        <v>0</v>
      </c>
      <c r="N61" s="10">
        <f t="shared" si="9"/>
        <v>1</v>
      </c>
      <c r="O61" s="10">
        <f t="shared" si="10"/>
        <v>0</v>
      </c>
      <c r="P61" s="10">
        <f t="shared" si="11"/>
        <v>0</v>
      </c>
      <c r="Q61" s="10">
        <f t="shared" si="13"/>
        <v>1</v>
      </c>
      <c r="R61" s="10">
        <f t="shared" si="12"/>
        <v>1</v>
      </c>
    </row>
    <row r="62" spans="2:18" ht="15.75" customHeight="1" x14ac:dyDescent="0.25">
      <c r="B62" s="9">
        <v>15</v>
      </c>
      <c r="C62" s="10">
        <v>1676</v>
      </c>
      <c r="D62" s="11">
        <v>16</v>
      </c>
      <c r="E62" s="11">
        <v>48.9</v>
      </c>
      <c r="F62" s="10">
        <v>732</v>
      </c>
      <c r="G62" s="10">
        <v>600</v>
      </c>
      <c r="H62" s="10" t="s">
        <v>19</v>
      </c>
      <c r="I62" s="10" t="s">
        <v>19</v>
      </c>
      <c r="K62" s="9">
        <v>15</v>
      </c>
      <c r="L62" s="10">
        <f t="shared" si="7"/>
        <v>1</v>
      </c>
      <c r="M62" s="10">
        <f t="shared" si="8"/>
        <v>1</v>
      </c>
      <c r="N62" s="10">
        <f t="shared" si="9"/>
        <v>0</v>
      </c>
      <c r="O62" s="10">
        <f t="shared" si="10"/>
        <v>1</v>
      </c>
      <c r="P62" s="10">
        <f t="shared" si="11"/>
        <v>1</v>
      </c>
      <c r="Q62" s="10">
        <f t="shared" si="13"/>
        <v>0</v>
      </c>
      <c r="R62" s="10">
        <f t="shared" si="12"/>
        <v>1</v>
      </c>
    </row>
    <row r="63" spans="2:18" ht="15.75" customHeight="1" x14ac:dyDescent="0.25">
      <c r="B63" s="9">
        <v>21</v>
      </c>
      <c r="C63" s="10">
        <v>2800</v>
      </c>
      <c r="D63" s="10">
        <v>27.4</v>
      </c>
      <c r="E63" s="10">
        <v>100</v>
      </c>
      <c r="F63" s="10">
        <v>627.29999999999995</v>
      </c>
      <c r="G63" s="10" t="s">
        <v>44</v>
      </c>
      <c r="H63" s="10" t="s">
        <v>44</v>
      </c>
      <c r="I63" s="10" t="s">
        <v>19</v>
      </c>
      <c r="K63" s="9">
        <v>21</v>
      </c>
      <c r="L63" s="10">
        <f t="shared" si="7"/>
        <v>1</v>
      </c>
      <c r="M63" s="10">
        <f t="shared" si="8"/>
        <v>1</v>
      </c>
      <c r="N63" s="10">
        <f t="shared" si="9"/>
        <v>0</v>
      </c>
      <c r="O63" s="10">
        <f t="shared" si="10"/>
        <v>1</v>
      </c>
      <c r="P63" s="10" t="str">
        <f t="shared" si="11"/>
        <v>NA</v>
      </c>
      <c r="Q63" s="10" t="str">
        <f t="shared" si="13"/>
        <v>NA</v>
      </c>
      <c r="R63" s="10">
        <f t="shared" si="12"/>
        <v>1</v>
      </c>
    </row>
    <row r="64" spans="2:18" ht="15.75" customHeight="1" x14ac:dyDescent="0.25">
      <c r="B64" s="9">
        <v>52</v>
      </c>
      <c r="C64" s="10">
        <v>2791</v>
      </c>
      <c r="D64" s="10">
        <v>25.6</v>
      </c>
      <c r="E64" s="10">
        <v>86</v>
      </c>
      <c r="F64" s="10">
        <v>665.5</v>
      </c>
      <c r="G64" s="10">
        <v>200</v>
      </c>
      <c r="H64" s="10" t="s">
        <v>0</v>
      </c>
      <c r="I64" s="10" t="s">
        <v>19</v>
      </c>
      <c r="K64" s="9">
        <v>52</v>
      </c>
      <c r="L64" s="10">
        <f t="shared" si="7"/>
        <v>1</v>
      </c>
      <c r="M64" s="10">
        <f t="shared" si="8"/>
        <v>1</v>
      </c>
      <c r="N64" s="10">
        <f t="shared" si="9"/>
        <v>0</v>
      </c>
      <c r="O64" s="10">
        <f t="shared" si="10"/>
        <v>1</v>
      </c>
      <c r="P64" s="10">
        <f t="shared" si="11"/>
        <v>1</v>
      </c>
      <c r="Q64" s="10">
        <f t="shared" si="13"/>
        <v>1</v>
      </c>
      <c r="R64" s="10">
        <f t="shared" si="12"/>
        <v>1</v>
      </c>
    </row>
    <row r="65" spans="2:18" ht="15.75" customHeight="1" x14ac:dyDescent="0.25">
      <c r="B65" s="9">
        <v>42</v>
      </c>
      <c r="C65" s="10">
        <v>3350</v>
      </c>
      <c r="D65" s="10">
        <v>33.5</v>
      </c>
      <c r="E65" s="10">
        <v>100</v>
      </c>
      <c r="F65" s="10">
        <v>700.3</v>
      </c>
      <c r="G65" s="10">
        <v>250</v>
      </c>
      <c r="H65" s="10" t="s">
        <v>19</v>
      </c>
      <c r="I65" s="10" t="s">
        <v>19</v>
      </c>
      <c r="K65" s="9">
        <v>42</v>
      </c>
      <c r="L65" s="10">
        <f t="shared" si="7"/>
        <v>1</v>
      </c>
      <c r="M65" s="10">
        <f t="shared" si="8"/>
        <v>1</v>
      </c>
      <c r="N65" s="10">
        <f t="shared" si="9"/>
        <v>0</v>
      </c>
      <c r="O65" s="10">
        <f t="shared" si="10"/>
        <v>1</v>
      </c>
      <c r="P65" s="10">
        <f t="shared" si="11"/>
        <v>1</v>
      </c>
      <c r="Q65" s="10">
        <f t="shared" si="13"/>
        <v>0</v>
      </c>
      <c r="R65" s="10">
        <f t="shared" si="12"/>
        <v>1</v>
      </c>
    </row>
    <row r="66" spans="2:18" ht="15.75" customHeight="1" x14ac:dyDescent="0.25">
      <c r="B66" s="9">
        <v>24</v>
      </c>
      <c r="C66" s="10">
        <v>2300</v>
      </c>
      <c r="D66" s="10">
        <v>20.9</v>
      </c>
      <c r="E66" s="10">
        <v>80</v>
      </c>
      <c r="F66" s="10">
        <v>615.70000000000005</v>
      </c>
      <c r="G66" s="10">
        <v>400</v>
      </c>
      <c r="H66" s="10" t="s">
        <v>19</v>
      </c>
      <c r="I66" s="10" t="s">
        <v>19</v>
      </c>
      <c r="K66" s="9">
        <v>24</v>
      </c>
      <c r="L66" s="10">
        <f t="shared" si="7"/>
        <v>1</v>
      </c>
      <c r="M66" s="10">
        <f t="shared" si="8"/>
        <v>1</v>
      </c>
      <c r="N66" s="10">
        <f t="shared" si="9"/>
        <v>0</v>
      </c>
      <c r="O66" s="10">
        <f t="shared" si="10"/>
        <v>1</v>
      </c>
      <c r="P66" s="10">
        <f t="shared" si="11"/>
        <v>1</v>
      </c>
      <c r="Q66" s="10">
        <f t="shared" si="13"/>
        <v>0</v>
      </c>
      <c r="R66" s="10">
        <f t="shared" si="12"/>
        <v>1</v>
      </c>
    </row>
    <row r="67" spans="2:18" ht="15.75" customHeight="1" x14ac:dyDescent="0.25">
      <c r="B67" s="9">
        <v>25</v>
      </c>
      <c r="C67" s="10">
        <v>465</v>
      </c>
      <c r="D67" s="10">
        <v>4.5</v>
      </c>
      <c r="E67" s="10">
        <v>20</v>
      </c>
      <c r="F67" s="10">
        <v>116.9</v>
      </c>
      <c r="G67" s="10">
        <v>250</v>
      </c>
      <c r="H67" s="10" t="s">
        <v>0</v>
      </c>
      <c r="I67" s="10" t="s">
        <v>19</v>
      </c>
      <c r="K67" s="9">
        <v>25</v>
      </c>
      <c r="L67" s="10">
        <f t="shared" si="7"/>
        <v>0</v>
      </c>
      <c r="M67" s="10">
        <f t="shared" si="8"/>
        <v>0</v>
      </c>
      <c r="N67" s="10">
        <f t="shared" si="9"/>
        <v>1</v>
      </c>
      <c r="O67" s="10">
        <f t="shared" si="10"/>
        <v>0</v>
      </c>
      <c r="P67" s="10">
        <f t="shared" si="11"/>
        <v>1</v>
      </c>
      <c r="Q67" s="10">
        <f t="shared" si="13"/>
        <v>1</v>
      </c>
      <c r="R67" s="10">
        <f t="shared" si="12"/>
        <v>1</v>
      </c>
    </row>
    <row r="68" spans="2:18" ht="15.75" customHeight="1" x14ac:dyDescent="0.25">
      <c r="B68" s="9">
        <v>3</v>
      </c>
      <c r="C68" s="10">
        <v>2743</v>
      </c>
      <c r="D68" s="10">
        <v>27.3</v>
      </c>
      <c r="E68" s="10">
        <v>100.6</v>
      </c>
      <c r="F68" s="10">
        <v>623.20000000000005</v>
      </c>
      <c r="G68" s="10">
        <v>400</v>
      </c>
      <c r="H68" s="10" t="s">
        <v>0</v>
      </c>
      <c r="I68" s="10" t="s">
        <v>19</v>
      </c>
      <c r="K68" s="9">
        <v>3</v>
      </c>
      <c r="L68" s="10">
        <f t="shared" si="7"/>
        <v>1</v>
      </c>
      <c r="M68" s="10">
        <f t="shared" si="8"/>
        <v>1</v>
      </c>
      <c r="N68" s="10">
        <f t="shared" si="9"/>
        <v>0</v>
      </c>
      <c r="O68" s="10">
        <f t="shared" si="10"/>
        <v>1</v>
      </c>
      <c r="P68" s="10">
        <f t="shared" si="11"/>
        <v>1</v>
      </c>
      <c r="Q68" s="10">
        <f t="shared" si="13"/>
        <v>1</v>
      </c>
      <c r="R68" s="10">
        <f t="shared" si="12"/>
        <v>1</v>
      </c>
    </row>
    <row r="69" spans="2:18" ht="15.75" customHeight="1" x14ac:dyDescent="0.25">
      <c r="B69" s="9">
        <v>17</v>
      </c>
      <c r="C69" s="10">
        <v>2034</v>
      </c>
      <c r="D69" s="11">
        <v>20.7</v>
      </c>
      <c r="E69" s="10">
        <v>52.2</v>
      </c>
      <c r="F69" s="10">
        <v>781</v>
      </c>
      <c r="G69" s="10">
        <v>160</v>
      </c>
      <c r="H69" s="10" t="s">
        <v>0</v>
      </c>
      <c r="I69" s="10" t="s">
        <v>19</v>
      </c>
      <c r="K69" s="9">
        <v>17</v>
      </c>
      <c r="L69" s="10">
        <f t="shared" si="7"/>
        <v>1</v>
      </c>
      <c r="M69" s="10">
        <f t="shared" si="8"/>
        <v>1</v>
      </c>
      <c r="N69" s="10">
        <f t="shared" si="9"/>
        <v>0</v>
      </c>
      <c r="O69" s="10">
        <f t="shared" si="10"/>
        <v>1</v>
      </c>
      <c r="P69" s="10">
        <f t="shared" si="11"/>
        <v>1</v>
      </c>
      <c r="Q69" s="10">
        <f t="shared" si="13"/>
        <v>1</v>
      </c>
      <c r="R69" s="10">
        <f t="shared" si="12"/>
        <v>1</v>
      </c>
    </row>
    <row r="70" spans="2:18" ht="15.75" customHeight="1" x14ac:dyDescent="0.25">
      <c r="B70" s="9">
        <v>18</v>
      </c>
      <c r="C70" s="10">
        <v>1067</v>
      </c>
      <c r="D70" s="10">
        <v>11.2</v>
      </c>
      <c r="E70" s="10">
        <v>39.4</v>
      </c>
      <c r="F70" s="10">
        <v>700.6</v>
      </c>
      <c r="G70" s="10">
        <v>85</v>
      </c>
      <c r="H70" s="10" t="s">
        <v>0</v>
      </c>
      <c r="I70" s="10" t="s">
        <v>19</v>
      </c>
      <c r="K70" s="9">
        <v>18</v>
      </c>
      <c r="L70" s="10">
        <f t="shared" si="7"/>
        <v>0</v>
      </c>
      <c r="M70" s="10">
        <f t="shared" si="8"/>
        <v>1</v>
      </c>
      <c r="N70" s="10">
        <f t="shared" si="9"/>
        <v>0</v>
      </c>
      <c r="O70" s="10">
        <f t="shared" si="10"/>
        <v>1</v>
      </c>
      <c r="P70" s="10">
        <f t="shared" si="11"/>
        <v>0</v>
      </c>
      <c r="Q70" s="10">
        <f t="shared" si="13"/>
        <v>1</v>
      </c>
      <c r="R70" s="10">
        <f t="shared" si="12"/>
        <v>1</v>
      </c>
    </row>
    <row r="71" spans="2:18" ht="15.75" customHeight="1" x14ac:dyDescent="0.25">
      <c r="B71" s="9">
        <v>28</v>
      </c>
      <c r="C71" s="10">
        <v>4262</v>
      </c>
      <c r="D71" s="11">
        <v>61.8</v>
      </c>
      <c r="E71" s="10">
        <v>81</v>
      </c>
      <c r="F71" s="10">
        <v>919.3</v>
      </c>
      <c r="G71" s="10" t="s">
        <v>44</v>
      </c>
      <c r="H71" s="10" t="s">
        <v>0</v>
      </c>
      <c r="I71" s="10" t="s">
        <v>19</v>
      </c>
      <c r="K71" s="9">
        <v>28</v>
      </c>
      <c r="L71" s="10">
        <f t="shared" si="7"/>
        <v>1</v>
      </c>
      <c r="M71" s="10">
        <f t="shared" si="8"/>
        <v>1</v>
      </c>
      <c r="N71" s="10">
        <f t="shared" si="9"/>
        <v>0</v>
      </c>
      <c r="O71" s="10">
        <f t="shared" si="10"/>
        <v>1</v>
      </c>
      <c r="P71" s="10" t="str">
        <f t="shared" si="11"/>
        <v>NA</v>
      </c>
      <c r="Q71" s="10">
        <f t="shared" si="13"/>
        <v>1</v>
      </c>
      <c r="R71" s="10">
        <f t="shared" si="12"/>
        <v>1</v>
      </c>
    </row>
    <row r="72" spans="2:18" ht="15.75" customHeight="1" x14ac:dyDescent="0.25">
      <c r="B72" s="9">
        <v>29</v>
      </c>
      <c r="C72" s="10">
        <v>2700</v>
      </c>
      <c r="D72" s="10">
        <v>27</v>
      </c>
      <c r="E72" s="10">
        <v>115</v>
      </c>
      <c r="F72" s="10">
        <v>559.70000000000005</v>
      </c>
      <c r="G72" s="10" t="s">
        <v>44</v>
      </c>
      <c r="H72" s="10" t="s">
        <v>19</v>
      </c>
      <c r="I72" s="10" t="s">
        <v>19</v>
      </c>
      <c r="K72" s="9">
        <v>29</v>
      </c>
      <c r="L72" s="10">
        <f t="shared" si="7"/>
        <v>1</v>
      </c>
      <c r="M72" s="10">
        <f t="shared" si="8"/>
        <v>1</v>
      </c>
      <c r="N72" s="10">
        <f t="shared" si="9"/>
        <v>0</v>
      </c>
      <c r="O72" s="10">
        <f t="shared" si="10"/>
        <v>1</v>
      </c>
      <c r="P72" s="10" t="str">
        <f t="shared" si="11"/>
        <v>NA</v>
      </c>
      <c r="Q72" s="10">
        <f t="shared" si="13"/>
        <v>0</v>
      </c>
      <c r="R72" s="10">
        <f t="shared" si="12"/>
        <v>1</v>
      </c>
    </row>
    <row r="73" spans="2:18" ht="15.75" customHeight="1" x14ac:dyDescent="0.25">
      <c r="B73" s="9">
        <v>22</v>
      </c>
      <c r="C73" s="10">
        <v>1234</v>
      </c>
      <c r="D73" s="11">
        <v>6.4</v>
      </c>
      <c r="E73" s="10">
        <v>56</v>
      </c>
      <c r="F73" s="10">
        <v>141</v>
      </c>
      <c r="G73" s="10" t="s">
        <v>44</v>
      </c>
      <c r="H73" s="10" t="s">
        <v>44</v>
      </c>
      <c r="I73" s="10" t="s">
        <v>19</v>
      </c>
      <c r="K73" s="9">
        <v>22</v>
      </c>
      <c r="L73" s="10">
        <f t="shared" si="7"/>
        <v>1</v>
      </c>
      <c r="M73" s="10">
        <f t="shared" si="8"/>
        <v>0</v>
      </c>
      <c r="N73" s="10">
        <f t="shared" si="9"/>
        <v>0</v>
      </c>
      <c r="O73" s="10">
        <f t="shared" si="10"/>
        <v>0</v>
      </c>
      <c r="P73" s="10" t="str">
        <f t="shared" si="11"/>
        <v>NA</v>
      </c>
      <c r="Q73" s="10" t="str">
        <f t="shared" si="13"/>
        <v>NA</v>
      </c>
      <c r="R73" s="10">
        <f t="shared" si="12"/>
        <v>1</v>
      </c>
    </row>
    <row r="74" spans="2:18" ht="15.75" customHeight="1" x14ac:dyDescent="0.25">
      <c r="B74" s="9">
        <v>11</v>
      </c>
      <c r="C74" s="10">
        <v>7224</v>
      </c>
      <c r="D74" s="11">
        <v>76</v>
      </c>
      <c r="E74" s="10">
        <v>168.3</v>
      </c>
      <c r="F74" s="10">
        <v>780.5</v>
      </c>
      <c r="G74" s="10">
        <v>780</v>
      </c>
      <c r="H74" s="10" t="s">
        <v>0</v>
      </c>
      <c r="I74" s="10" t="s">
        <v>19</v>
      </c>
      <c r="K74" s="9">
        <v>11</v>
      </c>
      <c r="L74" s="10">
        <f t="shared" si="7"/>
        <v>1</v>
      </c>
      <c r="M74" s="10">
        <f t="shared" si="8"/>
        <v>1</v>
      </c>
      <c r="N74" s="10">
        <f t="shared" si="9"/>
        <v>0</v>
      </c>
      <c r="O74" s="10">
        <f t="shared" si="10"/>
        <v>1</v>
      </c>
      <c r="P74" s="10">
        <f t="shared" si="11"/>
        <v>1</v>
      </c>
      <c r="Q74" s="10">
        <f t="shared" si="13"/>
        <v>1</v>
      </c>
      <c r="R74" s="10">
        <f t="shared" si="12"/>
        <v>1</v>
      </c>
    </row>
    <row r="75" spans="2:18" ht="15.75" customHeight="1" x14ac:dyDescent="0.25">
      <c r="B75" s="9">
        <v>43</v>
      </c>
      <c r="C75" s="10">
        <v>774</v>
      </c>
      <c r="D75" s="10">
        <v>7.7</v>
      </c>
      <c r="E75" s="10">
        <v>45</v>
      </c>
      <c r="F75" s="10">
        <v>223.9</v>
      </c>
      <c r="G75" s="10">
        <v>100</v>
      </c>
      <c r="H75" s="10" t="s">
        <v>19</v>
      </c>
      <c r="I75" s="10" t="s">
        <v>19</v>
      </c>
      <c r="K75" s="9">
        <v>43</v>
      </c>
      <c r="L75" s="10">
        <f t="shared" si="7"/>
        <v>0</v>
      </c>
      <c r="M75" s="10">
        <f t="shared" si="8"/>
        <v>0</v>
      </c>
      <c r="N75" s="10">
        <f t="shared" si="9"/>
        <v>0</v>
      </c>
      <c r="O75" s="10">
        <f t="shared" si="10"/>
        <v>0</v>
      </c>
      <c r="P75" s="10">
        <f t="shared" si="11"/>
        <v>0</v>
      </c>
      <c r="Q75" s="10">
        <f t="shared" si="13"/>
        <v>0</v>
      </c>
      <c r="R75" s="10">
        <f t="shared" si="12"/>
        <v>1</v>
      </c>
    </row>
    <row r="76" spans="2:18" ht="15.75" customHeight="1" x14ac:dyDescent="0.25">
      <c r="B76" s="9">
        <v>46</v>
      </c>
      <c r="C76" s="10">
        <v>3300</v>
      </c>
      <c r="D76" s="11">
        <v>33</v>
      </c>
      <c r="E76" s="10">
        <v>160</v>
      </c>
      <c r="F76" s="10">
        <v>506.2</v>
      </c>
      <c r="G76" s="10" t="s">
        <v>44</v>
      </c>
      <c r="H76" s="10" t="s">
        <v>19</v>
      </c>
      <c r="I76" s="10" t="s">
        <v>19</v>
      </c>
      <c r="K76" s="9">
        <v>46</v>
      </c>
      <c r="L76" s="10">
        <f t="shared" si="7"/>
        <v>1</v>
      </c>
      <c r="M76" s="10">
        <f t="shared" si="8"/>
        <v>1</v>
      </c>
      <c r="N76" s="10">
        <f t="shared" si="9"/>
        <v>0</v>
      </c>
      <c r="O76" s="10">
        <f t="shared" si="10"/>
        <v>1</v>
      </c>
      <c r="P76" s="10" t="str">
        <f t="shared" si="11"/>
        <v>NA</v>
      </c>
      <c r="Q76" s="10">
        <f t="shared" si="13"/>
        <v>0</v>
      </c>
      <c r="R76" s="10">
        <f t="shared" si="12"/>
        <v>1</v>
      </c>
    </row>
    <row r="77" spans="2:18" ht="15.75" customHeight="1" x14ac:dyDescent="0.25">
      <c r="B77" s="9">
        <v>32</v>
      </c>
      <c r="C77" s="10">
        <v>1600</v>
      </c>
      <c r="D77" s="11">
        <v>16</v>
      </c>
      <c r="E77" s="10">
        <v>77</v>
      </c>
      <c r="F77" s="10">
        <v>624.29999999999995</v>
      </c>
      <c r="G77" s="10">
        <v>200</v>
      </c>
      <c r="H77" s="10" t="s">
        <v>19</v>
      </c>
      <c r="I77" s="10" t="s">
        <v>19</v>
      </c>
      <c r="K77" s="9">
        <v>32</v>
      </c>
      <c r="L77" s="10">
        <f t="shared" si="7"/>
        <v>1</v>
      </c>
      <c r="M77" s="10">
        <f t="shared" si="8"/>
        <v>1</v>
      </c>
      <c r="N77" s="10">
        <f t="shared" si="9"/>
        <v>0</v>
      </c>
      <c r="O77" s="10">
        <f t="shared" si="10"/>
        <v>1</v>
      </c>
      <c r="P77" s="10">
        <f t="shared" si="11"/>
        <v>1</v>
      </c>
      <c r="Q77" s="10">
        <f t="shared" si="13"/>
        <v>0</v>
      </c>
      <c r="R77" s="10">
        <f t="shared" si="12"/>
        <v>1</v>
      </c>
    </row>
    <row r="78" spans="2:18" ht="15.75" customHeight="1" x14ac:dyDescent="0.25">
      <c r="B78" s="9">
        <v>47</v>
      </c>
      <c r="C78" s="10">
        <v>1280</v>
      </c>
      <c r="D78" s="11">
        <v>12.8</v>
      </c>
      <c r="E78" s="10">
        <v>70</v>
      </c>
      <c r="F78" s="10">
        <v>392.9</v>
      </c>
      <c r="G78" s="10" t="s">
        <v>44</v>
      </c>
      <c r="H78" s="10" t="s">
        <v>44</v>
      </c>
      <c r="I78" s="10" t="s">
        <v>19</v>
      </c>
      <c r="K78" s="9">
        <v>47</v>
      </c>
      <c r="L78" s="10">
        <f t="shared" si="7"/>
        <v>1</v>
      </c>
      <c r="M78" s="10">
        <f t="shared" si="8"/>
        <v>1</v>
      </c>
      <c r="N78" s="10">
        <f t="shared" si="9"/>
        <v>0</v>
      </c>
      <c r="O78" s="10">
        <f t="shared" si="10"/>
        <v>1</v>
      </c>
      <c r="P78" s="10" t="str">
        <f t="shared" si="11"/>
        <v>NA</v>
      </c>
      <c r="Q78" s="10" t="str">
        <f t="shared" si="13"/>
        <v>NA</v>
      </c>
      <c r="R78" s="10">
        <f t="shared" si="12"/>
        <v>1</v>
      </c>
    </row>
    <row r="79" spans="2:18" ht="15.75" customHeight="1" x14ac:dyDescent="0.25">
      <c r="B79" s="9">
        <v>48</v>
      </c>
      <c r="C79" s="10">
        <v>1655</v>
      </c>
      <c r="D79" s="11">
        <v>16.5</v>
      </c>
      <c r="E79" s="10">
        <v>69.5</v>
      </c>
      <c r="F79" s="10">
        <v>573.70000000000005</v>
      </c>
      <c r="G79" s="10" t="s">
        <v>44</v>
      </c>
      <c r="H79" s="10" t="s">
        <v>44</v>
      </c>
      <c r="I79" s="10" t="s">
        <v>19</v>
      </c>
      <c r="K79" s="9">
        <v>48</v>
      </c>
      <c r="L79" s="10">
        <f t="shared" si="7"/>
        <v>1</v>
      </c>
      <c r="M79" s="10">
        <f t="shared" si="8"/>
        <v>1</v>
      </c>
      <c r="N79" s="10">
        <f t="shared" si="9"/>
        <v>0</v>
      </c>
      <c r="O79" s="10">
        <f t="shared" si="10"/>
        <v>1</v>
      </c>
      <c r="P79" s="10" t="str">
        <f t="shared" si="11"/>
        <v>NA</v>
      </c>
      <c r="Q79" s="10" t="str">
        <f t="shared" si="13"/>
        <v>NA</v>
      </c>
      <c r="R79" s="10">
        <f t="shared" si="12"/>
        <v>1</v>
      </c>
    </row>
    <row r="80" spans="2:18" ht="15.75" customHeight="1" x14ac:dyDescent="0.25">
      <c r="B80" s="9">
        <v>69</v>
      </c>
      <c r="C80" s="10">
        <v>200</v>
      </c>
      <c r="D80" s="10">
        <v>0.8</v>
      </c>
      <c r="E80" s="10">
        <v>25</v>
      </c>
      <c r="F80" s="10">
        <v>14.8</v>
      </c>
      <c r="G80" s="10">
        <v>20</v>
      </c>
      <c r="H80" s="10" t="s">
        <v>44</v>
      </c>
      <c r="I80" s="10" t="s">
        <v>0</v>
      </c>
      <c r="K80" s="9">
        <v>69</v>
      </c>
      <c r="L80" s="10">
        <f t="shared" si="7"/>
        <v>0</v>
      </c>
      <c r="M80" s="10">
        <f t="shared" si="8"/>
        <v>0</v>
      </c>
      <c r="N80" s="10">
        <f t="shared" si="9"/>
        <v>1</v>
      </c>
      <c r="O80" s="10">
        <f t="shared" si="10"/>
        <v>0</v>
      </c>
      <c r="P80" s="10">
        <f t="shared" si="11"/>
        <v>0</v>
      </c>
      <c r="Q80" s="10" t="str">
        <f t="shared" si="13"/>
        <v>NA</v>
      </c>
      <c r="R80" s="10">
        <f t="shared" si="12"/>
        <v>0</v>
      </c>
    </row>
    <row r="81" spans="2:18" ht="15.75" customHeight="1" x14ac:dyDescent="0.25">
      <c r="B81" s="9">
        <v>70</v>
      </c>
      <c r="C81" s="10">
        <v>1000</v>
      </c>
      <c r="D81" s="10" t="s">
        <v>44</v>
      </c>
      <c r="E81" s="10">
        <v>200</v>
      </c>
      <c r="F81" s="10">
        <v>121.9</v>
      </c>
      <c r="G81" s="10" t="s">
        <v>44</v>
      </c>
      <c r="H81" s="10" t="s">
        <v>19</v>
      </c>
      <c r="I81" s="10" t="s">
        <v>0</v>
      </c>
      <c r="K81" s="9">
        <v>70</v>
      </c>
      <c r="L81" s="10">
        <f t="shared" si="7"/>
        <v>0</v>
      </c>
      <c r="M81" s="10" t="str">
        <f t="shared" si="8"/>
        <v>NA</v>
      </c>
      <c r="N81" s="10">
        <f t="shared" si="9"/>
        <v>0</v>
      </c>
      <c r="O81" s="10">
        <f t="shared" si="10"/>
        <v>0</v>
      </c>
      <c r="P81" s="10" t="str">
        <f t="shared" si="11"/>
        <v>NA</v>
      </c>
      <c r="Q81" s="10">
        <f t="shared" si="13"/>
        <v>0</v>
      </c>
      <c r="R81" s="10">
        <f t="shared" si="12"/>
        <v>0</v>
      </c>
    </row>
    <row r="82" spans="2:18" ht="15.75" customHeight="1" x14ac:dyDescent="0.25">
      <c r="B82" s="9">
        <v>73</v>
      </c>
      <c r="C82" s="10">
        <v>1219</v>
      </c>
      <c r="D82" s="11">
        <v>15.2</v>
      </c>
      <c r="E82" s="11">
        <v>43.3</v>
      </c>
      <c r="F82" s="10">
        <v>760.3</v>
      </c>
      <c r="G82" s="10">
        <v>180</v>
      </c>
      <c r="H82" s="10" t="s">
        <v>19</v>
      </c>
      <c r="I82" s="10" t="s">
        <v>74</v>
      </c>
      <c r="K82" s="9">
        <v>73</v>
      </c>
      <c r="L82" s="10">
        <f t="shared" si="7"/>
        <v>1</v>
      </c>
      <c r="M82" s="10">
        <f t="shared" si="8"/>
        <v>1</v>
      </c>
      <c r="N82" s="10">
        <f t="shared" si="9"/>
        <v>0</v>
      </c>
      <c r="O82" s="10">
        <f t="shared" si="10"/>
        <v>1</v>
      </c>
      <c r="P82" s="10">
        <f t="shared" si="11"/>
        <v>1</v>
      </c>
      <c r="Q82" s="10">
        <f t="shared" si="13"/>
        <v>0</v>
      </c>
      <c r="R82" s="10">
        <f t="shared" si="12"/>
        <v>0</v>
      </c>
    </row>
    <row r="83" spans="2:18" ht="15.75" customHeight="1" x14ac:dyDescent="0.25"/>
    <row r="84" spans="2:18" ht="15.75" customHeight="1" x14ac:dyDescent="0.25"/>
    <row r="85" spans="2:18" ht="15.75" customHeight="1" x14ac:dyDescent="0.25"/>
    <row r="86" spans="2:18" ht="15.75" customHeight="1" x14ac:dyDescent="0.25"/>
    <row r="87" spans="2:18" ht="15.75" customHeight="1" x14ac:dyDescent="0.25"/>
    <row r="88" spans="2:18" ht="15.75" customHeight="1" x14ac:dyDescent="0.25"/>
    <row r="89" spans="2:18" ht="15.75" customHeight="1" x14ac:dyDescent="0.25"/>
    <row r="90" spans="2:18" ht="15.75" customHeight="1" x14ac:dyDescent="0.25"/>
    <row r="91" spans="2:18" ht="15.75" customHeight="1" x14ac:dyDescent="0.25"/>
    <row r="92" spans="2:18" ht="15.75" customHeight="1" x14ac:dyDescent="0.25"/>
    <row r="93" spans="2:18" ht="15.75" customHeight="1" x14ac:dyDescent="0.25"/>
    <row r="94" spans="2:18" ht="15.75" customHeight="1" x14ac:dyDescent="0.25"/>
    <row r="95" spans="2:18" ht="15.75" customHeight="1" x14ac:dyDescent="0.25"/>
    <row r="96" spans="2:1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00"/>
  <sheetViews>
    <sheetView tabSelected="1" topLeftCell="H1" workbookViewId="0">
      <selection activeCell="M6" sqref="M6"/>
    </sheetView>
  </sheetViews>
  <sheetFormatPr defaultColWidth="14.42578125" defaultRowHeight="15" customHeight="1" x14ac:dyDescent="0.25"/>
  <cols>
    <col min="1" max="1" width="8.7109375" customWidth="1"/>
    <col min="2" max="2" width="13.140625" customWidth="1"/>
    <col min="3" max="3" width="15.140625" customWidth="1"/>
    <col min="4" max="4" width="8.140625" customWidth="1"/>
    <col min="5" max="5" width="11.28515625" customWidth="1"/>
    <col min="6" max="6" width="8.7109375" customWidth="1"/>
    <col min="7" max="7" width="15.140625" customWidth="1"/>
    <col min="8" max="8" width="16.28515625" customWidth="1"/>
    <col min="9" max="9" width="8.140625" customWidth="1"/>
    <col min="10" max="10" width="11.28515625" customWidth="1"/>
    <col min="11" max="11" width="8.7109375" customWidth="1"/>
    <col min="12" max="12" width="15.140625" customWidth="1"/>
    <col min="13" max="13" width="16.28515625" customWidth="1"/>
    <col min="14" max="14" width="8.140625" customWidth="1"/>
    <col min="15" max="15" width="11.28515625" customWidth="1"/>
    <col min="16" max="26" width="8.7109375" customWidth="1"/>
  </cols>
  <sheetData>
    <row r="2" spans="2:15" x14ac:dyDescent="0.25">
      <c r="B2" s="18" t="s">
        <v>289</v>
      </c>
      <c r="G2" s="18" t="s">
        <v>290</v>
      </c>
      <c r="L2" s="18" t="s">
        <v>291</v>
      </c>
    </row>
    <row r="3" spans="2:15" x14ac:dyDescent="0.25">
      <c r="B3" s="31" t="s">
        <v>292</v>
      </c>
      <c r="C3" s="31" t="s">
        <v>8</v>
      </c>
      <c r="D3" s="32"/>
      <c r="E3" s="33"/>
      <c r="G3" s="31" t="s">
        <v>292</v>
      </c>
      <c r="H3" s="31" t="s">
        <v>8</v>
      </c>
      <c r="I3" s="32"/>
      <c r="J3" s="33"/>
      <c r="L3" s="31" t="s">
        <v>292</v>
      </c>
      <c r="M3" s="31" t="s">
        <v>8</v>
      </c>
      <c r="N3" s="32"/>
      <c r="O3" s="33"/>
    </row>
    <row r="4" spans="2:15" x14ac:dyDescent="0.25">
      <c r="B4" s="31" t="s">
        <v>3</v>
      </c>
      <c r="C4" s="34">
        <v>0</v>
      </c>
      <c r="D4" s="35">
        <v>1</v>
      </c>
      <c r="E4" s="36" t="s">
        <v>293</v>
      </c>
      <c r="G4" s="31" t="s">
        <v>4</v>
      </c>
      <c r="H4" s="34">
        <v>0</v>
      </c>
      <c r="I4" s="35">
        <v>1</v>
      </c>
      <c r="J4" s="36" t="s">
        <v>293</v>
      </c>
      <c r="L4" s="31" t="s">
        <v>5</v>
      </c>
      <c r="M4" s="34">
        <v>0</v>
      </c>
      <c r="N4" s="35">
        <v>1</v>
      </c>
      <c r="O4" s="36" t="s">
        <v>293</v>
      </c>
    </row>
    <row r="5" spans="2:15" x14ac:dyDescent="0.25">
      <c r="B5" s="34">
        <v>0</v>
      </c>
      <c r="C5" s="37">
        <v>0.5714285714285714</v>
      </c>
      <c r="D5" s="38">
        <v>0.18181818181818182</v>
      </c>
      <c r="E5" s="39">
        <v>0.23529411764705882</v>
      </c>
      <c r="G5" s="34">
        <v>0</v>
      </c>
      <c r="H5" s="37">
        <v>0.42857142857142855</v>
      </c>
      <c r="I5" s="38">
        <v>0.20930232558139536</v>
      </c>
      <c r="J5" s="39">
        <v>0.24</v>
      </c>
      <c r="L5" s="34">
        <v>0</v>
      </c>
      <c r="M5" s="37">
        <v>1</v>
      </c>
      <c r="N5" s="38">
        <v>0.95121951219512191</v>
      </c>
      <c r="O5" s="39">
        <v>0.95833333333333337</v>
      </c>
    </row>
    <row r="6" spans="2:15" x14ac:dyDescent="0.25">
      <c r="B6" s="40">
        <v>1</v>
      </c>
      <c r="C6" s="41">
        <v>0.42857142857142855</v>
      </c>
      <c r="D6" s="27">
        <v>0.81818181818181823</v>
      </c>
      <c r="E6" s="42">
        <v>0.76470588235294112</v>
      </c>
      <c r="G6" s="40">
        <v>1</v>
      </c>
      <c r="H6" s="41">
        <v>0.5714285714285714</v>
      </c>
      <c r="I6" s="27">
        <v>0.79069767441860461</v>
      </c>
      <c r="J6" s="42">
        <v>0.76</v>
      </c>
      <c r="L6" s="40">
        <v>1</v>
      </c>
      <c r="M6" s="41">
        <v>0</v>
      </c>
      <c r="N6" s="27">
        <v>4.878048780487805E-2</v>
      </c>
      <c r="O6" s="42">
        <v>4.1666666666666664E-2</v>
      </c>
    </row>
    <row r="7" spans="2:15" x14ac:dyDescent="0.25">
      <c r="B7" s="43" t="s">
        <v>293</v>
      </c>
      <c r="C7" s="44">
        <v>1</v>
      </c>
      <c r="D7" s="45">
        <v>1</v>
      </c>
      <c r="E7" s="46">
        <v>1</v>
      </c>
      <c r="G7" s="43" t="s">
        <v>293</v>
      </c>
      <c r="H7" s="44">
        <v>1</v>
      </c>
      <c r="I7" s="45">
        <v>1</v>
      </c>
      <c r="J7" s="46">
        <v>1</v>
      </c>
      <c r="L7" s="43" t="s">
        <v>293</v>
      </c>
      <c r="M7" s="44">
        <v>1</v>
      </c>
      <c r="N7" s="45">
        <v>1</v>
      </c>
      <c r="O7" s="46">
        <v>1</v>
      </c>
    </row>
    <row r="8" spans="2:15" x14ac:dyDescent="0.25">
      <c r="B8" s="19"/>
      <c r="C8" s="20"/>
      <c r="D8" s="20"/>
      <c r="E8" s="20"/>
      <c r="G8" s="19"/>
      <c r="H8" s="20"/>
      <c r="I8" s="20"/>
      <c r="J8" s="20"/>
      <c r="L8" s="19"/>
      <c r="M8" s="20"/>
      <c r="N8" s="20"/>
      <c r="O8" s="20"/>
    </row>
    <row r="11" spans="2:15" x14ac:dyDescent="0.25">
      <c r="B11" s="18" t="s">
        <v>294</v>
      </c>
      <c r="G11" s="18" t="s">
        <v>295</v>
      </c>
      <c r="L11" s="18" t="s">
        <v>11</v>
      </c>
    </row>
    <row r="12" spans="2:15" x14ac:dyDescent="0.25">
      <c r="B12" s="31" t="s">
        <v>292</v>
      </c>
      <c r="C12" s="31" t="s">
        <v>8</v>
      </c>
      <c r="D12" s="32"/>
      <c r="E12" s="33"/>
      <c r="G12" s="31" t="s">
        <v>292</v>
      </c>
      <c r="H12" s="31" t="s">
        <v>8</v>
      </c>
      <c r="I12" s="32"/>
      <c r="J12" s="33"/>
      <c r="L12" s="31" t="s">
        <v>292</v>
      </c>
      <c r="M12" s="31" t="s">
        <v>8</v>
      </c>
      <c r="N12" s="32"/>
      <c r="O12" s="33"/>
    </row>
    <row r="13" spans="2:15" x14ac:dyDescent="0.25">
      <c r="B13" s="31" t="s">
        <v>296</v>
      </c>
      <c r="C13" s="34">
        <v>0</v>
      </c>
      <c r="D13" s="35">
        <v>1</v>
      </c>
      <c r="E13" s="36" t="s">
        <v>293</v>
      </c>
      <c r="G13" s="31" t="s">
        <v>282</v>
      </c>
      <c r="H13" s="34">
        <v>0</v>
      </c>
      <c r="I13" s="35">
        <v>1</v>
      </c>
      <c r="J13" s="36" t="s">
        <v>293</v>
      </c>
      <c r="L13" s="31" t="s">
        <v>11</v>
      </c>
      <c r="M13" s="34">
        <v>0</v>
      </c>
      <c r="N13" s="35">
        <v>1</v>
      </c>
      <c r="O13" s="36" t="s">
        <v>293</v>
      </c>
    </row>
    <row r="14" spans="2:15" x14ac:dyDescent="0.25">
      <c r="B14" s="34">
        <v>0</v>
      </c>
      <c r="C14" s="37">
        <v>0.5714285714285714</v>
      </c>
      <c r="D14" s="38">
        <v>0.11363636363636363</v>
      </c>
      <c r="E14" s="39">
        <v>0.17647058823529413</v>
      </c>
      <c r="G14" s="34">
        <v>0</v>
      </c>
      <c r="H14" s="37">
        <v>0.42857142857142855</v>
      </c>
      <c r="I14" s="38">
        <v>0.24242424242424243</v>
      </c>
      <c r="J14" s="39">
        <v>0.27500000000000002</v>
      </c>
      <c r="L14" s="34">
        <v>0</v>
      </c>
      <c r="M14" s="37">
        <v>0.83333333333333337</v>
      </c>
      <c r="N14" s="38">
        <v>0.56097560975609762</v>
      </c>
      <c r="O14" s="39">
        <v>0.5957446808510638</v>
      </c>
    </row>
    <row r="15" spans="2:15" x14ac:dyDescent="0.25">
      <c r="B15" s="40">
        <v>1</v>
      </c>
      <c r="C15" s="41">
        <v>0.42857142857142855</v>
      </c>
      <c r="D15" s="27">
        <v>0.88636363636363635</v>
      </c>
      <c r="E15" s="42">
        <v>0.82352941176470584</v>
      </c>
      <c r="G15" s="40">
        <v>1</v>
      </c>
      <c r="H15" s="41">
        <v>0.5714285714285714</v>
      </c>
      <c r="I15" s="27">
        <v>0.75757575757575757</v>
      </c>
      <c r="J15" s="42">
        <v>0.72499999999999998</v>
      </c>
      <c r="L15" s="40">
        <v>1</v>
      </c>
      <c r="M15" s="41">
        <v>0.16666666666666666</v>
      </c>
      <c r="N15" s="27">
        <v>0.43902439024390244</v>
      </c>
      <c r="O15" s="42">
        <v>0.40425531914893614</v>
      </c>
    </row>
    <row r="16" spans="2:15" x14ac:dyDescent="0.25">
      <c r="B16" s="43" t="s">
        <v>293</v>
      </c>
      <c r="C16" s="44">
        <v>1</v>
      </c>
      <c r="D16" s="45">
        <v>1</v>
      </c>
      <c r="E16" s="46">
        <v>1</v>
      </c>
      <c r="G16" s="43" t="s">
        <v>293</v>
      </c>
      <c r="H16" s="44">
        <v>1</v>
      </c>
      <c r="I16" s="45">
        <v>1</v>
      </c>
      <c r="J16" s="46">
        <v>1</v>
      </c>
      <c r="L16" s="43" t="s">
        <v>293</v>
      </c>
      <c r="M16" s="44">
        <v>1</v>
      </c>
      <c r="N16" s="45">
        <v>1</v>
      </c>
      <c r="O16" s="46">
        <v>1</v>
      </c>
    </row>
    <row r="17" spans="2:15" x14ac:dyDescent="0.25">
      <c r="B17" s="19"/>
      <c r="C17" s="20"/>
      <c r="D17" s="20"/>
      <c r="E17" s="20"/>
      <c r="L17" s="19"/>
      <c r="M17" s="20"/>
      <c r="N17" s="20"/>
      <c r="O17" s="20"/>
    </row>
    <row r="20" spans="2:15" x14ac:dyDescent="0.25">
      <c r="B20" s="18" t="s">
        <v>8</v>
      </c>
    </row>
    <row r="21" spans="2:15" ht="15.75" customHeight="1" x14ac:dyDescent="0.25">
      <c r="B21" s="31" t="s">
        <v>8</v>
      </c>
      <c r="C21" s="36" t="s">
        <v>292</v>
      </c>
    </row>
    <row r="22" spans="2:15" ht="15.75" customHeight="1" x14ac:dyDescent="0.25">
      <c r="B22" s="34">
        <v>0</v>
      </c>
      <c r="C22" s="39">
        <v>0.13725490196078433</v>
      </c>
    </row>
    <row r="23" spans="2:15" ht="15.75" customHeight="1" x14ac:dyDescent="0.25">
      <c r="B23" s="40">
        <v>1</v>
      </c>
      <c r="C23" s="42">
        <v>0.86274509803921573</v>
      </c>
    </row>
    <row r="24" spans="2:15" ht="15.75" customHeight="1" x14ac:dyDescent="0.25">
      <c r="B24" s="43" t="s">
        <v>293</v>
      </c>
      <c r="C24" s="46">
        <v>1</v>
      </c>
    </row>
    <row r="25" spans="2:15" ht="15.75" customHeight="1" x14ac:dyDescent="0.25"/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000"/>
  <sheetViews>
    <sheetView topLeftCell="F30" zoomScale="80" zoomScaleNormal="80" workbookViewId="0">
      <selection activeCell="F49" sqref="A49:XFD49"/>
    </sheetView>
  </sheetViews>
  <sheetFormatPr defaultColWidth="14.42578125" defaultRowHeight="15" customHeight="1" x14ac:dyDescent="0.25"/>
  <cols>
    <col min="1" max="5" width="8.7109375" customWidth="1"/>
    <col min="6" max="6" width="17.42578125" customWidth="1"/>
    <col min="7" max="30" width="8.7109375" customWidth="1"/>
  </cols>
  <sheetData>
    <row r="2" spans="2:30" ht="33.75" x14ac:dyDescent="0.25">
      <c r="B2" s="9" t="s">
        <v>0</v>
      </c>
      <c r="C2" s="9" t="s">
        <v>3</v>
      </c>
      <c r="D2" s="9" t="s">
        <v>4</v>
      </c>
      <c r="E2" s="9" t="s">
        <v>5</v>
      </c>
      <c r="F2" s="9" t="s">
        <v>296</v>
      </c>
      <c r="G2" s="9" t="s">
        <v>282</v>
      </c>
      <c r="H2" s="9" t="s">
        <v>11</v>
      </c>
      <c r="I2" s="9" t="s">
        <v>8</v>
      </c>
      <c r="J2" s="21"/>
      <c r="K2" s="9" t="s">
        <v>297</v>
      </c>
      <c r="L2" s="9" t="s">
        <v>298</v>
      </c>
      <c r="M2" s="9" t="s">
        <v>299</v>
      </c>
      <c r="N2" s="22" t="s">
        <v>300</v>
      </c>
      <c r="O2" s="9" t="s">
        <v>301</v>
      </c>
      <c r="P2" s="9" t="s">
        <v>302</v>
      </c>
      <c r="Q2" s="9" t="s">
        <v>303</v>
      </c>
      <c r="R2" s="9" t="s">
        <v>304</v>
      </c>
      <c r="S2" s="9" t="s">
        <v>305</v>
      </c>
      <c r="T2" s="9" t="s">
        <v>306</v>
      </c>
      <c r="U2" s="9" t="s">
        <v>301</v>
      </c>
      <c r="V2" s="9" t="s">
        <v>307</v>
      </c>
      <c r="X2" s="9" t="s">
        <v>308</v>
      </c>
      <c r="Y2" s="9" t="s">
        <v>309</v>
      </c>
      <c r="AA2" s="9" t="s">
        <v>310</v>
      </c>
      <c r="AB2" s="9" t="s">
        <v>311</v>
      </c>
      <c r="AC2" s="9" t="s">
        <v>312</v>
      </c>
      <c r="AD2" s="23" t="s">
        <v>313</v>
      </c>
    </row>
    <row r="3" spans="2:30" x14ac:dyDescent="0.25">
      <c r="B3" s="9">
        <v>54</v>
      </c>
      <c r="C3" s="10">
        <v>1</v>
      </c>
      <c r="D3" s="10">
        <v>1</v>
      </c>
      <c r="E3" s="10">
        <v>0</v>
      </c>
      <c r="F3" s="10">
        <v>1</v>
      </c>
      <c r="G3" s="10" t="s">
        <v>44</v>
      </c>
      <c r="H3" s="10">
        <v>1</v>
      </c>
      <c r="I3" s="10">
        <v>1</v>
      </c>
      <c r="J3" s="21"/>
      <c r="K3" s="24">
        <f>VLOOKUP(C3,'Miocic Pivot'!$B$3:$E$7,2,FALSE)</f>
        <v>0.42857142857142855</v>
      </c>
      <c r="L3" s="24">
        <f>IF(D3="NA", 1, VLOOKUP(D3,'Miocic Pivot'!$G$3:$J$7,2,FALSE))</f>
        <v>0.5714285714285714</v>
      </c>
      <c r="M3" s="24">
        <f>IF(E3="NA", 1, VLOOKUP(E3,'Miocic Pivot'!$L$3:$O$7,2,FALSE))</f>
        <v>1</v>
      </c>
      <c r="N3" s="24">
        <f>IF(F3="NA", 1, VLOOKUP(F3,'Miocic Pivot'!$B$12:$E$16,2,FALSE))</f>
        <v>0.42857142857142855</v>
      </c>
      <c r="O3" s="25">
        <f>IF(G3="NA", 1, VLOOKUP(G3,'Miocic Pivot'!$G$12:$J$16,2,FALSE))</f>
        <v>1</v>
      </c>
      <c r="P3" s="24">
        <f>IF(H3="NA", 1, VLOOKUP(H3,'Miocic Pivot'!$L$12:$O$16,2,FALSE))</f>
        <v>0.16666666666666666</v>
      </c>
      <c r="Q3" s="24">
        <f>VLOOKUP(C3,'Miocic Pivot'!$B$3:$E$7,3,FALSE)</f>
        <v>0.81818181818181823</v>
      </c>
      <c r="R3" s="24">
        <f>IF(D3="NA", 1, VLOOKUP(D3,'Miocic Pivot'!$G$3:$J$7,3,FALSE))</f>
        <v>0.79069767441860461</v>
      </c>
      <c r="S3" s="24">
        <f>IF(E3="NA", 1, VLOOKUP(E3,'Miocic Pivot'!$L$3:$O$7,3,FALSE))</f>
        <v>0.95121951219512191</v>
      </c>
      <c r="T3" s="24">
        <f>IF(F3="NA", 1, VLOOKUP(F3,'Miocic Pivot'!$B$12:$E$16,3,FALSE))</f>
        <v>0.88636363636363635</v>
      </c>
      <c r="U3" s="25">
        <f>IF(G3="NA", 1, VLOOKUP(G3,'Miocic Pivot'!$G$12:$J$16,3,FALSE))</f>
        <v>1</v>
      </c>
      <c r="V3" s="24">
        <f>IF(H3="NA", 1, VLOOKUP(H3,'Miocic Pivot'!$L$12:$O$16,3,FALSE))</f>
        <v>0.43902439024390244</v>
      </c>
      <c r="X3" s="26">
        <f>PRODUCT(K3:P3)*GETPIVOTDATA("Secure",'Miocic Pivot'!$B$21,"Secure",0)</f>
        <v>2.4009603841536609E-3</v>
      </c>
      <c r="Y3" s="26">
        <f>PRODUCT(Q3:V3)*GETPIVOTDATA("Secure",'Miocic Pivot'!$B$21,"Secure",1)</f>
        <v>0.20659704972752305</v>
      </c>
      <c r="AA3" s="26">
        <f t="shared" ref="AA3:AA53" si="0">X3/(X3+Y3)</f>
        <v>1.1487958104819866E-2</v>
      </c>
      <c r="AB3" s="26">
        <f t="shared" ref="AB3:AB53" si="1">Y3/(Y3+X3)</f>
        <v>0.98851204189518016</v>
      </c>
      <c r="AC3" s="25">
        <f t="shared" ref="AC3:AC53" si="2">IF(AB3&gt;AA3,1,0)</f>
        <v>1</v>
      </c>
      <c r="AD3" s="25" t="str">
        <f t="shared" ref="AD3:AD53" si="3">IF(AC3=I3,"TRUE","FALSE")</f>
        <v>TRUE</v>
      </c>
    </row>
    <row r="4" spans="2:30" x14ac:dyDescent="0.25">
      <c r="B4" s="9">
        <v>55</v>
      </c>
      <c r="C4" s="10">
        <v>1</v>
      </c>
      <c r="D4" s="10">
        <v>1</v>
      </c>
      <c r="E4" s="10">
        <v>0</v>
      </c>
      <c r="F4" s="10">
        <v>1</v>
      </c>
      <c r="G4" s="10">
        <v>1</v>
      </c>
      <c r="H4" s="10">
        <v>0</v>
      </c>
      <c r="I4" s="10">
        <v>1</v>
      </c>
      <c r="J4" s="21"/>
      <c r="K4" s="24">
        <f>VLOOKUP(C4,'Miocic Pivot'!$B$3:$E$7,2,FALSE)</f>
        <v>0.42857142857142855</v>
      </c>
      <c r="L4" s="24">
        <f>IF(D4="NA", 1, VLOOKUP(D4,'Miocic Pivot'!$G$3:$J$7,2,FALSE))</f>
        <v>0.5714285714285714</v>
      </c>
      <c r="M4" s="24">
        <f>IF(E4="NA", 1, VLOOKUP(E4,'Miocic Pivot'!$L$3:$O$7,2,FALSE))</f>
        <v>1</v>
      </c>
      <c r="N4" s="24">
        <f>IF(F4="NA", 1, VLOOKUP(F4,'Miocic Pivot'!$B$12:$E$16,2,FALSE))</f>
        <v>0.42857142857142855</v>
      </c>
      <c r="O4" s="24">
        <f>IF(G4="NA", 1, VLOOKUP(G4,'Miocic Pivot'!$G$12:$J$16,2,FALSE))</f>
        <v>0.5714285714285714</v>
      </c>
      <c r="P4" s="24">
        <f>IF(H4="NA", 1, VLOOKUP(H4,'Miocic Pivot'!$L$12:$O$16,2,FALSE))</f>
        <v>0.83333333333333337</v>
      </c>
      <c r="Q4" s="24">
        <f>VLOOKUP(C4,'Miocic Pivot'!$B$3:$E$7,3,FALSE)</f>
        <v>0.81818181818181823</v>
      </c>
      <c r="R4" s="24">
        <f>IF(D4="NA", 1, VLOOKUP(D4,'Miocic Pivot'!$G$3:$J$7,3,FALSE))</f>
        <v>0.79069767441860461</v>
      </c>
      <c r="S4" s="24">
        <f>IF(E4="NA", 1, VLOOKUP(E4,'Miocic Pivot'!$L$3:$O$7,3,FALSE))</f>
        <v>0.95121951219512191</v>
      </c>
      <c r="T4" s="24">
        <f>IF(F4="NA", 1, VLOOKUP(F4,'Miocic Pivot'!$B$12:$E$16,3,FALSE))</f>
        <v>0.88636363636363635</v>
      </c>
      <c r="U4" s="24">
        <f>IF(G4="NA", 1, VLOOKUP(G4,'Miocic Pivot'!$G$12:$J$16,3,FALSE))</f>
        <v>0.75757575757575757</v>
      </c>
      <c r="V4" s="24">
        <f>IF(H4="NA", 1, VLOOKUP(H4,'Miocic Pivot'!$L$12:$O$16,3,FALSE))</f>
        <v>0.56097560975609762</v>
      </c>
      <c r="X4" s="26">
        <f>PRODUCT(K4:P4)*GETPIVOTDATA("Secure",'Miocic Pivot'!$B$21,"Secure",0)</f>
        <v>6.8598868118676026E-3</v>
      </c>
      <c r="Y4" s="26">
        <f>PRODUCT(Q4:V4)*GETPIVOTDATA("Secure",'Miocic Pivot'!$B$21,"Secure",1)</f>
        <v>0.19998872658809053</v>
      </c>
      <c r="AA4" s="26">
        <f t="shared" si="0"/>
        <v>3.3163803707030266E-2</v>
      </c>
      <c r="AB4" s="26">
        <f t="shared" si="1"/>
        <v>0.96683619629296969</v>
      </c>
      <c r="AC4" s="25">
        <f t="shared" si="2"/>
        <v>1</v>
      </c>
      <c r="AD4" s="25" t="str">
        <f t="shared" si="3"/>
        <v>TRUE</v>
      </c>
    </row>
    <row r="5" spans="2:30" x14ac:dyDescent="0.25">
      <c r="B5" s="9">
        <v>1</v>
      </c>
      <c r="C5" s="10">
        <v>1</v>
      </c>
      <c r="D5" s="10">
        <v>1</v>
      </c>
      <c r="E5" s="10">
        <v>0</v>
      </c>
      <c r="F5" s="10">
        <v>1</v>
      </c>
      <c r="G5" s="10">
        <v>1</v>
      </c>
      <c r="H5" s="10">
        <v>1</v>
      </c>
      <c r="I5" s="10">
        <v>1</v>
      </c>
      <c r="J5" s="21"/>
      <c r="K5" s="24">
        <f>VLOOKUP(C5,'Miocic Pivot'!$B$3:$E$7,2,FALSE)</f>
        <v>0.42857142857142855</v>
      </c>
      <c r="L5" s="24">
        <f>IF(D5="NA", 1, VLOOKUP(D5,'Miocic Pivot'!$G$3:$J$7,2,FALSE))</f>
        <v>0.5714285714285714</v>
      </c>
      <c r="M5" s="24">
        <f>IF(E5="NA", 1, VLOOKUP(E5,'Miocic Pivot'!$L$3:$O$7,2,FALSE))</f>
        <v>1</v>
      </c>
      <c r="N5" s="24">
        <f>IF(F5="NA", 1, VLOOKUP(F5,'Miocic Pivot'!$B$12:$E$16,2,FALSE))</f>
        <v>0.42857142857142855</v>
      </c>
      <c r="O5" s="24">
        <f>IF(G5="NA", 1, VLOOKUP(G5,'Miocic Pivot'!$G$12:$J$16,2,FALSE))</f>
        <v>0.5714285714285714</v>
      </c>
      <c r="P5" s="24">
        <f>IF(H5="NA", 1, VLOOKUP(H5,'Miocic Pivot'!$L$12:$O$16,2,FALSE))</f>
        <v>0.16666666666666666</v>
      </c>
      <c r="Q5" s="24">
        <f>VLOOKUP(C5,'Miocic Pivot'!$B$3:$E$7,3,FALSE)</f>
        <v>0.81818181818181823</v>
      </c>
      <c r="R5" s="24">
        <f>IF(D5="NA", 1, VLOOKUP(D5,'Miocic Pivot'!$G$3:$J$7,3,FALSE))</f>
        <v>0.79069767441860461</v>
      </c>
      <c r="S5" s="24">
        <f>IF(E5="NA", 1, VLOOKUP(E5,'Miocic Pivot'!$L$3:$O$7,3,FALSE))</f>
        <v>0.95121951219512191</v>
      </c>
      <c r="T5" s="24">
        <f>IF(F5="NA", 1, VLOOKUP(F5,'Miocic Pivot'!$B$12:$E$16,3,FALSE))</f>
        <v>0.88636363636363635</v>
      </c>
      <c r="U5" s="24">
        <f>IF(G5="NA", 1, VLOOKUP(G5,'Miocic Pivot'!$G$12:$J$16,3,FALSE))</f>
        <v>0.75757575757575757</v>
      </c>
      <c r="V5" s="24">
        <f>IF(H5="NA", 1, VLOOKUP(H5,'Miocic Pivot'!$L$12:$O$16,3,FALSE))</f>
        <v>0.43902439024390244</v>
      </c>
      <c r="X5" s="26">
        <f>PRODUCT(K5:P5)*GETPIVOTDATA("Secure",'Miocic Pivot'!$B$21,"Secure",0)</f>
        <v>1.3719773623735206E-3</v>
      </c>
      <c r="Y5" s="26">
        <f>PRODUCT(Q5:V5)*GETPIVOTDATA("Secure",'Miocic Pivot'!$B$21,"Secure",1)</f>
        <v>0.15651291646024473</v>
      </c>
      <c r="AA5" s="26">
        <f t="shared" si="0"/>
        <v>8.6897316719541286E-3</v>
      </c>
      <c r="AB5" s="26">
        <f t="shared" si="1"/>
        <v>0.99131026832804592</v>
      </c>
      <c r="AC5" s="25">
        <f t="shared" si="2"/>
        <v>1</v>
      </c>
      <c r="AD5" s="25" t="str">
        <f t="shared" si="3"/>
        <v>TRUE</v>
      </c>
    </row>
    <row r="6" spans="2:30" x14ac:dyDescent="0.25">
      <c r="B6" s="9">
        <v>14</v>
      </c>
      <c r="C6" s="10">
        <v>0</v>
      </c>
      <c r="D6" s="10">
        <v>0</v>
      </c>
      <c r="E6" s="10">
        <v>0</v>
      </c>
      <c r="F6" s="10">
        <v>1</v>
      </c>
      <c r="G6" s="10">
        <v>1</v>
      </c>
      <c r="H6" s="10">
        <v>1</v>
      </c>
      <c r="I6" s="10">
        <v>1</v>
      </c>
      <c r="J6" s="21"/>
      <c r="K6" s="24">
        <f>VLOOKUP(C6,'Miocic Pivot'!$B$3:$E$7,2,FALSE)</f>
        <v>0.5714285714285714</v>
      </c>
      <c r="L6" s="24">
        <f>IF(D6="NA", 1, VLOOKUP(D6,'Miocic Pivot'!$G$3:$J$7,2,FALSE))</f>
        <v>0.42857142857142855</v>
      </c>
      <c r="M6" s="24">
        <f>IF(E6="NA", 1, VLOOKUP(E6,'Miocic Pivot'!$L$3:$O$7,2,FALSE))</f>
        <v>1</v>
      </c>
      <c r="N6" s="24">
        <f>IF(F6="NA", 1, VLOOKUP(F6,'Miocic Pivot'!$B$12:$E$16,2,FALSE))</f>
        <v>0.42857142857142855</v>
      </c>
      <c r="O6" s="24">
        <f>IF(G6="NA", 1, VLOOKUP(G6,'Miocic Pivot'!$G$12:$J$16,2,FALSE))</f>
        <v>0.5714285714285714</v>
      </c>
      <c r="P6" s="24">
        <f>IF(H6="NA", 1, VLOOKUP(H6,'Miocic Pivot'!$L$12:$O$16,2,FALSE))</f>
        <v>0.16666666666666666</v>
      </c>
      <c r="Q6" s="24">
        <f>VLOOKUP(C6,'Miocic Pivot'!$B$3:$E$7,3,FALSE)</f>
        <v>0.18181818181818182</v>
      </c>
      <c r="R6" s="24">
        <f>IF(D6="NA", 1, VLOOKUP(D6,'Miocic Pivot'!$G$3:$J$7,3,FALSE))</f>
        <v>0.20930232558139536</v>
      </c>
      <c r="S6" s="24">
        <f>IF(E6="NA", 1, VLOOKUP(E6,'Miocic Pivot'!$L$3:$O$7,3,FALSE))</f>
        <v>0.95121951219512191</v>
      </c>
      <c r="T6" s="24">
        <f>IF(F6="NA", 1, VLOOKUP(F6,'Miocic Pivot'!$B$12:$E$16,3,FALSE))</f>
        <v>0.88636363636363635</v>
      </c>
      <c r="U6" s="24">
        <f>IF(G6="NA", 1, VLOOKUP(G6,'Miocic Pivot'!$G$12:$J$16,3,FALSE))</f>
        <v>0.75757575757575757</v>
      </c>
      <c r="V6" s="24">
        <f>IF(H6="NA", 1, VLOOKUP(H6,'Miocic Pivot'!$L$12:$O$16,3,FALSE))</f>
        <v>0.43902439024390244</v>
      </c>
      <c r="X6" s="26">
        <f>PRODUCT(K6:P6)*GETPIVOTDATA("Secure",'Miocic Pivot'!$B$21,"Secure",0)</f>
        <v>1.3719773623735206E-3</v>
      </c>
      <c r="Y6" s="26">
        <f>PRODUCT(Q6:V6)*GETPIVOTDATA("Secure",'Miocic Pivot'!$B$21,"Secure",1)</f>
        <v>9.2066421447202767E-3</v>
      </c>
      <c r="AA6" s="26">
        <f t="shared" si="0"/>
        <v>0.12969342185466656</v>
      </c>
      <c r="AB6" s="26">
        <f t="shared" si="1"/>
        <v>0.87030657814533352</v>
      </c>
      <c r="AC6" s="25">
        <f t="shared" si="2"/>
        <v>1</v>
      </c>
      <c r="AD6" s="25" t="str">
        <f t="shared" si="3"/>
        <v>TRUE</v>
      </c>
    </row>
    <row r="7" spans="2:30" x14ac:dyDescent="0.25">
      <c r="B7" s="9">
        <v>58</v>
      </c>
      <c r="C7" s="10">
        <v>0</v>
      </c>
      <c r="D7" s="10">
        <v>1</v>
      </c>
      <c r="E7" s="10">
        <v>0</v>
      </c>
      <c r="F7" s="10">
        <v>1</v>
      </c>
      <c r="G7" s="10" t="s">
        <v>44</v>
      </c>
      <c r="H7" s="10">
        <v>0</v>
      </c>
      <c r="I7" s="10">
        <v>1</v>
      </c>
      <c r="J7" s="21"/>
      <c r="K7" s="24">
        <f>VLOOKUP(C7,'Miocic Pivot'!$B$3:$E$7,2,FALSE)</f>
        <v>0.5714285714285714</v>
      </c>
      <c r="L7" s="24">
        <f>IF(D7="NA", 1, VLOOKUP(D7,'Miocic Pivot'!$G$3:$J$7,2,FALSE))</f>
        <v>0.5714285714285714</v>
      </c>
      <c r="M7" s="24">
        <f>IF(E7="NA", 1, VLOOKUP(E7,'Miocic Pivot'!$L$3:$O$7,2,FALSE))</f>
        <v>1</v>
      </c>
      <c r="N7" s="24">
        <f>IF(F7="NA", 1, VLOOKUP(F7,'Miocic Pivot'!$B$12:$E$16,2,FALSE))</f>
        <v>0.42857142857142855</v>
      </c>
      <c r="O7" s="25">
        <f>IF(G7="NA", 1, VLOOKUP(G7,'Miocic Pivot'!$G$12:$J$16,2,FALSE))</f>
        <v>1</v>
      </c>
      <c r="P7" s="24">
        <f>IF(H7="NA", 1, VLOOKUP(H7,'Miocic Pivot'!$L$12:$O$16,2,FALSE))</f>
        <v>0.83333333333333337</v>
      </c>
      <c r="Q7" s="24">
        <f>VLOOKUP(C7,'Miocic Pivot'!$B$3:$E$7,3,FALSE)</f>
        <v>0.18181818181818182</v>
      </c>
      <c r="R7" s="24">
        <f>IF(D7="NA", 1, VLOOKUP(D7,'Miocic Pivot'!$G$3:$J$7,3,FALSE))</f>
        <v>0.79069767441860461</v>
      </c>
      <c r="S7" s="24">
        <f>IF(E7="NA", 1, VLOOKUP(E7,'Miocic Pivot'!$L$3:$O$7,3,FALSE))</f>
        <v>0.95121951219512191</v>
      </c>
      <c r="T7" s="24">
        <f>IF(F7="NA", 1, VLOOKUP(F7,'Miocic Pivot'!$B$12:$E$16,3,FALSE))</f>
        <v>0.88636363636363635</v>
      </c>
      <c r="U7" s="25">
        <f>IF(G7="NA", 1, VLOOKUP(G7,'Miocic Pivot'!$G$12:$J$16,3,FALSE))</f>
        <v>1</v>
      </c>
      <c r="V7" s="24">
        <f>IF(H7="NA", 1, VLOOKUP(H7,'Miocic Pivot'!$L$12:$O$16,3,FALSE))</f>
        <v>0.56097560975609762</v>
      </c>
      <c r="X7" s="26">
        <f>PRODUCT(K7:P7)*GETPIVOTDATA("Secure",'Miocic Pivot'!$B$21,"Secure",0)</f>
        <v>1.6006402561024407E-2</v>
      </c>
      <c r="Y7" s="26">
        <f>PRODUCT(Q7:V7)*GETPIVOTDATA("Secure",'Miocic Pivot'!$B$21,"Secure",1)</f>
        <v>5.8663359799173212E-2</v>
      </c>
      <c r="AA7" s="26">
        <f t="shared" si="0"/>
        <v>0.21436257535964179</v>
      </c>
      <c r="AB7" s="26">
        <f t="shared" si="1"/>
        <v>0.78563742464035813</v>
      </c>
      <c r="AC7" s="25">
        <f t="shared" si="2"/>
        <v>1</v>
      </c>
      <c r="AD7" s="25" t="str">
        <f t="shared" si="3"/>
        <v>TRUE</v>
      </c>
    </row>
    <row r="8" spans="2:30" x14ac:dyDescent="0.25">
      <c r="B8" s="9">
        <v>10</v>
      </c>
      <c r="C8" s="10">
        <v>1</v>
      </c>
      <c r="D8" s="10">
        <v>1</v>
      </c>
      <c r="E8" s="10">
        <v>0</v>
      </c>
      <c r="F8" s="10">
        <v>1</v>
      </c>
      <c r="G8" s="10">
        <v>1</v>
      </c>
      <c r="H8" s="10">
        <v>1</v>
      </c>
      <c r="I8" s="10">
        <v>1</v>
      </c>
      <c r="J8" s="21"/>
      <c r="K8" s="24">
        <f>VLOOKUP(C8,'Miocic Pivot'!$B$3:$E$7,2,FALSE)</f>
        <v>0.42857142857142855</v>
      </c>
      <c r="L8" s="24">
        <f>IF(D8="NA", 1, VLOOKUP(D8,'Miocic Pivot'!$G$3:$J$7,2,FALSE))</f>
        <v>0.5714285714285714</v>
      </c>
      <c r="M8" s="24">
        <f>IF(E8="NA", 1, VLOOKUP(E8,'Miocic Pivot'!$L$3:$O$7,2,FALSE))</f>
        <v>1</v>
      </c>
      <c r="N8" s="24">
        <f>IF(F8="NA", 1, VLOOKUP(F8,'Miocic Pivot'!$B$12:$E$16,2,FALSE))</f>
        <v>0.42857142857142855</v>
      </c>
      <c r="O8" s="24">
        <f>IF(G8="NA", 1, VLOOKUP(G8,'Miocic Pivot'!$G$12:$J$16,2,FALSE))</f>
        <v>0.5714285714285714</v>
      </c>
      <c r="P8" s="24">
        <f>IF(H8="NA", 1, VLOOKUP(H8,'Miocic Pivot'!$L$12:$O$16,2,FALSE))</f>
        <v>0.16666666666666666</v>
      </c>
      <c r="Q8" s="24">
        <f>VLOOKUP(C8,'Miocic Pivot'!$B$3:$E$7,3,FALSE)</f>
        <v>0.81818181818181823</v>
      </c>
      <c r="R8" s="24">
        <f>IF(D8="NA", 1, VLOOKUP(D8,'Miocic Pivot'!$G$3:$J$7,3,FALSE))</f>
        <v>0.79069767441860461</v>
      </c>
      <c r="S8" s="24">
        <f>IF(E8="NA", 1, VLOOKUP(E8,'Miocic Pivot'!$L$3:$O$7,3,FALSE))</f>
        <v>0.95121951219512191</v>
      </c>
      <c r="T8" s="24">
        <f>IF(F8="NA", 1, VLOOKUP(F8,'Miocic Pivot'!$B$12:$E$16,3,FALSE))</f>
        <v>0.88636363636363635</v>
      </c>
      <c r="U8" s="24">
        <f>IF(G8="NA", 1, VLOOKUP(G8,'Miocic Pivot'!$G$12:$J$16,3,FALSE))</f>
        <v>0.75757575757575757</v>
      </c>
      <c r="V8" s="24">
        <f>IF(H8="NA", 1, VLOOKUP(H8,'Miocic Pivot'!$L$12:$O$16,3,FALSE))</f>
        <v>0.43902439024390244</v>
      </c>
      <c r="X8" s="26">
        <f>PRODUCT(K8:P8)*GETPIVOTDATA("Secure",'Miocic Pivot'!$B$21,"Secure",0)</f>
        <v>1.3719773623735206E-3</v>
      </c>
      <c r="Y8" s="26">
        <f>PRODUCT(Q8:V8)*GETPIVOTDATA("Secure",'Miocic Pivot'!$B$21,"Secure",1)</f>
        <v>0.15651291646024473</v>
      </c>
      <c r="AA8" s="26">
        <f t="shared" si="0"/>
        <v>8.6897316719541286E-3</v>
      </c>
      <c r="AB8" s="26">
        <f t="shared" si="1"/>
        <v>0.99131026832804592</v>
      </c>
      <c r="AC8" s="25">
        <f t="shared" si="2"/>
        <v>1</v>
      </c>
      <c r="AD8" s="25" t="str">
        <f t="shared" si="3"/>
        <v>TRUE</v>
      </c>
    </row>
    <row r="9" spans="2:30" x14ac:dyDescent="0.25">
      <c r="B9" s="9">
        <v>51</v>
      </c>
      <c r="C9" s="10">
        <v>1</v>
      </c>
      <c r="D9" s="10">
        <v>1</v>
      </c>
      <c r="E9" s="10">
        <v>0</v>
      </c>
      <c r="F9" s="10">
        <v>1</v>
      </c>
      <c r="G9" s="10" t="s">
        <v>44</v>
      </c>
      <c r="H9" s="10">
        <v>0</v>
      </c>
      <c r="I9" s="10">
        <v>1</v>
      </c>
      <c r="J9" s="21"/>
      <c r="K9" s="24">
        <f>VLOOKUP(C9,'Miocic Pivot'!$B$3:$E$7,2,FALSE)</f>
        <v>0.42857142857142855</v>
      </c>
      <c r="L9" s="24">
        <f>IF(D9="NA", 1, VLOOKUP(D9,'Miocic Pivot'!$G$3:$J$7,2,FALSE))</f>
        <v>0.5714285714285714</v>
      </c>
      <c r="M9" s="24">
        <f>IF(E9="NA", 1, VLOOKUP(E9,'Miocic Pivot'!$L$3:$O$7,2,FALSE))</f>
        <v>1</v>
      </c>
      <c r="N9" s="24">
        <f>IF(F9="NA", 1, VLOOKUP(F9,'Miocic Pivot'!$B$12:$E$16,2,FALSE))</f>
        <v>0.42857142857142855</v>
      </c>
      <c r="O9" s="25">
        <f>IF(G9="NA", 1, VLOOKUP(G9,'Miocic Pivot'!$G$12:$J$16,2,FALSE))</f>
        <v>1</v>
      </c>
      <c r="P9" s="24">
        <f>IF(H9="NA", 1, VLOOKUP(H9,'Miocic Pivot'!$L$12:$O$16,2,FALSE))</f>
        <v>0.83333333333333337</v>
      </c>
      <c r="Q9" s="24">
        <f>VLOOKUP(C9,'Miocic Pivot'!$B$3:$E$7,3,FALSE)</f>
        <v>0.81818181818181823</v>
      </c>
      <c r="R9" s="24">
        <f>IF(D9="NA", 1, VLOOKUP(D9,'Miocic Pivot'!$G$3:$J$7,3,FALSE))</f>
        <v>0.79069767441860461</v>
      </c>
      <c r="S9" s="24">
        <f>IF(E9="NA", 1, VLOOKUP(E9,'Miocic Pivot'!$L$3:$O$7,3,FALSE))</f>
        <v>0.95121951219512191</v>
      </c>
      <c r="T9" s="24">
        <f>IF(F9="NA", 1, VLOOKUP(F9,'Miocic Pivot'!$B$12:$E$16,3,FALSE))</f>
        <v>0.88636363636363635</v>
      </c>
      <c r="U9" s="25">
        <f>IF(G9="NA", 1, VLOOKUP(G9,'Miocic Pivot'!$G$12:$J$16,3,FALSE))</f>
        <v>1</v>
      </c>
      <c r="V9" s="24">
        <f>IF(H9="NA", 1, VLOOKUP(H9,'Miocic Pivot'!$L$12:$O$16,3,FALSE))</f>
        <v>0.56097560975609762</v>
      </c>
      <c r="X9" s="26">
        <f>PRODUCT(K9:P9)*GETPIVOTDATA("Secure",'Miocic Pivot'!$B$21,"Secure",0)</f>
        <v>1.2004801920768306E-2</v>
      </c>
      <c r="Y9" s="26">
        <f>PRODUCT(Q9:V9)*GETPIVOTDATA("Secure",'Miocic Pivot'!$B$21,"Secure",1)</f>
        <v>0.26398511909627947</v>
      </c>
      <c r="AA9" s="26">
        <f t="shared" si="0"/>
        <v>4.3497247568061642E-2</v>
      </c>
      <c r="AB9" s="26">
        <f t="shared" si="1"/>
        <v>0.95650275243193839</v>
      </c>
      <c r="AC9" s="25">
        <f t="shared" si="2"/>
        <v>1</v>
      </c>
      <c r="AD9" s="25" t="str">
        <f t="shared" si="3"/>
        <v>TRUE</v>
      </c>
    </row>
    <row r="10" spans="2:30" x14ac:dyDescent="0.25">
      <c r="B10" s="9">
        <v>57</v>
      </c>
      <c r="C10" s="10">
        <v>1</v>
      </c>
      <c r="D10" s="10">
        <v>1</v>
      </c>
      <c r="E10" s="10">
        <v>0</v>
      </c>
      <c r="F10" s="10">
        <v>1</v>
      </c>
      <c r="G10" s="10">
        <v>0</v>
      </c>
      <c r="H10" s="10">
        <v>0</v>
      </c>
      <c r="I10" s="10">
        <v>1</v>
      </c>
      <c r="J10" s="21"/>
      <c r="K10" s="24">
        <f>VLOOKUP(C10,'Miocic Pivot'!$B$3:$E$7,2,FALSE)</f>
        <v>0.42857142857142855</v>
      </c>
      <c r="L10" s="24">
        <f>IF(D10="NA", 1, VLOOKUP(D10,'Miocic Pivot'!$G$3:$J$7,2,FALSE))</f>
        <v>0.5714285714285714</v>
      </c>
      <c r="M10" s="24">
        <f>IF(E10="NA", 1, VLOOKUP(E10,'Miocic Pivot'!$L$3:$O$7,2,FALSE))</f>
        <v>1</v>
      </c>
      <c r="N10" s="24">
        <f>IF(F10="NA", 1, VLOOKUP(F10,'Miocic Pivot'!$B$12:$E$16,2,FALSE))</f>
        <v>0.42857142857142855</v>
      </c>
      <c r="O10" s="24">
        <f>IF(G10="NA", 1, VLOOKUP(G10,'Miocic Pivot'!$G$12:$J$16,2,FALSE))</f>
        <v>0.42857142857142855</v>
      </c>
      <c r="P10" s="24">
        <f>IF(H10="NA", 1, VLOOKUP(H10,'Miocic Pivot'!$L$12:$O$16,2,FALSE))</f>
        <v>0.83333333333333337</v>
      </c>
      <c r="Q10" s="24">
        <f>VLOOKUP(C10,'Miocic Pivot'!$B$3:$E$7,3,FALSE)</f>
        <v>0.81818181818181823</v>
      </c>
      <c r="R10" s="24">
        <f>IF(D10="NA", 1, VLOOKUP(D10,'Miocic Pivot'!$G$3:$J$7,3,FALSE))</f>
        <v>0.79069767441860461</v>
      </c>
      <c r="S10" s="24">
        <f>IF(E10="NA", 1, VLOOKUP(E10,'Miocic Pivot'!$L$3:$O$7,3,FALSE))</f>
        <v>0.95121951219512191</v>
      </c>
      <c r="T10" s="24">
        <f>IF(F10="NA", 1, VLOOKUP(F10,'Miocic Pivot'!$B$12:$E$16,3,FALSE))</f>
        <v>0.88636363636363635</v>
      </c>
      <c r="U10" s="24">
        <f>IF(G10="NA", 1, VLOOKUP(G10,'Miocic Pivot'!$G$12:$J$16,3,FALSE))</f>
        <v>0.24242424242424243</v>
      </c>
      <c r="V10" s="24">
        <f>IF(H10="NA", 1, VLOOKUP(H10,'Miocic Pivot'!$L$12:$O$16,3,FALSE))</f>
        <v>0.56097560975609762</v>
      </c>
      <c r="X10" s="26">
        <f>PRODUCT(K10:P10)*GETPIVOTDATA("Secure",'Miocic Pivot'!$B$21,"Secure",0)</f>
        <v>5.1449151089007017E-3</v>
      </c>
      <c r="Y10" s="26">
        <f>PRODUCT(Q10:V10)*GETPIVOTDATA("Secure",'Miocic Pivot'!$B$21,"Secure",1)</f>
        <v>6.3996392508188962E-2</v>
      </c>
      <c r="AA10" s="26">
        <f t="shared" si="0"/>
        <v>7.4411596861801793E-2</v>
      </c>
      <c r="AB10" s="26">
        <f t="shared" si="1"/>
        <v>0.92558840313819812</v>
      </c>
      <c r="AC10" s="25">
        <f t="shared" si="2"/>
        <v>1</v>
      </c>
      <c r="AD10" s="25" t="str">
        <f t="shared" si="3"/>
        <v>TRUE</v>
      </c>
    </row>
    <row r="11" spans="2:30" x14ac:dyDescent="0.25">
      <c r="B11" s="9">
        <v>5</v>
      </c>
      <c r="C11" s="10">
        <v>1</v>
      </c>
      <c r="D11" s="10">
        <v>1</v>
      </c>
      <c r="E11" s="10">
        <v>0</v>
      </c>
      <c r="F11" s="10">
        <v>1</v>
      </c>
      <c r="G11" s="10">
        <v>1</v>
      </c>
      <c r="H11" s="10">
        <v>0</v>
      </c>
      <c r="I11" s="10">
        <v>1</v>
      </c>
      <c r="J11" s="21"/>
      <c r="K11" s="24">
        <f>VLOOKUP(C11,'Miocic Pivot'!$B$3:$E$7,2,FALSE)</f>
        <v>0.42857142857142855</v>
      </c>
      <c r="L11" s="24">
        <f>IF(D11="NA", 1, VLOOKUP(D11,'Miocic Pivot'!$G$3:$J$7,2,FALSE))</f>
        <v>0.5714285714285714</v>
      </c>
      <c r="M11" s="24">
        <f>IF(E11="NA", 1, VLOOKUP(E11,'Miocic Pivot'!$L$3:$O$7,2,FALSE))</f>
        <v>1</v>
      </c>
      <c r="N11" s="24">
        <f>IF(F11="NA", 1, VLOOKUP(F11,'Miocic Pivot'!$B$12:$E$16,2,FALSE))</f>
        <v>0.42857142857142855</v>
      </c>
      <c r="O11" s="24">
        <f>IF(G11="NA", 1, VLOOKUP(G11,'Miocic Pivot'!$G$12:$J$16,2,FALSE))</f>
        <v>0.5714285714285714</v>
      </c>
      <c r="P11" s="24">
        <f>IF(H11="NA", 1, VLOOKUP(H11,'Miocic Pivot'!$L$12:$O$16,2,FALSE))</f>
        <v>0.83333333333333337</v>
      </c>
      <c r="Q11" s="24">
        <f>VLOOKUP(C11,'Miocic Pivot'!$B$3:$E$7,3,FALSE)</f>
        <v>0.81818181818181823</v>
      </c>
      <c r="R11" s="24">
        <f>IF(D11="NA", 1, VLOOKUP(D11,'Miocic Pivot'!$G$3:$J$7,3,FALSE))</f>
        <v>0.79069767441860461</v>
      </c>
      <c r="S11" s="24">
        <f>IF(E11="NA", 1, VLOOKUP(E11,'Miocic Pivot'!$L$3:$O$7,3,FALSE))</f>
        <v>0.95121951219512191</v>
      </c>
      <c r="T11" s="24">
        <f>IF(F11="NA", 1, VLOOKUP(F11,'Miocic Pivot'!$B$12:$E$16,3,FALSE))</f>
        <v>0.88636363636363635</v>
      </c>
      <c r="U11" s="24">
        <f>IF(G11="NA", 1, VLOOKUP(G11,'Miocic Pivot'!$G$12:$J$16,3,FALSE))</f>
        <v>0.75757575757575757</v>
      </c>
      <c r="V11" s="24">
        <f>IF(H11="NA", 1, VLOOKUP(H11,'Miocic Pivot'!$L$12:$O$16,3,FALSE))</f>
        <v>0.56097560975609762</v>
      </c>
      <c r="X11" s="26">
        <f>PRODUCT(K11:P11)*GETPIVOTDATA("Secure",'Miocic Pivot'!$B$21,"Secure",0)</f>
        <v>6.8598868118676026E-3</v>
      </c>
      <c r="Y11" s="26">
        <f>PRODUCT(Q11:V11)*GETPIVOTDATA("Secure",'Miocic Pivot'!$B$21,"Secure",1)</f>
        <v>0.19998872658809053</v>
      </c>
      <c r="AA11" s="26">
        <f t="shared" si="0"/>
        <v>3.3163803707030266E-2</v>
      </c>
      <c r="AB11" s="26">
        <f t="shared" si="1"/>
        <v>0.96683619629296969</v>
      </c>
      <c r="AC11" s="25">
        <f t="shared" si="2"/>
        <v>1</v>
      </c>
      <c r="AD11" s="25" t="str">
        <f t="shared" si="3"/>
        <v>TRUE</v>
      </c>
    </row>
    <row r="12" spans="2:30" x14ac:dyDescent="0.25">
      <c r="B12" s="9">
        <v>59</v>
      </c>
      <c r="C12" s="10">
        <v>1</v>
      </c>
      <c r="D12" s="10">
        <v>1</v>
      </c>
      <c r="E12" s="10">
        <v>0</v>
      </c>
      <c r="F12" s="10">
        <v>1</v>
      </c>
      <c r="G12" s="10">
        <v>1</v>
      </c>
      <c r="H12" s="10">
        <v>1</v>
      </c>
      <c r="I12" s="10">
        <v>1</v>
      </c>
      <c r="J12" s="21"/>
      <c r="K12" s="24">
        <f>VLOOKUP(C12,'Miocic Pivot'!$B$3:$E$7,2,FALSE)</f>
        <v>0.42857142857142855</v>
      </c>
      <c r="L12" s="24">
        <f>IF(D12="NA", 1, VLOOKUP(D12,'Miocic Pivot'!$G$3:$J$7,2,FALSE))</f>
        <v>0.5714285714285714</v>
      </c>
      <c r="M12" s="24">
        <f>IF(E12="NA", 1, VLOOKUP(E12,'Miocic Pivot'!$L$3:$O$7,2,FALSE))</f>
        <v>1</v>
      </c>
      <c r="N12" s="24">
        <f>IF(F12="NA", 1, VLOOKUP(F12,'Miocic Pivot'!$B$12:$E$16,2,FALSE))</f>
        <v>0.42857142857142855</v>
      </c>
      <c r="O12" s="24">
        <f>IF(G12="NA", 1, VLOOKUP(G12,'Miocic Pivot'!$G$12:$J$16,2,FALSE))</f>
        <v>0.5714285714285714</v>
      </c>
      <c r="P12" s="24">
        <f>IF(H12="NA", 1, VLOOKUP(H12,'Miocic Pivot'!$L$12:$O$16,2,FALSE))</f>
        <v>0.16666666666666666</v>
      </c>
      <c r="Q12" s="24">
        <f>VLOOKUP(C12,'Miocic Pivot'!$B$3:$E$7,3,FALSE)</f>
        <v>0.81818181818181823</v>
      </c>
      <c r="R12" s="24">
        <f>IF(D12="NA", 1, VLOOKUP(D12,'Miocic Pivot'!$G$3:$J$7,3,FALSE))</f>
        <v>0.79069767441860461</v>
      </c>
      <c r="S12" s="24">
        <f>IF(E12="NA", 1, VLOOKUP(E12,'Miocic Pivot'!$L$3:$O$7,3,FALSE))</f>
        <v>0.95121951219512191</v>
      </c>
      <c r="T12" s="24">
        <f>IF(F12="NA", 1, VLOOKUP(F12,'Miocic Pivot'!$B$12:$E$16,3,FALSE))</f>
        <v>0.88636363636363635</v>
      </c>
      <c r="U12" s="24">
        <f>IF(G12="NA", 1, VLOOKUP(G12,'Miocic Pivot'!$G$12:$J$16,3,FALSE))</f>
        <v>0.75757575757575757</v>
      </c>
      <c r="V12" s="24">
        <f>IF(H12="NA", 1, VLOOKUP(H12,'Miocic Pivot'!$L$12:$O$16,3,FALSE))</f>
        <v>0.43902439024390244</v>
      </c>
      <c r="X12" s="26">
        <f>PRODUCT(K12:P12)*GETPIVOTDATA("Secure",'Miocic Pivot'!$B$21,"Secure",0)</f>
        <v>1.3719773623735206E-3</v>
      </c>
      <c r="Y12" s="26">
        <f>PRODUCT(Q12:V12)*GETPIVOTDATA("Secure",'Miocic Pivot'!$B$21,"Secure",1)</f>
        <v>0.15651291646024473</v>
      </c>
      <c r="AA12" s="26">
        <f t="shared" si="0"/>
        <v>8.6897316719541286E-3</v>
      </c>
      <c r="AB12" s="26">
        <f t="shared" si="1"/>
        <v>0.99131026832804592</v>
      </c>
      <c r="AC12" s="25">
        <f t="shared" si="2"/>
        <v>1</v>
      </c>
      <c r="AD12" s="25" t="str">
        <f t="shared" si="3"/>
        <v>TRUE</v>
      </c>
    </row>
    <row r="13" spans="2:30" x14ac:dyDescent="0.25">
      <c r="B13" s="9">
        <v>60</v>
      </c>
      <c r="C13" s="10">
        <v>1</v>
      </c>
      <c r="D13" s="10">
        <v>1</v>
      </c>
      <c r="E13" s="10">
        <v>0</v>
      </c>
      <c r="F13" s="10">
        <v>1</v>
      </c>
      <c r="G13" s="10" t="s">
        <v>44</v>
      </c>
      <c r="H13" s="10">
        <v>1</v>
      </c>
      <c r="I13" s="10">
        <v>1</v>
      </c>
      <c r="J13" s="21"/>
      <c r="K13" s="24">
        <f>VLOOKUP(C13,'Miocic Pivot'!$B$3:$E$7,2,FALSE)</f>
        <v>0.42857142857142855</v>
      </c>
      <c r="L13" s="24">
        <f>IF(D13="NA", 1, VLOOKUP(D13,'Miocic Pivot'!$G$3:$J$7,2,FALSE))</f>
        <v>0.5714285714285714</v>
      </c>
      <c r="M13" s="24">
        <f>IF(E13="NA", 1, VLOOKUP(E13,'Miocic Pivot'!$L$3:$O$7,2,FALSE))</f>
        <v>1</v>
      </c>
      <c r="N13" s="24">
        <f>IF(F13="NA", 1, VLOOKUP(F13,'Miocic Pivot'!$B$12:$E$16,2,FALSE))</f>
        <v>0.42857142857142855</v>
      </c>
      <c r="O13" s="25">
        <f>IF(G13="NA", 1, VLOOKUP(G13,'Miocic Pivot'!$G$12:$J$16,2,FALSE))</f>
        <v>1</v>
      </c>
      <c r="P13" s="24">
        <f>IF(H13="NA", 1, VLOOKUP(H13,'Miocic Pivot'!$L$12:$O$16,2,FALSE))</f>
        <v>0.16666666666666666</v>
      </c>
      <c r="Q13" s="24">
        <f>VLOOKUP(C13,'Miocic Pivot'!$B$3:$E$7,3,FALSE)</f>
        <v>0.81818181818181823</v>
      </c>
      <c r="R13" s="24">
        <f>IF(D13="NA", 1, VLOOKUP(D13,'Miocic Pivot'!$G$3:$J$7,3,FALSE))</f>
        <v>0.79069767441860461</v>
      </c>
      <c r="S13" s="24">
        <f>IF(E13="NA", 1, VLOOKUP(E13,'Miocic Pivot'!$L$3:$O$7,3,FALSE))</f>
        <v>0.95121951219512191</v>
      </c>
      <c r="T13" s="24">
        <f>IF(F13="NA", 1, VLOOKUP(F13,'Miocic Pivot'!$B$12:$E$16,3,FALSE))</f>
        <v>0.88636363636363635</v>
      </c>
      <c r="U13" s="25">
        <f>IF(G13="NA", 1, VLOOKUP(G13,'Miocic Pivot'!$G$12:$J$16,3,FALSE))</f>
        <v>1</v>
      </c>
      <c r="V13" s="24">
        <f>IF(H13="NA", 1, VLOOKUP(H13,'Miocic Pivot'!$L$12:$O$16,3,FALSE))</f>
        <v>0.43902439024390244</v>
      </c>
      <c r="X13" s="26">
        <f>PRODUCT(K13:P13)*GETPIVOTDATA("Secure",'Miocic Pivot'!$B$21,"Secure",0)</f>
        <v>2.4009603841536609E-3</v>
      </c>
      <c r="Y13" s="26">
        <f>PRODUCT(Q13:V13)*GETPIVOTDATA("Secure",'Miocic Pivot'!$B$21,"Secure",1)</f>
        <v>0.20659704972752305</v>
      </c>
      <c r="AA13" s="26">
        <f t="shared" si="0"/>
        <v>1.1487958104819866E-2</v>
      </c>
      <c r="AB13" s="26">
        <f t="shared" si="1"/>
        <v>0.98851204189518016</v>
      </c>
      <c r="AC13" s="25">
        <f t="shared" si="2"/>
        <v>1</v>
      </c>
      <c r="AD13" s="25" t="str">
        <f t="shared" si="3"/>
        <v>TRUE</v>
      </c>
    </row>
    <row r="14" spans="2:30" x14ac:dyDescent="0.25">
      <c r="B14" s="9">
        <v>4</v>
      </c>
      <c r="C14" s="10">
        <v>1</v>
      </c>
      <c r="D14" s="10">
        <v>1</v>
      </c>
      <c r="E14" s="10">
        <v>0</v>
      </c>
      <c r="F14" s="10">
        <v>1</v>
      </c>
      <c r="G14" s="10" t="s">
        <v>44</v>
      </c>
      <c r="H14" s="10">
        <v>0</v>
      </c>
      <c r="I14" s="10">
        <v>1</v>
      </c>
      <c r="J14" s="21"/>
      <c r="K14" s="24">
        <f>VLOOKUP(C14,'Miocic Pivot'!$B$3:$E$7,2,FALSE)</f>
        <v>0.42857142857142855</v>
      </c>
      <c r="L14" s="24">
        <f>IF(D14="NA", 1, VLOOKUP(D14,'Miocic Pivot'!$G$3:$J$7,2,FALSE))</f>
        <v>0.5714285714285714</v>
      </c>
      <c r="M14" s="24">
        <f>IF(E14="NA", 1, VLOOKUP(E14,'Miocic Pivot'!$L$3:$O$7,2,FALSE))</f>
        <v>1</v>
      </c>
      <c r="N14" s="24">
        <f>IF(F14="NA", 1, VLOOKUP(F14,'Miocic Pivot'!$B$12:$E$16,2,FALSE))</f>
        <v>0.42857142857142855</v>
      </c>
      <c r="O14" s="25">
        <f>IF(G14="NA", 1, VLOOKUP(G14,'Miocic Pivot'!$G$12:$J$16,2,FALSE))</f>
        <v>1</v>
      </c>
      <c r="P14" s="24">
        <f>IF(H14="NA", 1, VLOOKUP(H14,'Miocic Pivot'!$L$12:$O$16,2,FALSE))</f>
        <v>0.83333333333333337</v>
      </c>
      <c r="Q14" s="24">
        <f>VLOOKUP(C14,'Miocic Pivot'!$B$3:$E$7,3,FALSE)</f>
        <v>0.81818181818181823</v>
      </c>
      <c r="R14" s="24">
        <f>IF(D14="NA", 1, VLOOKUP(D14,'Miocic Pivot'!$G$3:$J$7,3,FALSE))</f>
        <v>0.79069767441860461</v>
      </c>
      <c r="S14" s="24">
        <f>IF(E14="NA", 1, VLOOKUP(E14,'Miocic Pivot'!$L$3:$O$7,3,FALSE))</f>
        <v>0.95121951219512191</v>
      </c>
      <c r="T14" s="24">
        <f>IF(F14="NA", 1, VLOOKUP(F14,'Miocic Pivot'!$B$12:$E$16,3,FALSE))</f>
        <v>0.88636363636363635</v>
      </c>
      <c r="U14" s="25">
        <f>IF(G14="NA", 1, VLOOKUP(G14,'Miocic Pivot'!$G$12:$J$16,3,FALSE))</f>
        <v>1</v>
      </c>
      <c r="V14" s="24">
        <f>IF(H14="NA", 1, VLOOKUP(H14,'Miocic Pivot'!$L$12:$O$16,3,FALSE))</f>
        <v>0.56097560975609762</v>
      </c>
      <c r="X14" s="26">
        <f>PRODUCT(K14:P14)*GETPIVOTDATA("Secure",'Miocic Pivot'!$B$21,"Secure",0)</f>
        <v>1.2004801920768306E-2</v>
      </c>
      <c r="Y14" s="26">
        <f>PRODUCT(Q14:V14)*GETPIVOTDATA("Secure",'Miocic Pivot'!$B$21,"Secure",1)</f>
        <v>0.26398511909627947</v>
      </c>
      <c r="AA14" s="26">
        <f t="shared" si="0"/>
        <v>4.3497247568061642E-2</v>
      </c>
      <c r="AB14" s="26">
        <f t="shared" si="1"/>
        <v>0.95650275243193839</v>
      </c>
      <c r="AC14" s="25">
        <f t="shared" si="2"/>
        <v>1</v>
      </c>
      <c r="AD14" s="25" t="str">
        <f t="shared" si="3"/>
        <v>TRUE</v>
      </c>
    </row>
    <row r="15" spans="2:30" x14ac:dyDescent="0.25">
      <c r="B15" s="9">
        <v>12</v>
      </c>
      <c r="C15" s="10">
        <v>1</v>
      </c>
      <c r="D15" s="10">
        <v>1</v>
      </c>
      <c r="E15" s="10">
        <v>0</v>
      </c>
      <c r="F15" s="10">
        <v>1</v>
      </c>
      <c r="G15" s="10">
        <v>1</v>
      </c>
      <c r="H15" s="10">
        <v>1</v>
      </c>
      <c r="I15" s="10">
        <v>1</v>
      </c>
      <c r="J15" s="21"/>
      <c r="K15" s="24">
        <f>VLOOKUP(C15,'Miocic Pivot'!$B$3:$E$7,2,FALSE)</f>
        <v>0.42857142857142855</v>
      </c>
      <c r="L15" s="24">
        <f>IF(D15="NA", 1, VLOOKUP(D15,'Miocic Pivot'!$G$3:$J$7,2,FALSE))</f>
        <v>0.5714285714285714</v>
      </c>
      <c r="M15" s="24">
        <f>IF(E15="NA", 1, VLOOKUP(E15,'Miocic Pivot'!$L$3:$O$7,2,FALSE))</f>
        <v>1</v>
      </c>
      <c r="N15" s="24">
        <f>IF(F15="NA", 1, VLOOKUP(F15,'Miocic Pivot'!$B$12:$E$16,2,FALSE))</f>
        <v>0.42857142857142855</v>
      </c>
      <c r="O15" s="24">
        <f>IF(G15="NA", 1, VLOOKUP(G15,'Miocic Pivot'!$G$12:$J$16,2,FALSE))</f>
        <v>0.5714285714285714</v>
      </c>
      <c r="P15" s="24">
        <f>IF(H15="NA", 1, VLOOKUP(H15,'Miocic Pivot'!$L$12:$O$16,2,FALSE))</f>
        <v>0.16666666666666666</v>
      </c>
      <c r="Q15" s="24">
        <f>VLOOKUP(C15,'Miocic Pivot'!$B$3:$E$7,3,FALSE)</f>
        <v>0.81818181818181823</v>
      </c>
      <c r="R15" s="24">
        <f>IF(D15="NA", 1, VLOOKUP(D15,'Miocic Pivot'!$G$3:$J$7,3,FALSE))</f>
        <v>0.79069767441860461</v>
      </c>
      <c r="S15" s="24">
        <f>IF(E15="NA", 1, VLOOKUP(E15,'Miocic Pivot'!$L$3:$O$7,3,FALSE))</f>
        <v>0.95121951219512191</v>
      </c>
      <c r="T15" s="24">
        <f>IF(F15="NA", 1, VLOOKUP(F15,'Miocic Pivot'!$B$12:$E$16,3,FALSE))</f>
        <v>0.88636363636363635</v>
      </c>
      <c r="U15" s="24">
        <f>IF(G15="NA", 1, VLOOKUP(G15,'Miocic Pivot'!$G$12:$J$16,3,FALSE))</f>
        <v>0.75757575757575757</v>
      </c>
      <c r="V15" s="24">
        <f>IF(H15="NA", 1, VLOOKUP(H15,'Miocic Pivot'!$L$12:$O$16,3,FALSE))</f>
        <v>0.43902439024390244</v>
      </c>
      <c r="X15" s="26">
        <f>PRODUCT(K15:P15)*GETPIVOTDATA("Secure",'Miocic Pivot'!$B$21,"Secure",0)</f>
        <v>1.3719773623735206E-3</v>
      </c>
      <c r="Y15" s="26">
        <f>PRODUCT(Q15:V15)*GETPIVOTDATA("Secure",'Miocic Pivot'!$B$21,"Secure",1)</f>
        <v>0.15651291646024473</v>
      </c>
      <c r="AA15" s="26">
        <f t="shared" si="0"/>
        <v>8.6897316719541286E-3</v>
      </c>
      <c r="AB15" s="26">
        <f t="shared" si="1"/>
        <v>0.99131026832804592</v>
      </c>
      <c r="AC15" s="25">
        <f t="shared" si="2"/>
        <v>1</v>
      </c>
      <c r="AD15" s="25" t="str">
        <f t="shared" si="3"/>
        <v>TRUE</v>
      </c>
    </row>
    <row r="16" spans="2:30" x14ac:dyDescent="0.25">
      <c r="B16" s="9">
        <v>27</v>
      </c>
      <c r="C16" s="10">
        <v>0</v>
      </c>
      <c r="D16" s="10">
        <v>0</v>
      </c>
      <c r="E16" s="10">
        <v>0</v>
      </c>
      <c r="F16" s="10">
        <v>0</v>
      </c>
      <c r="G16" s="10">
        <v>1</v>
      </c>
      <c r="H16" s="10">
        <v>1</v>
      </c>
      <c r="I16" s="10">
        <v>1</v>
      </c>
      <c r="J16" s="21"/>
      <c r="K16" s="24">
        <f>VLOOKUP(C16,'Miocic Pivot'!$B$3:$E$7,2,FALSE)</f>
        <v>0.5714285714285714</v>
      </c>
      <c r="L16" s="24">
        <f>IF(D16="NA", 1, VLOOKUP(D16,'Miocic Pivot'!$G$3:$J$7,2,FALSE))</f>
        <v>0.42857142857142855</v>
      </c>
      <c r="M16" s="24">
        <f>IF(E16="NA", 1, VLOOKUP(E16,'Miocic Pivot'!$L$3:$O$7,2,FALSE))</f>
        <v>1</v>
      </c>
      <c r="N16" s="24">
        <f>IF(F16="NA", 1, VLOOKUP(F16,'Miocic Pivot'!$B$12:$E$16,2,FALSE))</f>
        <v>0.5714285714285714</v>
      </c>
      <c r="O16" s="24">
        <f>IF(G16="NA", 1, VLOOKUP(G16,'Miocic Pivot'!$G$12:$J$16,2,FALSE))</f>
        <v>0.5714285714285714</v>
      </c>
      <c r="P16" s="24">
        <f>IF(H16="NA", 1, VLOOKUP(H16,'Miocic Pivot'!$L$12:$O$16,2,FALSE))</f>
        <v>0.16666666666666666</v>
      </c>
      <c r="Q16" s="24">
        <f>VLOOKUP(C16,'Miocic Pivot'!$B$3:$E$7,3,FALSE)</f>
        <v>0.18181818181818182</v>
      </c>
      <c r="R16" s="24">
        <f>IF(D16="NA", 1, VLOOKUP(D16,'Miocic Pivot'!$G$3:$J$7,3,FALSE))</f>
        <v>0.20930232558139536</v>
      </c>
      <c r="S16" s="24">
        <f>IF(E16="NA", 1, VLOOKUP(E16,'Miocic Pivot'!$L$3:$O$7,3,FALSE))</f>
        <v>0.95121951219512191</v>
      </c>
      <c r="T16" s="24">
        <f>IF(F16="NA", 1, VLOOKUP(F16,'Miocic Pivot'!$B$12:$E$16,3,FALSE))</f>
        <v>0.11363636363636363</v>
      </c>
      <c r="U16" s="24">
        <f>IF(G16="NA", 1, VLOOKUP(G16,'Miocic Pivot'!$G$12:$J$16,3,FALSE))</f>
        <v>0.75757575757575757</v>
      </c>
      <c r="V16" s="24">
        <f>IF(H16="NA", 1, VLOOKUP(H16,'Miocic Pivot'!$L$12:$O$16,3,FALSE))</f>
        <v>0.43902439024390244</v>
      </c>
      <c r="X16" s="26">
        <f>PRODUCT(K16:P16)*GETPIVOTDATA("Secure",'Miocic Pivot'!$B$21,"Secure",0)</f>
        <v>1.8293031498313606E-3</v>
      </c>
      <c r="Y16" s="26">
        <f>PRODUCT(Q16:V16)*GETPIVOTDATA("Secure",'Miocic Pivot'!$B$21,"Secure",1)</f>
        <v>1.1803387365025995E-3</v>
      </c>
      <c r="AA16" s="26">
        <f t="shared" si="0"/>
        <v>0.60781422472147739</v>
      </c>
      <c r="AB16" s="26">
        <f t="shared" si="1"/>
        <v>0.39218577527852266</v>
      </c>
      <c r="AC16" s="25">
        <f t="shared" si="2"/>
        <v>0</v>
      </c>
      <c r="AD16" s="25" t="str">
        <f t="shared" si="3"/>
        <v>FALSE</v>
      </c>
    </row>
    <row r="17" spans="2:30" x14ac:dyDescent="0.25">
      <c r="B17" s="9">
        <v>33</v>
      </c>
      <c r="C17" s="10">
        <v>1</v>
      </c>
      <c r="D17" s="10">
        <v>1</v>
      </c>
      <c r="E17" s="10">
        <v>0</v>
      </c>
      <c r="F17" s="10">
        <v>1</v>
      </c>
      <c r="G17" s="10" t="s">
        <v>44</v>
      </c>
      <c r="H17" s="10">
        <v>0</v>
      </c>
      <c r="I17" s="10">
        <v>1</v>
      </c>
      <c r="J17" s="21"/>
      <c r="K17" s="24">
        <f>VLOOKUP(C17,'Miocic Pivot'!$B$3:$E$7,2,FALSE)</f>
        <v>0.42857142857142855</v>
      </c>
      <c r="L17" s="24">
        <f>IF(D17="NA", 1, VLOOKUP(D17,'Miocic Pivot'!$G$3:$J$7,2,FALSE))</f>
        <v>0.5714285714285714</v>
      </c>
      <c r="M17" s="24">
        <f>IF(E17="NA", 1, VLOOKUP(E17,'Miocic Pivot'!$L$3:$O$7,2,FALSE))</f>
        <v>1</v>
      </c>
      <c r="N17" s="24">
        <f>IF(F17="NA", 1, VLOOKUP(F17,'Miocic Pivot'!$B$12:$E$16,2,FALSE))</f>
        <v>0.42857142857142855</v>
      </c>
      <c r="O17" s="25">
        <f>IF(G17="NA", 1, VLOOKUP(G17,'Miocic Pivot'!$G$12:$J$16,2,FALSE))</f>
        <v>1</v>
      </c>
      <c r="P17" s="24">
        <f>IF(H17="NA", 1, VLOOKUP(H17,'Miocic Pivot'!$L$12:$O$16,2,FALSE))</f>
        <v>0.83333333333333337</v>
      </c>
      <c r="Q17" s="24">
        <f>VLOOKUP(C17,'Miocic Pivot'!$B$3:$E$7,3,FALSE)</f>
        <v>0.81818181818181823</v>
      </c>
      <c r="R17" s="24">
        <f>IF(D17="NA", 1, VLOOKUP(D17,'Miocic Pivot'!$G$3:$J$7,3,FALSE))</f>
        <v>0.79069767441860461</v>
      </c>
      <c r="S17" s="24">
        <f>IF(E17="NA", 1, VLOOKUP(E17,'Miocic Pivot'!$L$3:$O$7,3,FALSE))</f>
        <v>0.95121951219512191</v>
      </c>
      <c r="T17" s="24">
        <f>IF(F17="NA", 1, VLOOKUP(F17,'Miocic Pivot'!$B$12:$E$16,3,FALSE))</f>
        <v>0.88636363636363635</v>
      </c>
      <c r="U17" s="25">
        <f>IF(G17="NA", 1, VLOOKUP(G17,'Miocic Pivot'!$G$12:$J$16,3,FALSE))</f>
        <v>1</v>
      </c>
      <c r="V17" s="24">
        <f>IF(H17="NA", 1, VLOOKUP(H17,'Miocic Pivot'!$L$12:$O$16,3,FALSE))</f>
        <v>0.56097560975609762</v>
      </c>
      <c r="X17" s="26">
        <f>PRODUCT(K17:P17)*GETPIVOTDATA("Secure",'Miocic Pivot'!$B$21,"Secure",0)</f>
        <v>1.2004801920768306E-2</v>
      </c>
      <c r="Y17" s="26">
        <f>PRODUCT(Q17:V17)*GETPIVOTDATA("Secure",'Miocic Pivot'!$B$21,"Secure",1)</f>
        <v>0.26398511909627947</v>
      </c>
      <c r="AA17" s="26">
        <f t="shared" si="0"/>
        <v>4.3497247568061642E-2</v>
      </c>
      <c r="AB17" s="26">
        <f t="shared" si="1"/>
        <v>0.95650275243193839</v>
      </c>
      <c r="AC17" s="25">
        <f t="shared" si="2"/>
        <v>1</v>
      </c>
      <c r="AD17" s="25" t="str">
        <f t="shared" si="3"/>
        <v>TRUE</v>
      </c>
    </row>
    <row r="18" spans="2:30" x14ac:dyDescent="0.25">
      <c r="B18" s="9">
        <v>7</v>
      </c>
      <c r="C18" s="10">
        <v>1</v>
      </c>
      <c r="D18" s="10">
        <v>1</v>
      </c>
      <c r="E18" s="10">
        <v>0</v>
      </c>
      <c r="F18" s="10">
        <v>1</v>
      </c>
      <c r="G18" s="10" t="s">
        <v>44</v>
      </c>
      <c r="H18" s="10" t="s">
        <v>44</v>
      </c>
      <c r="I18" s="10">
        <v>1</v>
      </c>
      <c r="J18" s="21"/>
      <c r="K18" s="24">
        <f>VLOOKUP(C18,'Miocic Pivot'!$B$3:$E$7,2,FALSE)</f>
        <v>0.42857142857142855</v>
      </c>
      <c r="L18" s="24">
        <f>IF(D18="NA", 1, VLOOKUP(D18,'Miocic Pivot'!$G$3:$J$7,2,FALSE))</f>
        <v>0.5714285714285714</v>
      </c>
      <c r="M18" s="24">
        <f>IF(E18="NA", 1, VLOOKUP(E18,'Miocic Pivot'!$L$3:$O$7,2,FALSE))</f>
        <v>1</v>
      </c>
      <c r="N18" s="24">
        <f>IF(F18="NA", 1, VLOOKUP(F18,'Miocic Pivot'!$B$12:$E$16,2,FALSE))</f>
        <v>0.42857142857142855</v>
      </c>
      <c r="O18" s="25">
        <f>IF(G18="NA", 1, VLOOKUP(G18,'Miocic Pivot'!$G$12:$J$16,2,FALSE))</f>
        <v>1</v>
      </c>
      <c r="P18" s="25">
        <f>IF(H18="NA", 1, VLOOKUP(H18,'Miocic Pivot'!$L$12:$O$16,2,FALSE))</f>
        <v>1</v>
      </c>
      <c r="Q18" s="24">
        <f>VLOOKUP(C18,'Miocic Pivot'!$B$3:$E$7,3,FALSE)</f>
        <v>0.81818181818181823</v>
      </c>
      <c r="R18" s="24">
        <f>IF(D18="NA", 1, VLOOKUP(D18,'Miocic Pivot'!$G$3:$J$7,3,FALSE))</f>
        <v>0.79069767441860461</v>
      </c>
      <c r="S18" s="24">
        <f>IF(E18="NA", 1, VLOOKUP(E18,'Miocic Pivot'!$L$3:$O$7,3,FALSE))</f>
        <v>0.95121951219512191</v>
      </c>
      <c r="T18" s="24">
        <f>IF(F18="NA", 1, VLOOKUP(F18,'Miocic Pivot'!$B$12:$E$16,3,FALSE))</f>
        <v>0.88636363636363635</v>
      </c>
      <c r="U18" s="25">
        <f>IF(G18="NA", 1, VLOOKUP(G18,'Miocic Pivot'!$G$12:$J$16,3,FALSE))</f>
        <v>1</v>
      </c>
      <c r="V18" s="25">
        <f>IF(H18="NA", 1, VLOOKUP(H18,'Miocic Pivot'!$L$12:$O$16,3,FALSE))</f>
        <v>1</v>
      </c>
      <c r="X18" s="26">
        <f>PRODUCT(K18:P18)*GETPIVOTDATA("Secure",'Miocic Pivot'!$B$21,"Secure",0)</f>
        <v>1.4405762304921967E-2</v>
      </c>
      <c r="Y18" s="26">
        <f>PRODUCT(Q18:V18)*GETPIVOTDATA("Secure",'Miocic Pivot'!$B$21,"Secure",1)</f>
        <v>0.47058216882380249</v>
      </c>
      <c r="AA18" s="26">
        <f t="shared" si="0"/>
        <v>2.9703341836558858E-2</v>
      </c>
      <c r="AB18" s="26">
        <f t="shared" si="1"/>
        <v>0.97029665816344113</v>
      </c>
      <c r="AC18" s="25">
        <f t="shared" si="2"/>
        <v>1</v>
      </c>
      <c r="AD18" s="25" t="str">
        <f t="shared" si="3"/>
        <v>TRUE</v>
      </c>
    </row>
    <row r="19" spans="2:30" x14ac:dyDescent="0.25">
      <c r="B19" s="9">
        <v>37</v>
      </c>
      <c r="C19" s="10">
        <v>1</v>
      </c>
      <c r="D19" s="10">
        <v>0</v>
      </c>
      <c r="E19" s="10">
        <v>0</v>
      </c>
      <c r="F19" s="10">
        <v>1</v>
      </c>
      <c r="G19" s="10">
        <v>1</v>
      </c>
      <c r="H19" s="10">
        <v>0</v>
      </c>
      <c r="I19" s="10">
        <v>1</v>
      </c>
      <c r="J19" s="21"/>
      <c r="K19" s="24">
        <f>VLOOKUP(C19,'Miocic Pivot'!$B$3:$E$7,2,FALSE)</f>
        <v>0.42857142857142855</v>
      </c>
      <c r="L19" s="24">
        <f>IF(D19="NA", 1, VLOOKUP(D19,'Miocic Pivot'!$G$3:$J$7,2,FALSE))</f>
        <v>0.42857142857142855</v>
      </c>
      <c r="M19" s="24">
        <f>IF(E19="NA", 1, VLOOKUP(E19,'Miocic Pivot'!$L$3:$O$7,2,FALSE))</f>
        <v>1</v>
      </c>
      <c r="N19" s="24">
        <f>IF(F19="NA", 1, VLOOKUP(F19,'Miocic Pivot'!$B$12:$E$16,2,FALSE))</f>
        <v>0.42857142857142855</v>
      </c>
      <c r="O19" s="24">
        <f>IF(G19="NA", 1, VLOOKUP(G19,'Miocic Pivot'!$G$12:$J$16,2,FALSE))</f>
        <v>0.5714285714285714</v>
      </c>
      <c r="P19" s="24">
        <f>IF(H19="NA", 1, VLOOKUP(H19,'Miocic Pivot'!$L$12:$O$16,2,FALSE))</f>
        <v>0.83333333333333337</v>
      </c>
      <c r="Q19" s="24">
        <f>VLOOKUP(C19,'Miocic Pivot'!$B$3:$E$7,3,FALSE)</f>
        <v>0.81818181818181823</v>
      </c>
      <c r="R19" s="24">
        <f>IF(D19="NA", 1, VLOOKUP(D19,'Miocic Pivot'!$G$3:$J$7,3,FALSE))</f>
        <v>0.20930232558139536</v>
      </c>
      <c r="S19" s="24">
        <f>IF(E19="NA", 1, VLOOKUP(E19,'Miocic Pivot'!$L$3:$O$7,3,FALSE))</f>
        <v>0.95121951219512191</v>
      </c>
      <c r="T19" s="24">
        <f>IF(F19="NA", 1, VLOOKUP(F19,'Miocic Pivot'!$B$12:$E$16,3,FALSE))</f>
        <v>0.88636363636363635</v>
      </c>
      <c r="U19" s="24">
        <f>IF(G19="NA", 1, VLOOKUP(G19,'Miocic Pivot'!$G$12:$J$16,3,FALSE))</f>
        <v>0.75757575757575757</v>
      </c>
      <c r="V19" s="24">
        <f>IF(H19="NA", 1, VLOOKUP(H19,'Miocic Pivot'!$L$12:$O$16,3,FALSE))</f>
        <v>0.56097560975609762</v>
      </c>
      <c r="X19" s="26">
        <f>PRODUCT(K19:P19)*GETPIVOTDATA("Secure",'Miocic Pivot'!$B$21,"Secure",0)</f>
        <v>5.1449151089007026E-3</v>
      </c>
      <c r="Y19" s="26">
        <f>PRODUCT(Q19:V19)*GETPIVOTDATA("Secure",'Miocic Pivot'!$B$21,"Secure",1)</f>
        <v>5.2938192332141594E-2</v>
      </c>
      <c r="AA19" s="26">
        <f t="shared" si="0"/>
        <v>8.8578509924302662E-2</v>
      </c>
      <c r="AB19" s="26">
        <f t="shared" si="1"/>
        <v>0.91142149007569739</v>
      </c>
      <c r="AC19" s="25">
        <f t="shared" si="2"/>
        <v>1</v>
      </c>
      <c r="AD19" s="25" t="str">
        <f t="shared" si="3"/>
        <v>TRUE</v>
      </c>
    </row>
    <row r="20" spans="2:30" x14ac:dyDescent="0.25">
      <c r="B20" s="9">
        <v>61</v>
      </c>
      <c r="C20" s="10">
        <v>1</v>
      </c>
      <c r="D20" s="10">
        <v>1</v>
      </c>
      <c r="E20" s="10" t="s">
        <v>44</v>
      </c>
      <c r="F20" s="10">
        <v>1</v>
      </c>
      <c r="G20" s="10" t="s">
        <v>44</v>
      </c>
      <c r="H20" s="10">
        <v>0</v>
      </c>
      <c r="I20" s="10">
        <v>1</v>
      </c>
      <c r="J20" s="21"/>
      <c r="K20" s="24">
        <f>VLOOKUP(C20,'Miocic Pivot'!$B$3:$E$7,2,FALSE)</f>
        <v>0.42857142857142855</v>
      </c>
      <c r="L20" s="24">
        <f>IF(D20="NA", 1, VLOOKUP(D20,'Miocic Pivot'!$G$3:$J$7,2,FALSE))</f>
        <v>0.5714285714285714</v>
      </c>
      <c r="M20" s="25">
        <f>IF(E20="NA", 1, VLOOKUP(E20,'Miocic Pivot'!$L$3:$O$7,2,FALSE))</f>
        <v>1</v>
      </c>
      <c r="N20" s="24">
        <f>IF(F20="NA", 1, VLOOKUP(F20,'Miocic Pivot'!$B$12:$E$16,2,FALSE))</f>
        <v>0.42857142857142855</v>
      </c>
      <c r="O20" s="25">
        <f>IF(G20="NA", 1, VLOOKUP(G20,'Miocic Pivot'!$G$12:$J$16,2,FALSE))</f>
        <v>1</v>
      </c>
      <c r="P20" s="24">
        <f>IF(H20="NA", 1, VLOOKUP(H20,'Miocic Pivot'!$L$12:$O$16,2,FALSE))</f>
        <v>0.83333333333333337</v>
      </c>
      <c r="Q20" s="24">
        <f>VLOOKUP(C20,'Miocic Pivot'!$B$3:$E$7,3,FALSE)</f>
        <v>0.81818181818181823</v>
      </c>
      <c r="R20" s="24">
        <f>IF(D20="NA", 1, VLOOKUP(D20,'Miocic Pivot'!$G$3:$J$7,3,FALSE))</f>
        <v>0.79069767441860461</v>
      </c>
      <c r="S20" s="25">
        <f>IF(E20="NA", 1, VLOOKUP(E20,'Miocic Pivot'!$L$3:$O$7,3,FALSE))</f>
        <v>1</v>
      </c>
      <c r="T20" s="24">
        <f>IF(F20="NA", 1, VLOOKUP(F20,'Miocic Pivot'!$B$12:$E$16,3,FALSE))</f>
        <v>0.88636363636363635</v>
      </c>
      <c r="U20" s="25">
        <f>IF(G20="NA", 1, VLOOKUP(G20,'Miocic Pivot'!$G$12:$J$16,3,FALSE))</f>
        <v>1</v>
      </c>
      <c r="V20" s="24">
        <f>IF(H20="NA", 1, VLOOKUP(H20,'Miocic Pivot'!$L$12:$O$16,3,FALSE))</f>
        <v>0.56097560975609762</v>
      </c>
      <c r="X20" s="26">
        <f>PRODUCT(K20:P20)*GETPIVOTDATA("Secure",'Miocic Pivot'!$B$21,"Secure",0)</f>
        <v>1.2004801920768306E-2</v>
      </c>
      <c r="Y20" s="26">
        <f>PRODUCT(Q20:V20)*GETPIVOTDATA("Secure",'Miocic Pivot'!$B$21,"Secure",1)</f>
        <v>0.27752281751147329</v>
      </c>
      <c r="AA20" s="26">
        <f t="shared" si="0"/>
        <v>4.1463408376408113E-2</v>
      </c>
      <c r="AB20" s="26">
        <f t="shared" si="1"/>
        <v>0.95853659162359195</v>
      </c>
      <c r="AC20" s="25">
        <f t="shared" si="2"/>
        <v>1</v>
      </c>
      <c r="AD20" s="25" t="str">
        <f t="shared" si="3"/>
        <v>TRUE</v>
      </c>
    </row>
    <row r="21" spans="2:30" ht="15.75" customHeight="1" x14ac:dyDescent="0.25">
      <c r="B21" s="9">
        <v>62</v>
      </c>
      <c r="C21" s="10">
        <v>0</v>
      </c>
      <c r="D21" s="10">
        <v>0</v>
      </c>
      <c r="E21" s="10">
        <v>0</v>
      </c>
      <c r="F21" s="10">
        <v>1</v>
      </c>
      <c r="G21" s="10" t="s">
        <v>44</v>
      </c>
      <c r="H21" s="10">
        <v>1</v>
      </c>
      <c r="I21" s="10">
        <v>1</v>
      </c>
      <c r="J21" s="21"/>
      <c r="K21" s="24">
        <f>VLOOKUP(C21,'Miocic Pivot'!$B$3:$E$7,2,FALSE)</f>
        <v>0.5714285714285714</v>
      </c>
      <c r="L21" s="24">
        <f>IF(D21="NA", 1, VLOOKUP(D21,'Miocic Pivot'!$G$3:$J$7,2,FALSE))</f>
        <v>0.42857142857142855</v>
      </c>
      <c r="M21" s="24">
        <f>IF(E21="NA", 1, VLOOKUP(E21,'Miocic Pivot'!$L$3:$O$7,2,FALSE))</f>
        <v>1</v>
      </c>
      <c r="N21" s="24">
        <f>IF(F21="NA", 1, VLOOKUP(F21,'Miocic Pivot'!$B$12:$E$16,2,FALSE))</f>
        <v>0.42857142857142855</v>
      </c>
      <c r="O21" s="25">
        <f>IF(G21="NA", 1, VLOOKUP(G21,'Miocic Pivot'!$G$12:$J$16,2,FALSE))</f>
        <v>1</v>
      </c>
      <c r="P21" s="24">
        <f>IF(H21="NA", 1, VLOOKUP(H21,'Miocic Pivot'!$L$12:$O$16,2,FALSE))</f>
        <v>0.16666666666666666</v>
      </c>
      <c r="Q21" s="24">
        <f>VLOOKUP(C21,'Miocic Pivot'!$B$3:$E$7,3,FALSE)</f>
        <v>0.18181818181818182</v>
      </c>
      <c r="R21" s="24">
        <f>IF(D21="NA", 1, VLOOKUP(D21,'Miocic Pivot'!$G$3:$J$7,3,FALSE))</f>
        <v>0.20930232558139536</v>
      </c>
      <c r="S21" s="24">
        <f>IF(E21="NA", 1, VLOOKUP(E21,'Miocic Pivot'!$L$3:$O$7,3,FALSE))</f>
        <v>0.95121951219512191</v>
      </c>
      <c r="T21" s="24">
        <f>IF(F21="NA", 1, VLOOKUP(F21,'Miocic Pivot'!$B$12:$E$16,3,FALSE))</f>
        <v>0.88636363636363635</v>
      </c>
      <c r="U21" s="25">
        <f>IF(G21="NA", 1, VLOOKUP(G21,'Miocic Pivot'!$G$12:$J$16,3,FALSE))</f>
        <v>1</v>
      </c>
      <c r="V21" s="24">
        <f>IF(H21="NA", 1, VLOOKUP(H21,'Miocic Pivot'!$L$12:$O$16,3,FALSE))</f>
        <v>0.43902439024390244</v>
      </c>
      <c r="X21" s="26">
        <f>PRODUCT(K21:P21)*GETPIVOTDATA("Secure",'Miocic Pivot'!$B$21,"Secure",0)</f>
        <v>2.4009603841536609E-3</v>
      </c>
      <c r="Y21" s="26">
        <f>PRODUCT(Q21:V21)*GETPIVOTDATA("Secure",'Miocic Pivot'!$B$21,"Secure",1)</f>
        <v>1.2152767631030766E-2</v>
      </c>
      <c r="AA21" s="26">
        <f t="shared" si="0"/>
        <v>0.16497219005664066</v>
      </c>
      <c r="AB21" s="26">
        <f t="shared" si="1"/>
        <v>0.83502780994335934</v>
      </c>
      <c r="AC21" s="25">
        <f t="shared" si="2"/>
        <v>1</v>
      </c>
      <c r="AD21" s="25" t="str">
        <f t="shared" si="3"/>
        <v>TRUE</v>
      </c>
    </row>
    <row r="22" spans="2:30" ht="15.75" customHeight="1" x14ac:dyDescent="0.25">
      <c r="B22" s="9">
        <v>26</v>
      </c>
      <c r="C22" s="10">
        <v>1</v>
      </c>
      <c r="D22" s="10">
        <v>1</v>
      </c>
      <c r="E22" s="10">
        <v>0</v>
      </c>
      <c r="F22" s="10">
        <v>1</v>
      </c>
      <c r="G22" s="10">
        <v>1</v>
      </c>
      <c r="H22" s="10">
        <v>1</v>
      </c>
      <c r="I22" s="10">
        <v>1</v>
      </c>
      <c r="J22" s="21"/>
      <c r="K22" s="24">
        <f>VLOOKUP(C22,'Miocic Pivot'!$B$3:$E$7,2,FALSE)</f>
        <v>0.42857142857142855</v>
      </c>
      <c r="L22" s="24">
        <f>IF(D22="NA", 1, VLOOKUP(D22,'Miocic Pivot'!$G$3:$J$7,2,FALSE))</f>
        <v>0.5714285714285714</v>
      </c>
      <c r="M22" s="24">
        <f>IF(E22="NA", 1, VLOOKUP(E22,'Miocic Pivot'!$L$3:$O$7,2,FALSE))</f>
        <v>1</v>
      </c>
      <c r="N22" s="24">
        <f>IF(F22="NA", 1, VLOOKUP(F22,'Miocic Pivot'!$B$12:$E$16,2,FALSE))</f>
        <v>0.42857142857142855</v>
      </c>
      <c r="O22" s="24">
        <f>IF(G22="NA", 1, VLOOKUP(G22,'Miocic Pivot'!$G$12:$J$16,2,FALSE))</f>
        <v>0.5714285714285714</v>
      </c>
      <c r="P22" s="24">
        <f>IF(H22="NA", 1, VLOOKUP(H22,'Miocic Pivot'!$L$12:$O$16,2,FALSE))</f>
        <v>0.16666666666666666</v>
      </c>
      <c r="Q22" s="24">
        <f>VLOOKUP(C22,'Miocic Pivot'!$B$3:$E$7,3,FALSE)</f>
        <v>0.81818181818181823</v>
      </c>
      <c r="R22" s="24">
        <f>IF(D22="NA", 1, VLOOKUP(D22,'Miocic Pivot'!$G$3:$J$7,3,FALSE))</f>
        <v>0.79069767441860461</v>
      </c>
      <c r="S22" s="24">
        <f>IF(E22="NA", 1, VLOOKUP(E22,'Miocic Pivot'!$L$3:$O$7,3,FALSE))</f>
        <v>0.95121951219512191</v>
      </c>
      <c r="T22" s="24">
        <f>IF(F22="NA", 1, VLOOKUP(F22,'Miocic Pivot'!$B$12:$E$16,3,FALSE))</f>
        <v>0.88636363636363635</v>
      </c>
      <c r="U22" s="24">
        <f>IF(G22="NA", 1, VLOOKUP(G22,'Miocic Pivot'!$G$12:$J$16,3,FALSE))</f>
        <v>0.75757575757575757</v>
      </c>
      <c r="V22" s="24">
        <f>IF(H22="NA", 1, VLOOKUP(H22,'Miocic Pivot'!$L$12:$O$16,3,FALSE))</f>
        <v>0.43902439024390244</v>
      </c>
      <c r="X22" s="26">
        <f>PRODUCT(K22:P22)*GETPIVOTDATA("Secure",'Miocic Pivot'!$B$21,"Secure",0)</f>
        <v>1.3719773623735206E-3</v>
      </c>
      <c r="Y22" s="26">
        <f>PRODUCT(Q22:V22)*GETPIVOTDATA("Secure",'Miocic Pivot'!$B$21,"Secure",1)</f>
        <v>0.15651291646024473</v>
      </c>
      <c r="AA22" s="26">
        <f t="shared" si="0"/>
        <v>8.6897316719541286E-3</v>
      </c>
      <c r="AB22" s="26">
        <f t="shared" si="1"/>
        <v>0.99131026832804592</v>
      </c>
      <c r="AC22" s="25">
        <f t="shared" si="2"/>
        <v>1</v>
      </c>
      <c r="AD22" s="25" t="str">
        <f t="shared" si="3"/>
        <v>TRUE</v>
      </c>
    </row>
    <row r="23" spans="2:30" ht="15.75" customHeight="1" x14ac:dyDescent="0.25">
      <c r="B23" s="9">
        <v>53</v>
      </c>
      <c r="C23" s="10">
        <v>1</v>
      </c>
      <c r="D23" s="10">
        <v>1</v>
      </c>
      <c r="E23" s="10">
        <v>0</v>
      </c>
      <c r="F23" s="10">
        <v>1</v>
      </c>
      <c r="G23" s="10">
        <v>1</v>
      </c>
      <c r="H23" s="10">
        <v>0</v>
      </c>
      <c r="I23" s="10">
        <v>1</v>
      </c>
      <c r="J23" s="21"/>
      <c r="K23" s="24">
        <f>VLOOKUP(C23,'Miocic Pivot'!$B$3:$E$7,2,FALSE)</f>
        <v>0.42857142857142855</v>
      </c>
      <c r="L23" s="24">
        <f>IF(D23="NA", 1, VLOOKUP(D23,'Miocic Pivot'!$G$3:$J$7,2,FALSE))</f>
        <v>0.5714285714285714</v>
      </c>
      <c r="M23" s="24">
        <f>IF(E23="NA", 1, VLOOKUP(E23,'Miocic Pivot'!$L$3:$O$7,2,FALSE))</f>
        <v>1</v>
      </c>
      <c r="N23" s="24">
        <f>IF(F23="NA", 1, VLOOKUP(F23,'Miocic Pivot'!$B$12:$E$16,2,FALSE))</f>
        <v>0.42857142857142855</v>
      </c>
      <c r="O23" s="24">
        <f>IF(G23="NA", 1, VLOOKUP(G23,'Miocic Pivot'!$G$12:$J$16,2,FALSE))</f>
        <v>0.5714285714285714</v>
      </c>
      <c r="P23" s="24">
        <f>IF(H23="NA", 1, VLOOKUP(H23,'Miocic Pivot'!$L$12:$O$16,2,FALSE))</f>
        <v>0.83333333333333337</v>
      </c>
      <c r="Q23" s="24">
        <f>VLOOKUP(C23,'Miocic Pivot'!$B$3:$E$7,3,FALSE)</f>
        <v>0.81818181818181823</v>
      </c>
      <c r="R23" s="24">
        <f>IF(D23="NA", 1, VLOOKUP(D23,'Miocic Pivot'!$G$3:$J$7,3,FALSE))</f>
        <v>0.79069767441860461</v>
      </c>
      <c r="S23" s="24">
        <f>IF(E23="NA", 1, VLOOKUP(E23,'Miocic Pivot'!$L$3:$O$7,3,FALSE))</f>
        <v>0.95121951219512191</v>
      </c>
      <c r="T23" s="24">
        <f>IF(F23="NA", 1, VLOOKUP(F23,'Miocic Pivot'!$B$12:$E$16,3,FALSE))</f>
        <v>0.88636363636363635</v>
      </c>
      <c r="U23" s="24">
        <f>IF(G23="NA", 1, VLOOKUP(G23,'Miocic Pivot'!$G$12:$J$16,3,FALSE))</f>
        <v>0.75757575757575757</v>
      </c>
      <c r="V23" s="24">
        <f>IF(H23="NA", 1, VLOOKUP(H23,'Miocic Pivot'!$L$12:$O$16,3,FALSE))</f>
        <v>0.56097560975609762</v>
      </c>
      <c r="X23" s="26">
        <f>PRODUCT(K23:P23)*GETPIVOTDATA("Secure",'Miocic Pivot'!$B$21,"Secure",0)</f>
        <v>6.8598868118676026E-3</v>
      </c>
      <c r="Y23" s="26">
        <f>PRODUCT(Q23:V23)*GETPIVOTDATA("Secure",'Miocic Pivot'!$B$21,"Secure",1)</f>
        <v>0.19998872658809053</v>
      </c>
      <c r="AA23" s="26">
        <f t="shared" si="0"/>
        <v>3.3163803707030266E-2</v>
      </c>
      <c r="AB23" s="26">
        <f t="shared" si="1"/>
        <v>0.96683619629296969</v>
      </c>
      <c r="AC23" s="25">
        <f t="shared" si="2"/>
        <v>1</v>
      </c>
      <c r="AD23" s="25" t="str">
        <f t="shared" si="3"/>
        <v>TRUE</v>
      </c>
    </row>
    <row r="24" spans="2:30" ht="15.75" customHeight="1" x14ac:dyDescent="0.25">
      <c r="B24" s="9">
        <v>44</v>
      </c>
      <c r="C24" s="10">
        <v>1</v>
      </c>
      <c r="D24" s="10">
        <v>1</v>
      </c>
      <c r="E24" s="10">
        <v>0</v>
      </c>
      <c r="F24" s="10">
        <v>1</v>
      </c>
      <c r="G24" s="10">
        <v>0</v>
      </c>
      <c r="H24" s="10">
        <v>0</v>
      </c>
      <c r="I24" s="10">
        <v>1</v>
      </c>
      <c r="J24" s="21"/>
      <c r="K24" s="24">
        <f>VLOOKUP(C24,'Miocic Pivot'!$B$3:$E$7,2,FALSE)</f>
        <v>0.42857142857142855</v>
      </c>
      <c r="L24" s="24">
        <f>IF(D24="NA", 1, VLOOKUP(D24,'Miocic Pivot'!$G$3:$J$7,2,FALSE))</f>
        <v>0.5714285714285714</v>
      </c>
      <c r="M24" s="24">
        <f>IF(E24="NA", 1, VLOOKUP(E24,'Miocic Pivot'!$L$3:$O$7,2,FALSE))</f>
        <v>1</v>
      </c>
      <c r="N24" s="24">
        <f>IF(F24="NA", 1, VLOOKUP(F24,'Miocic Pivot'!$B$12:$E$16,2,FALSE))</f>
        <v>0.42857142857142855</v>
      </c>
      <c r="O24" s="24">
        <f>IF(G24="NA", 1, VLOOKUP(G24,'Miocic Pivot'!$G$12:$J$16,2,FALSE))</f>
        <v>0.42857142857142855</v>
      </c>
      <c r="P24" s="24">
        <f>IF(H24="NA", 1, VLOOKUP(H24,'Miocic Pivot'!$L$12:$O$16,2,FALSE))</f>
        <v>0.83333333333333337</v>
      </c>
      <c r="Q24" s="24">
        <f>VLOOKUP(C24,'Miocic Pivot'!$B$3:$E$7,3,FALSE)</f>
        <v>0.81818181818181823</v>
      </c>
      <c r="R24" s="24">
        <f>IF(D24="NA", 1, VLOOKUP(D24,'Miocic Pivot'!$G$3:$J$7,3,FALSE))</f>
        <v>0.79069767441860461</v>
      </c>
      <c r="S24" s="24">
        <f>IF(E24="NA", 1, VLOOKUP(E24,'Miocic Pivot'!$L$3:$O$7,3,FALSE))</f>
        <v>0.95121951219512191</v>
      </c>
      <c r="T24" s="24">
        <f>IF(F24="NA", 1, VLOOKUP(F24,'Miocic Pivot'!$B$12:$E$16,3,FALSE))</f>
        <v>0.88636363636363635</v>
      </c>
      <c r="U24" s="24">
        <f>IF(G24="NA", 1, VLOOKUP(G24,'Miocic Pivot'!$G$12:$J$16,3,FALSE))</f>
        <v>0.24242424242424243</v>
      </c>
      <c r="V24" s="24">
        <f>IF(H24="NA", 1, VLOOKUP(H24,'Miocic Pivot'!$L$12:$O$16,3,FALSE))</f>
        <v>0.56097560975609762</v>
      </c>
      <c r="X24" s="26">
        <f>PRODUCT(K24:P24)*GETPIVOTDATA("Secure",'Miocic Pivot'!$B$21,"Secure",0)</f>
        <v>5.1449151089007017E-3</v>
      </c>
      <c r="Y24" s="26">
        <f>PRODUCT(Q24:V24)*GETPIVOTDATA("Secure",'Miocic Pivot'!$B$21,"Secure",1)</f>
        <v>6.3996392508188962E-2</v>
      </c>
      <c r="AA24" s="26">
        <f t="shared" si="0"/>
        <v>7.4411596861801793E-2</v>
      </c>
      <c r="AB24" s="26">
        <f t="shared" si="1"/>
        <v>0.92558840313819812</v>
      </c>
      <c r="AC24" s="25">
        <f t="shared" si="2"/>
        <v>1</v>
      </c>
      <c r="AD24" s="25" t="str">
        <f t="shared" si="3"/>
        <v>TRUE</v>
      </c>
    </row>
    <row r="25" spans="2:30" ht="15.75" customHeight="1" x14ac:dyDescent="0.25">
      <c r="B25" s="9">
        <v>50</v>
      </c>
      <c r="C25" s="10">
        <v>1</v>
      </c>
      <c r="D25" s="10">
        <v>1</v>
      </c>
      <c r="E25" s="10" t="s">
        <v>44</v>
      </c>
      <c r="F25" s="10">
        <v>1</v>
      </c>
      <c r="G25" s="10">
        <v>1</v>
      </c>
      <c r="H25" s="10">
        <v>1</v>
      </c>
      <c r="I25" s="10">
        <v>1</v>
      </c>
      <c r="J25" s="21"/>
      <c r="K25" s="24">
        <f>VLOOKUP(C25,'Miocic Pivot'!$B$3:$E$7,2,FALSE)</f>
        <v>0.42857142857142855</v>
      </c>
      <c r="L25" s="24">
        <f>IF(D25="NA", 1, VLOOKUP(D25,'Miocic Pivot'!$G$3:$J$7,2,FALSE))</f>
        <v>0.5714285714285714</v>
      </c>
      <c r="M25" s="25">
        <f>IF(E25="NA", 1, VLOOKUP(E25,'Miocic Pivot'!$L$3:$O$7,2,FALSE))</f>
        <v>1</v>
      </c>
      <c r="N25" s="24">
        <f>IF(F25="NA", 1, VLOOKUP(F25,'Miocic Pivot'!$B$12:$E$16,2,FALSE))</f>
        <v>0.42857142857142855</v>
      </c>
      <c r="O25" s="24">
        <f>IF(G25="NA", 1, VLOOKUP(G25,'Miocic Pivot'!$G$12:$J$16,2,FALSE))</f>
        <v>0.5714285714285714</v>
      </c>
      <c r="P25" s="24">
        <f>IF(H25="NA", 1, VLOOKUP(H25,'Miocic Pivot'!$L$12:$O$16,2,FALSE))</f>
        <v>0.16666666666666666</v>
      </c>
      <c r="Q25" s="24">
        <f>VLOOKUP(C25,'Miocic Pivot'!$B$3:$E$7,3,FALSE)</f>
        <v>0.81818181818181823</v>
      </c>
      <c r="R25" s="24">
        <f>IF(D25="NA", 1, VLOOKUP(D25,'Miocic Pivot'!$G$3:$J$7,3,FALSE))</f>
        <v>0.79069767441860461</v>
      </c>
      <c r="S25" s="25">
        <f>IF(E25="NA", 1, VLOOKUP(E25,'Miocic Pivot'!$L$3:$O$7,3,FALSE))</f>
        <v>1</v>
      </c>
      <c r="T25" s="24">
        <f>IF(F25="NA", 1, VLOOKUP(F25,'Miocic Pivot'!$B$12:$E$16,3,FALSE))</f>
        <v>0.88636363636363635</v>
      </c>
      <c r="U25" s="24">
        <f>IF(G25="NA", 1, VLOOKUP(G25,'Miocic Pivot'!$G$12:$J$16,3,FALSE))</f>
        <v>0.75757575757575757</v>
      </c>
      <c r="V25" s="24">
        <f>IF(H25="NA", 1, VLOOKUP(H25,'Miocic Pivot'!$L$12:$O$16,3,FALSE))</f>
        <v>0.43902439024390244</v>
      </c>
      <c r="X25" s="26">
        <f>PRODUCT(K25:P25)*GETPIVOTDATA("Secure",'Miocic Pivot'!$B$21,"Secure",0)</f>
        <v>1.3719773623735206E-3</v>
      </c>
      <c r="Y25" s="26">
        <f>PRODUCT(Q25:V25)*GETPIVOTDATA("Secure",'Miocic Pivot'!$B$21,"Secure",1)</f>
        <v>0.1645392198684624</v>
      </c>
      <c r="AA25" s="26">
        <f t="shared" si="0"/>
        <v>8.269347610485013E-3</v>
      </c>
      <c r="AB25" s="26">
        <f t="shared" si="1"/>
        <v>0.99173065238951497</v>
      </c>
      <c r="AC25" s="25">
        <f t="shared" si="2"/>
        <v>1</v>
      </c>
      <c r="AD25" s="25" t="str">
        <f t="shared" si="3"/>
        <v>TRUE</v>
      </c>
    </row>
    <row r="26" spans="2:30" ht="15.75" customHeight="1" x14ac:dyDescent="0.25">
      <c r="B26" s="9">
        <v>63</v>
      </c>
      <c r="C26" s="10">
        <v>1</v>
      </c>
      <c r="D26" s="10">
        <v>1</v>
      </c>
      <c r="E26" s="10">
        <v>0</v>
      </c>
      <c r="F26" s="10">
        <v>1</v>
      </c>
      <c r="G26" s="10">
        <v>1</v>
      </c>
      <c r="H26" s="10">
        <v>1</v>
      </c>
      <c r="I26" s="10">
        <v>1</v>
      </c>
      <c r="J26" s="21"/>
      <c r="K26" s="24">
        <f>VLOOKUP(C26,'Miocic Pivot'!$B$3:$E$7,2,FALSE)</f>
        <v>0.42857142857142855</v>
      </c>
      <c r="L26" s="24">
        <f>IF(D26="NA", 1, VLOOKUP(D26,'Miocic Pivot'!$G$3:$J$7,2,FALSE))</f>
        <v>0.5714285714285714</v>
      </c>
      <c r="M26" s="24">
        <f>IF(E26="NA", 1, VLOOKUP(E26,'Miocic Pivot'!$L$3:$O$7,2,FALSE))</f>
        <v>1</v>
      </c>
      <c r="N26" s="24">
        <f>IF(F26="NA", 1, VLOOKUP(F26,'Miocic Pivot'!$B$12:$E$16,2,FALSE))</f>
        <v>0.42857142857142855</v>
      </c>
      <c r="O26" s="24">
        <f>IF(G26="NA", 1, VLOOKUP(G26,'Miocic Pivot'!$G$12:$J$16,2,FALSE))</f>
        <v>0.5714285714285714</v>
      </c>
      <c r="P26" s="24">
        <f>IF(H26="NA", 1, VLOOKUP(H26,'Miocic Pivot'!$L$12:$O$16,2,FALSE))</f>
        <v>0.16666666666666666</v>
      </c>
      <c r="Q26" s="24">
        <f>VLOOKUP(C26,'Miocic Pivot'!$B$3:$E$7,3,FALSE)</f>
        <v>0.81818181818181823</v>
      </c>
      <c r="R26" s="24">
        <f>IF(D26="NA", 1, VLOOKUP(D26,'Miocic Pivot'!$G$3:$J$7,3,FALSE))</f>
        <v>0.79069767441860461</v>
      </c>
      <c r="S26" s="24">
        <f>IF(E26="NA", 1, VLOOKUP(E26,'Miocic Pivot'!$L$3:$O$7,3,FALSE))</f>
        <v>0.95121951219512191</v>
      </c>
      <c r="T26" s="24">
        <f>IF(F26="NA", 1, VLOOKUP(F26,'Miocic Pivot'!$B$12:$E$16,3,FALSE))</f>
        <v>0.88636363636363635</v>
      </c>
      <c r="U26" s="24">
        <f>IF(G26="NA", 1, VLOOKUP(G26,'Miocic Pivot'!$G$12:$J$16,3,FALSE))</f>
        <v>0.75757575757575757</v>
      </c>
      <c r="V26" s="24">
        <f>IF(H26="NA", 1, VLOOKUP(H26,'Miocic Pivot'!$L$12:$O$16,3,FALSE))</f>
        <v>0.43902439024390244</v>
      </c>
      <c r="X26" s="26">
        <f>PRODUCT(K26:P26)*GETPIVOTDATA("Secure",'Miocic Pivot'!$B$21,"Secure",0)</f>
        <v>1.3719773623735206E-3</v>
      </c>
      <c r="Y26" s="26">
        <f>PRODUCT(Q26:V26)*GETPIVOTDATA("Secure",'Miocic Pivot'!$B$21,"Secure",1)</f>
        <v>0.15651291646024473</v>
      </c>
      <c r="AA26" s="26">
        <f t="shared" si="0"/>
        <v>8.6897316719541286E-3</v>
      </c>
      <c r="AB26" s="26">
        <f t="shared" si="1"/>
        <v>0.99131026832804592</v>
      </c>
      <c r="AC26" s="25">
        <f t="shared" si="2"/>
        <v>1</v>
      </c>
      <c r="AD26" s="25" t="str">
        <f t="shared" si="3"/>
        <v>TRUE</v>
      </c>
    </row>
    <row r="27" spans="2:30" ht="15.75" customHeight="1" x14ac:dyDescent="0.25">
      <c r="B27" s="9">
        <v>64</v>
      </c>
      <c r="C27" s="10">
        <v>1</v>
      </c>
      <c r="D27" s="10">
        <v>1</v>
      </c>
      <c r="E27" s="10">
        <v>0</v>
      </c>
      <c r="F27" s="10">
        <v>1</v>
      </c>
      <c r="G27" s="10">
        <v>1</v>
      </c>
      <c r="H27" s="10" t="s">
        <v>44</v>
      </c>
      <c r="I27" s="10">
        <v>1</v>
      </c>
      <c r="J27" s="21"/>
      <c r="K27" s="24">
        <f>VLOOKUP(C27,'Miocic Pivot'!$B$3:$E$7,2,FALSE)</f>
        <v>0.42857142857142855</v>
      </c>
      <c r="L27" s="24">
        <f>IF(D27="NA", 1, VLOOKUP(D27,'Miocic Pivot'!$G$3:$J$7,2,FALSE))</f>
        <v>0.5714285714285714</v>
      </c>
      <c r="M27" s="24">
        <f>IF(E27="NA", 1, VLOOKUP(E27,'Miocic Pivot'!$L$3:$O$7,2,FALSE))</f>
        <v>1</v>
      </c>
      <c r="N27" s="24">
        <f>IF(F27="NA", 1, VLOOKUP(F27,'Miocic Pivot'!$B$12:$E$16,2,FALSE))</f>
        <v>0.42857142857142855</v>
      </c>
      <c r="O27" s="24">
        <f>IF(G27="NA", 1, VLOOKUP(G27,'Miocic Pivot'!$G$12:$J$16,2,FALSE))</f>
        <v>0.5714285714285714</v>
      </c>
      <c r="P27" s="25">
        <f>IF(H27="NA", 1, VLOOKUP(H27,'Miocic Pivot'!$L$12:$O$16,2,FALSE))</f>
        <v>1</v>
      </c>
      <c r="Q27" s="24">
        <f>VLOOKUP(C27,'Miocic Pivot'!$B$3:$E$7,3,FALSE)</f>
        <v>0.81818181818181823</v>
      </c>
      <c r="R27" s="24">
        <f>IF(D27="NA", 1, VLOOKUP(D27,'Miocic Pivot'!$G$3:$J$7,3,FALSE))</f>
        <v>0.79069767441860461</v>
      </c>
      <c r="S27" s="24">
        <f>IF(E27="NA", 1, VLOOKUP(E27,'Miocic Pivot'!$L$3:$O$7,3,FALSE))</f>
        <v>0.95121951219512191</v>
      </c>
      <c r="T27" s="24">
        <f>IF(F27="NA", 1, VLOOKUP(F27,'Miocic Pivot'!$B$12:$E$16,3,FALSE))</f>
        <v>0.88636363636363635</v>
      </c>
      <c r="U27" s="24">
        <f>IF(G27="NA", 1, VLOOKUP(G27,'Miocic Pivot'!$G$12:$J$16,3,FALSE))</f>
        <v>0.75757575757575757</v>
      </c>
      <c r="V27" s="25">
        <f>IF(H27="NA", 1, VLOOKUP(H27,'Miocic Pivot'!$L$12:$O$16,3,FALSE))</f>
        <v>1</v>
      </c>
      <c r="X27" s="26">
        <f>PRODUCT(K27:P27)*GETPIVOTDATA("Secure",'Miocic Pivot'!$B$21,"Secure",0)</f>
        <v>8.2318641742411235E-3</v>
      </c>
      <c r="Y27" s="26">
        <f>PRODUCT(Q27:V27)*GETPIVOTDATA("Secure",'Miocic Pivot'!$B$21,"Secure",1)</f>
        <v>0.3565016430483352</v>
      </c>
      <c r="AA27" s="26">
        <f t="shared" si="0"/>
        <v>2.2569530934863302E-2</v>
      </c>
      <c r="AB27" s="26">
        <f t="shared" si="1"/>
        <v>0.97743046906513675</v>
      </c>
      <c r="AC27" s="25">
        <f t="shared" si="2"/>
        <v>1</v>
      </c>
      <c r="AD27" s="25" t="str">
        <f t="shared" si="3"/>
        <v>TRUE</v>
      </c>
    </row>
    <row r="28" spans="2:30" ht="15.75" customHeight="1" x14ac:dyDescent="0.25">
      <c r="B28" s="9">
        <v>2</v>
      </c>
      <c r="C28" s="10">
        <v>0</v>
      </c>
      <c r="D28" s="10">
        <v>0</v>
      </c>
      <c r="E28" s="10">
        <v>1</v>
      </c>
      <c r="F28" s="10">
        <v>0</v>
      </c>
      <c r="G28" s="10">
        <v>0</v>
      </c>
      <c r="H28" s="10">
        <v>0</v>
      </c>
      <c r="I28" s="10">
        <v>1</v>
      </c>
      <c r="J28" s="21"/>
      <c r="K28" s="24">
        <f>VLOOKUP(C28,'Miocic Pivot'!$B$3:$E$7,2,FALSE)</f>
        <v>0.5714285714285714</v>
      </c>
      <c r="L28" s="24">
        <f>IF(D28="NA", 1, VLOOKUP(D28,'Miocic Pivot'!$G$3:$J$7,2,FALSE))</f>
        <v>0.42857142857142855</v>
      </c>
      <c r="M28" s="24">
        <f>IF(E28="NA", 1, VLOOKUP(E28,'Miocic Pivot'!$L$3:$O$7,2,FALSE))</f>
        <v>0</v>
      </c>
      <c r="N28" s="24">
        <f>IF(F28="NA", 1, VLOOKUP(F28,'Miocic Pivot'!$B$12:$E$16,2,FALSE))</f>
        <v>0.5714285714285714</v>
      </c>
      <c r="O28" s="24">
        <f>IF(G28="NA", 1, VLOOKUP(G28,'Miocic Pivot'!$G$12:$J$16,2,FALSE))</f>
        <v>0.42857142857142855</v>
      </c>
      <c r="P28" s="24">
        <f>IF(H28="NA", 1, VLOOKUP(H28,'Miocic Pivot'!$L$12:$O$16,2,FALSE))</f>
        <v>0.83333333333333337</v>
      </c>
      <c r="Q28" s="24">
        <f>VLOOKUP(C28,'Miocic Pivot'!$B$3:$E$7,3,FALSE)</f>
        <v>0.18181818181818182</v>
      </c>
      <c r="R28" s="24">
        <f>IF(D28="NA", 1, VLOOKUP(D28,'Miocic Pivot'!$G$3:$J$7,3,FALSE))</f>
        <v>0.20930232558139536</v>
      </c>
      <c r="S28" s="24">
        <f>IF(E28="NA", 1, VLOOKUP(E28,'Miocic Pivot'!$L$3:$O$7,3,FALSE))</f>
        <v>4.878048780487805E-2</v>
      </c>
      <c r="T28" s="24">
        <f>IF(F28="NA", 1, VLOOKUP(F28,'Miocic Pivot'!$B$12:$E$16,3,FALSE))</f>
        <v>0.11363636363636363</v>
      </c>
      <c r="U28" s="24">
        <f>IF(G28="NA", 1, VLOOKUP(G28,'Miocic Pivot'!$G$12:$J$16,3,FALSE))</f>
        <v>0.24242424242424243</v>
      </c>
      <c r="V28" s="24">
        <f>IF(H28="NA", 1, VLOOKUP(H28,'Miocic Pivot'!$L$12:$O$16,3,FALSE))</f>
        <v>0.56097560975609762</v>
      </c>
      <c r="X28" s="26">
        <f>PRODUCT(K28:P28)*GETPIVOTDATA("Secure",'Miocic Pivot'!$B$21,"Secure",0)</f>
        <v>0</v>
      </c>
      <c r="Y28" s="26">
        <f>PRODUCT(Q28:V28)*GETPIVOTDATA("Secure",'Miocic Pivot'!$B$21,"Secure",1)</f>
        <v>2.475012279390067E-5</v>
      </c>
      <c r="AA28" s="26">
        <f t="shared" si="0"/>
        <v>0</v>
      </c>
      <c r="AB28" s="26">
        <f t="shared" si="1"/>
        <v>1</v>
      </c>
      <c r="AC28" s="25">
        <f t="shared" si="2"/>
        <v>1</v>
      </c>
      <c r="AD28" s="25" t="str">
        <f t="shared" si="3"/>
        <v>TRUE</v>
      </c>
    </row>
    <row r="29" spans="2:30" ht="15.75" customHeight="1" x14ac:dyDescent="0.25">
      <c r="B29" s="9">
        <v>65</v>
      </c>
      <c r="C29" s="10">
        <v>1</v>
      </c>
      <c r="D29" s="10">
        <v>1</v>
      </c>
      <c r="E29" s="10">
        <v>0</v>
      </c>
      <c r="F29" s="10">
        <v>1</v>
      </c>
      <c r="G29" s="10">
        <v>1</v>
      </c>
      <c r="H29" s="10">
        <v>0</v>
      </c>
      <c r="I29" s="10">
        <v>1</v>
      </c>
      <c r="J29" s="21"/>
      <c r="K29" s="24">
        <f>VLOOKUP(C29,'Miocic Pivot'!$B$3:$E$7,2,FALSE)</f>
        <v>0.42857142857142855</v>
      </c>
      <c r="L29" s="24">
        <f>IF(D29="NA", 1, VLOOKUP(D29,'Miocic Pivot'!$G$3:$J$7,2,FALSE))</f>
        <v>0.5714285714285714</v>
      </c>
      <c r="M29" s="24">
        <f>IF(E29="NA", 1, VLOOKUP(E29,'Miocic Pivot'!$L$3:$O$7,2,FALSE))</f>
        <v>1</v>
      </c>
      <c r="N29" s="24">
        <f>IF(F29="NA", 1, VLOOKUP(F29,'Miocic Pivot'!$B$12:$E$16,2,FALSE))</f>
        <v>0.42857142857142855</v>
      </c>
      <c r="O29" s="24">
        <f>IF(G29="NA", 1, VLOOKUP(G29,'Miocic Pivot'!$G$12:$J$16,2,FALSE))</f>
        <v>0.5714285714285714</v>
      </c>
      <c r="P29" s="24">
        <f>IF(H29="NA", 1, VLOOKUP(H29,'Miocic Pivot'!$L$12:$O$16,2,FALSE))</f>
        <v>0.83333333333333337</v>
      </c>
      <c r="Q29" s="24">
        <f>VLOOKUP(C29,'Miocic Pivot'!$B$3:$E$7,3,FALSE)</f>
        <v>0.81818181818181823</v>
      </c>
      <c r="R29" s="24">
        <f>IF(D29="NA", 1, VLOOKUP(D29,'Miocic Pivot'!$G$3:$J$7,3,FALSE))</f>
        <v>0.79069767441860461</v>
      </c>
      <c r="S29" s="24">
        <f>IF(E29="NA", 1, VLOOKUP(E29,'Miocic Pivot'!$L$3:$O$7,3,FALSE))</f>
        <v>0.95121951219512191</v>
      </c>
      <c r="T29" s="24">
        <f>IF(F29="NA", 1, VLOOKUP(F29,'Miocic Pivot'!$B$12:$E$16,3,FALSE))</f>
        <v>0.88636363636363635</v>
      </c>
      <c r="U29" s="24">
        <f>IF(G29="NA", 1, VLOOKUP(G29,'Miocic Pivot'!$G$12:$J$16,3,FALSE))</f>
        <v>0.75757575757575757</v>
      </c>
      <c r="V29" s="24">
        <f>IF(H29="NA", 1, VLOOKUP(H29,'Miocic Pivot'!$L$12:$O$16,3,FALSE))</f>
        <v>0.56097560975609762</v>
      </c>
      <c r="X29" s="26">
        <f>PRODUCT(K29:P29)*GETPIVOTDATA("Secure",'Miocic Pivot'!$B$21,"Secure",0)</f>
        <v>6.8598868118676026E-3</v>
      </c>
      <c r="Y29" s="26">
        <f>PRODUCT(Q29:V29)*GETPIVOTDATA("Secure",'Miocic Pivot'!$B$21,"Secure",1)</f>
        <v>0.19998872658809053</v>
      </c>
      <c r="AA29" s="26">
        <f t="shared" si="0"/>
        <v>3.3163803707030266E-2</v>
      </c>
      <c r="AB29" s="26">
        <f t="shared" si="1"/>
        <v>0.96683619629296969</v>
      </c>
      <c r="AC29" s="25">
        <f t="shared" si="2"/>
        <v>1</v>
      </c>
      <c r="AD29" s="25" t="str">
        <f t="shared" si="3"/>
        <v>TRUE</v>
      </c>
    </row>
    <row r="30" spans="2:30" ht="15.75" customHeight="1" x14ac:dyDescent="0.25">
      <c r="B30" s="9">
        <v>38</v>
      </c>
      <c r="C30" s="10">
        <v>1</v>
      </c>
      <c r="D30" s="10">
        <v>1</v>
      </c>
      <c r="E30" s="10">
        <v>0</v>
      </c>
      <c r="F30" s="10">
        <v>1</v>
      </c>
      <c r="G30" s="10">
        <v>0</v>
      </c>
      <c r="H30" s="10">
        <v>0</v>
      </c>
      <c r="I30" s="10">
        <v>1</v>
      </c>
      <c r="J30" s="21"/>
      <c r="K30" s="24">
        <f>VLOOKUP(C30,'Miocic Pivot'!$B$3:$E$7,2,FALSE)</f>
        <v>0.42857142857142855</v>
      </c>
      <c r="L30" s="24">
        <f>IF(D30="NA", 1, VLOOKUP(D30,'Miocic Pivot'!$G$3:$J$7,2,FALSE))</f>
        <v>0.5714285714285714</v>
      </c>
      <c r="M30" s="24">
        <f>IF(E30="NA", 1, VLOOKUP(E30,'Miocic Pivot'!$L$3:$O$7,2,FALSE))</f>
        <v>1</v>
      </c>
      <c r="N30" s="24">
        <f>IF(F30="NA", 1, VLOOKUP(F30,'Miocic Pivot'!$B$12:$E$16,2,FALSE))</f>
        <v>0.42857142857142855</v>
      </c>
      <c r="O30" s="24">
        <f>IF(G30="NA", 1, VLOOKUP(G30,'Miocic Pivot'!$G$12:$J$16,2,FALSE))</f>
        <v>0.42857142857142855</v>
      </c>
      <c r="P30" s="24">
        <f>IF(H30="NA", 1, VLOOKUP(H30,'Miocic Pivot'!$L$12:$O$16,2,FALSE))</f>
        <v>0.83333333333333337</v>
      </c>
      <c r="Q30" s="24">
        <f>VLOOKUP(C30,'Miocic Pivot'!$B$3:$E$7,3,FALSE)</f>
        <v>0.81818181818181823</v>
      </c>
      <c r="R30" s="24">
        <f>IF(D30="NA", 1, VLOOKUP(D30,'Miocic Pivot'!$G$3:$J$7,3,FALSE))</f>
        <v>0.79069767441860461</v>
      </c>
      <c r="S30" s="24">
        <f>IF(E30="NA", 1, VLOOKUP(E30,'Miocic Pivot'!$L$3:$O$7,3,FALSE))</f>
        <v>0.95121951219512191</v>
      </c>
      <c r="T30" s="24">
        <f>IF(F30="NA", 1, VLOOKUP(F30,'Miocic Pivot'!$B$12:$E$16,3,FALSE))</f>
        <v>0.88636363636363635</v>
      </c>
      <c r="U30" s="24">
        <f>IF(G30="NA", 1, VLOOKUP(G30,'Miocic Pivot'!$G$12:$J$16,3,FALSE))</f>
        <v>0.24242424242424243</v>
      </c>
      <c r="V30" s="24">
        <f>IF(H30="NA", 1, VLOOKUP(H30,'Miocic Pivot'!$L$12:$O$16,3,FALSE))</f>
        <v>0.56097560975609762</v>
      </c>
      <c r="X30" s="26">
        <f>PRODUCT(K30:P30)*GETPIVOTDATA("Secure",'Miocic Pivot'!$B$21,"Secure",0)</f>
        <v>5.1449151089007017E-3</v>
      </c>
      <c r="Y30" s="26">
        <f>PRODUCT(Q30:V30)*GETPIVOTDATA("Secure",'Miocic Pivot'!$B$21,"Secure",1)</f>
        <v>6.3996392508188962E-2</v>
      </c>
      <c r="AA30" s="26">
        <f t="shared" si="0"/>
        <v>7.4411596861801793E-2</v>
      </c>
      <c r="AB30" s="26">
        <f t="shared" si="1"/>
        <v>0.92558840313819812</v>
      </c>
      <c r="AC30" s="25">
        <f t="shared" si="2"/>
        <v>1</v>
      </c>
      <c r="AD30" s="25" t="str">
        <f t="shared" si="3"/>
        <v>TRUE</v>
      </c>
    </row>
    <row r="31" spans="2:30" ht="15.75" customHeight="1" x14ac:dyDescent="0.25">
      <c r="B31" s="9">
        <v>66</v>
      </c>
      <c r="C31" s="10">
        <v>1</v>
      </c>
      <c r="D31" s="10">
        <v>1</v>
      </c>
      <c r="E31" s="10">
        <v>0</v>
      </c>
      <c r="F31" s="10">
        <v>1</v>
      </c>
      <c r="G31" s="10">
        <v>1</v>
      </c>
      <c r="H31" s="10">
        <v>0</v>
      </c>
      <c r="I31" s="10">
        <v>1</v>
      </c>
      <c r="J31" s="21"/>
      <c r="K31" s="24">
        <f>VLOOKUP(C31,'Miocic Pivot'!$B$3:$E$7,2,FALSE)</f>
        <v>0.42857142857142855</v>
      </c>
      <c r="L31" s="24">
        <f>IF(D31="NA", 1, VLOOKUP(D31,'Miocic Pivot'!$G$3:$J$7,2,FALSE))</f>
        <v>0.5714285714285714</v>
      </c>
      <c r="M31" s="24">
        <f>IF(E31="NA", 1, VLOOKUP(E31,'Miocic Pivot'!$L$3:$O$7,2,FALSE))</f>
        <v>1</v>
      </c>
      <c r="N31" s="24">
        <f>IF(F31="NA", 1, VLOOKUP(F31,'Miocic Pivot'!$B$12:$E$16,2,FALSE))</f>
        <v>0.42857142857142855</v>
      </c>
      <c r="O31" s="24">
        <f>IF(G31="NA", 1, VLOOKUP(G31,'Miocic Pivot'!$G$12:$J$16,2,FALSE))</f>
        <v>0.5714285714285714</v>
      </c>
      <c r="P31" s="24">
        <f>IF(H31="NA", 1, VLOOKUP(H31,'Miocic Pivot'!$L$12:$O$16,2,FALSE))</f>
        <v>0.83333333333333337</v>
      </c>
      <c r="Q31" s="24">
        <f>VLOOKUP(C31,'Miocic Pivot'!$B$3:$E$7,3,FALSE)</f>
        <v>0.81818181818181823</v>
      </c>
      <c r="R31" s="24">
        <f>IF(D31="NA", 1, VLOOKUP(D31,'Miocic Pivot'!$G$3:$J$7,3,FALSE))</f>
        <v>0.79069767441860461</v>
      </c>
      <c r="S31" s="24">
        <f>IF(E31="NA", 1, VLOOKUP(E31,'Miocic Pivot'!$L$3:$O$7,3,FALSE))</f>
        <v>0.95121951219512191</v>
      </c>
      <c r="T31" s="24">
        <f>IF(F31="NA", 1, VLOOKUP(F31,'Miocic Pivot'!$B$12:$E$16,3,FALSE))</f>
        <v>0.88636363636363635</v>
      </c>
      <c r="U31" s="24">
        <f>IF(G31="NA", 1, VLOOKUP(G31,'Miocic Pivot'!$G$12:$J$16,3,FALSE))</f>
        <v>0.75757575757575757</v>
      </c>
      <c r="V31" s="24">
        <f>IF(H31="NA", 1, VLOOKUP(H31,'Miocic Pivot'!$L$12:$O$16,3,FALSE))</f>
        <v>0.56097560975609762</v>
      </c>
      <c r="X31" s="26">
        <f>PRODUCT(K31:P31)*GETPIVOTDATA("Secure",'Miocic Pivot'!$B$21,"Secure",0)</f>
        <v>6.8598868118676026E-3</v>
      </c>
      <c r="Y31" s="26">
        <f>PRODUCT(Q31:V31)*GETPIVOTDATA("Secure",'Miocic Pivot'!$B$21,"Secure",1)</f>
        <v>0.19998872658809053</v>
      </c>
      <c r="AA31" s="26">
        <f t="shared" si="0"/>
        <v>3.3163803707030266E-2</v>
      </c>
      <c r="AB31" s="26">
        <f t="shared" si="1"/>
        <v>0.96683619629296969</v>
      </c>
      <c r="AC31" s="25">
        <f t="shared" si="2"/>
        <v>1</v>
      </c>
      <c r="AD31" s="25" t="str">
        <f t="shared" si="3"/>
        <v>TRUE</v>
      </c>
    </row>
    <row r="32" spans="2:30" ht="15.75" customHeight="1" x14ac:dyDescent="0.25">
      <c r="B32" s="9">
        <v>8</v>
      </c>
      <c r="C32" s="10">
        <v>1</v>
      </c>
      <c r="D32" s="10">
        <v>1</v>
      </c>
      <c r="E32" s="10">
        <v>0</v>
      </c>
      <c r="F32" s="10">
        <v>1</v>
      </c>
      <c r="G32" s="10">
        <v>1</v>
      </c>
      <c r="H32" s="10">
        <v>1</v>
      </c>
      <c r="I32" s="10">
        <v>1</v>
      </c>
      <c r="J32" s="21"/>
      <c r="K32" s="24">
        <f>VLOOKUP(C32,'Miocic Pivot'!$B$3:$E$7,2,FALSE)</f>
        <v>0.42857142857142855</v>
      </c>
      <c r="L32" s="24">
        <f>IF(D32="NA", 1, VLOOKUP(D32,'Miocic Pivot'!$G$3:$J$7,2,FALSE))</f>
        <v>0.5714285714285714</v>
      </c>
      <c r="M32" s="24">
        <f>IF(E32="NA", 1, VLOOKUP(E32,'Miocic Pivot'!$L$3:$O$7,2,FALSE))</f>
        <v>1</v>
      </c>
      <c r="N32" s="24">
        <f>IF(F32="NA", 1, VLOOKUP(F32,'Miocic Pivot'!$B$12:$E$16,2,FALSE))</f>
        <v>0.42857142857142855</v>
      </c>
      <c r="O32" s="24">
        <f>IF(G32="NA", 1, VLOOKUP(G32,'Miocic Pivot'!$G$12:$J$16,2,FALSE))</f>
        <v>0.5714285714285714</v>
      </c>
      <c r="P32" s="24">
        <f>IF(H32="NA", 1, VLOOKUP(H32,'Miocic Pivot'!$L$12:$O$16,2,FALSE))</f>
        <v>0.16666666666666666</v>
      </c>
      <c r="Q32" s="24">
        <f>VLOOKUP(C32,'Miocic Pivot'!$B$3:$E$7,3,FALSE)</f>
        <v>0.81818181818181823</v>
      </c>
      <c r="R32" s="24">
        <f>IF(D32="NA", 1, VLOOKUP(D32,'Miocic Pivot'!$G$3:$J$7,3,FALSE))</f>
        <v>0.79069767441860461</v>
      </c>
      <c r="S32" s="24">
        <f>IF(E32="NA", 1, VLOOKUP(E32,'Miocic Pivot'!$L$3:$O$7,3,FALSE))</f>
        <v>0.95121951219512191</v>
      </c>
      <c r="T32" s="24">
        <f>IF(F32="NA", 1, VLOOKUP(F32,'Miocic Pivot'!$B$12:$E$16,3,FALSE))</f>
        <v>0.88636363636363635</v>
      </c>
      <c r="U32" s="24">
        <f>IF(G32="NA", 1, VLOOKUP(G32,'Miocic Pivot'!$G$12:$J$16,3,FALSE))</f>
        <v>0.75757575757575757</v>
      </c>
      <c r="V32" s="24">
        <f>IF(H32="NA", 1, VLOOKUP(H32,'Miocic Pivot'!$L$12:$O$16,3,FALSE))</f>
        <v>0.43902439024390244</v>
      </c>
      <c r="X32" s="26">
        <f>PRODUCT(K32:P32)*GETPIVOTDATA("Secure",'Miocic Pivot'!$B$21,"Secure",0)</f>
        <v>1.3719773623735206E-3</v>
      </c>
      <c r="Y32" s="26">
        <f>PRODUCT(Q32:V32)*GETPIVOTDATA("Secure",'Miocic Pivot'!$B$21,"Secure",1)</f>
        <v>0.15651291646024473</v>
      </c>
      <c r="AA32" s="26">
        <f t="shared" si="0"/>
        <v>8.6897316719541286E-3</v>
      </c>
      <c r="AB32" s="26">
        <f t="shared" si="1"/>
        <v>0.99131026832804592</v>
      </c>
      <c r="AC32" s="25">
        <f t="shared" si="2"/>
        <v>1</v>
      </c>
      <c r="AD32" s="25" t="str">
        <f t="shared" si="3"/>
        <v>TRUE</v>
      </c>
    </row>
    <row r="33" spans="2:30" ht="15.75" customHeight="1" x14ac:dyDescent="0.25">
      <c r="B33" s="9">
        <v>35</v>
      </c>
      <c r="C33" s="10">
        <v>0</v>
      </c>
      <c r="D33" s="10">
        <v>0</v>
      </c>
      <c r="E33" s="10">
        <v>0</v>
      </c>
      <c r="F33" s="10">
        <v>1</v>
      </c>
      <c r="G33" s="10" t="s">
        <v>44</v>
      </c>
      <c r="H33" s="10">
        <v>0</v>
      </c>
      <c r="I33" s="10">
        <v>1</v>
      </c>
      <c r="J33" s="21"/>
      <c r="K33" s="24">
        <f>VLOOKUP(C33,'Miocic Pivot'!$B$3:$E$7,2,FALSE)</f>
        <v>0.5714285714285714</v>
      </c>
      <c r="L33" s="24">
        <f>IF(D33="NA", 1, VLOOKUP(D33,'Miocic Pivot'!$G$3:$J$7,2,FALSE))</f>
        <v>0.42857142857142855</v>
      </c>
      <c r="M33" s="24">
        <f>IF(E33="NA", 1, VLOOKUP(E33,'Miocic Pivot'!$L$3:$O$7,2,FALSE))</f>
        <v>1</v>
      </c>
      <c r="N33" s="24">
        <f>IF(F33="NA", 1, VLOOKUP(F33,'Miocic Pivot'!$B$12:$E$16,2,FALSE))</f>
        <v>0.42857142857142855</v>
      </c>
      <c r="O33" s="25">
        <f>IF(G33="NA", 1, VLOOKUP(G33,'Miocic Pivot'!$G$12:$J$16,2,FALSE))</f>
        <v>1</v>
      </c>
      <c r="P33" s="24">
        <f>IF(H33="NA", 1, VLOOKUP(H33,'Miocic Pivot'!$L$12:$O$16,2,FALSE))</f>
        <v>0.83333333333333337</v>
      </c>
      <c r="Q33" s="24">
        <f>VLOOKUP(C33,'Miocic Pivot'!$B$3:$E$7,3,FALSE)</f>
        <v>0.18181818181818182</v>
      </c>
      <c r="R33" s="24">
        <f>IF(D33="NA", 1, VLOOKUP(D33,'Miocic Pivot'!$G$3:$J$7,3,FALSE))</f>
        <v>0.20930232558139536</v>
      </c>
      <c r="S33" s="24">
        <f>IF(E33="NA", 1, VLOOKUP(E33,'Miocic Pivot'!$L$3:$O$7,3,FALSE))</f>
        <v>0.95121951219512191</v>
      </c>
      <c r="T33" s="24">
        <f>IF(F33="NA", 1, VLOOKUP(F33,'Miocic Pivot'!$B$12:$E$16,3,FALSE))</f>
        <v>0.88636363636363635</v>
      </c>
      <c r="U33" s="25">
        <f>IF(G33="NA", 1, VLOOKUP(G33,'Miocic Pivot'!$G$12:$J$16,3,FALSE))</f>
        <v>1</v>
      </c>
      <c r="V33" s="24">
        <f>IF(H33="NA", 1, VLOOKUP(H33,'Miocic Pivot'!$L$12:$O$16,3,FALSE))</f>
        <v>0.56097560975609762</v>
      </c>
      <c r="X33" s="26">
        <f>PRODUCT(K33:P33)*GETPIVOTDATA("Secure",'Miocic Pivot'!$B$21,"Secure",0)</f>
        <v>1.2004801920768306E-2</v>
      </c>
      <c r="Y33" s="26">
        <f>PRODUCT(Q33:V33)*GETPIVOTDATA("Secure",'Miocic Pivot'!$B$21,"Secure",1)</f>
        <v>1.5528536417428202E-2</v>
      </c>
      <c r="AA33" s="26">
        <f t="shared" si="0"/>
        <v>0.43600967573606059</v>
      </c>
      <c r="AB33" s="26">
        <f t="shared" si="1"/>
        <v>0.56399032426393936</v>
      </c>
      <c r="AC33" s="25">
        <f t="shared" si="2"/>
        <v>1</v>
      </c>
      <c r="AD33" s="25" t="str">
        <f t="shared" si="3"/>
        <v>TRUE</v>
      </c>
    </row>
    <row r="34" spans="2:30" ht="15.75" customHeight="1" x14ac:dyDescent="0.25">
      <c r="B34" s="9">
        <v>30</v>
      </c>
      <c r="C34" s="10">
        <v>1</v>
      </c>
      <c r="D34" s="10">
        <v>1</v>
      </c>
      <c r="E34" s="10">
        <v>0</v>
      </c>
      <c r="F34" s="10">
        <v>1</v>
      </c>
      <c r="G34" s="10" t="s">
        <v>44</v>
      </c>
      <c r="H34" s="10" t="s">
        <v>44</v>
      </c>
      <c r="I34" s="10">
        <v>1</v>
      </c>
      <c r="J34" s="21"/>
      <c r="K34" s="24">
        <f>VLOOKUP(C34,'Miocic Pivot'!$B$3:$E$7,2,FALSE)</f>
        <v>0.42857142857142855</v>
      </c>
      <c r="L34" s="24">
        <f>IF(D34="NA", 1, VLOOKUP(D34,'Miocic Pivot'!$G$3:$J$7,2,FALSE))</f>
        <v>0.5714285714285714</v>
      </c>
      <c r="M34" s="24">
        <f>IF(E34="NA", 1, VLOOKUP(E34,'Miocic Pivot'!$L$3:$O$7,2,FALSE))</f>
        <v>1</v>
      </c>
      <c r="N34" s="24">
        <f>IF(F34="NA", 1, VLOOKUP(F34,'Miocic Pivot'!$B$12:$E$16,2,FALSE))</f>
        <v>0.42857142857142855</v>
      </c>
      <c r="O34" s="25">
        <f>IF(G34="NA", 1, VLOOKUP(G34,'Miocic Pivot'!$G$12:$J$16,2,FALSE))</f>
        <v>1</v>
      </c>
      <c r="P34" s="25">
        <f>IF(H34="NA", 1, VLOOKUP(H34,'Miocic Pivot'!$L$12:$O$16,2,FALSE))</f>
        <v>1</v>
      </c>
      <c r="Q34" s="24">
        <f>VLOOKUP(C34,'Miocic Pivot'!$B$3:$E$7,3,FALSE)</f>
        <v>0.81818181818181823</v>
      </c>
      <c r="R34" s="24">
        <f>IF(D34="NA", 1, VLOOKUP(D34,'Miocic Pivot'!$G$3:$J$7,3,FALSE))</f>
        <v>0.79069767441860461</v>
      </c>
      <c r="S34" s="24">
        <f>IF(E34="NA", 1, VLOOKUP(E34,'Miocic Pivot'!$L$3:$O$7,3,FALSE))</f>
        <v>0.95121951219512191</v>
      </c>
      <c r="T34" s="24">
        <f>IF(F34="NA", 1, VLOOKUP(F34,'Miocic Pivot'!$B$12:$E$16,3,FALSE))</f>
        <v>0.88636363636363635</v>
      </c>
      <c r="U34" s="25">
        <f>IF(G34="NA", 1, VLOOKUP(G34,'Miocic Pivot'!$G$12:$J$16,3,FALSE))</f>
        <v>1</v>
      </c>
      <c r="V34" s="25">
        <f>IF(H34="NA", 1, VLOOKUP(H34,'Miocic Pivot'!$L$12:$O$16,3,FALSE))</f>
        <v>1</v>
      </c>
      <c r="X34" s="26">
        <f>PRODUCT(K34:P34)*GETPIVOTDATA("Secure",'Miocic Pivot'!$B$21,"Secure",0)</f>
        <v>1.4405762304921967E-2</v>
      </c>
      <c r="Y34" s="26">
        <f>PRODUCT(Q34:V34)*GETPIVOTDATA("Secure",'Miocic Pivot'!$B$21,"Secure",1)</f>
        <v>0.47058216882380249</v>
      </c>
      <c r="AA34" s="26">
        <f t="shared" si="0"/>
        <v>2.9703341836558858E-2</v>
      </c>
      <c r="AB34" s="26">
        <f t="shared" si="1"/>
        <v>0.97029665816344113</v>
      </c>
      <c r="AC34" s="25">
        <f t="shared" si="2"/>
        <v>1</v>
      </c>
      <c r="AD34" s="25" t="str">
        <f t="shared" si="3"/>
        <v>TRUE</v>
      </c>
    </row>
    <row r="35" spans="2:30" ht="15.75" customHeight="1" x14ac:dyDescent="0.25">
      <c r="B35" s="9">
        <v>34</v>
      </c>
      <c r="C35" s="10">
        <v>1</v>
      </c>
      <c r="D35" s="10">
        <v>1</v>
      </c>
      <c r="E35" s="10">
        <v>0</v>
      </c>
      <c r="F35" s="10">
        <v>0</v>
      </c>
      <c r="G35" s="10">
        <v>0</v>
      </c>
      <c r="H35" s="10">
        <v>0</v>
      </c>
      <c r="I35" s="10">
        <v>1</v>
      </c>
      <c r="J35" s="21"/>
      <c r="K35" s="24">
        <f>VLOOKUP(C35,'Miocic Pivot'!$B$3:$E$7,2,FALSE)</f>
        <v>0.42857142857142855</v>
      </c>
      <c r="L35" s="24">
        <f>IF(D35="NA", 1, VLOOKUP(D35,'Miocic Pivot'!$G$3:$J$7,2,FALSE))</f>
        <v>0.5714285714285714</v>
      </c>
      <c r="M35" s="24">
        <f>IF(E35="NA", 1, VLOOKUP(E35,'Miocic Pivot'!$L$3:$O$7,2,FALSE))</f>
        <v>1</v>
      </c>
      <c r="N35" s="24">
        <f>IF(F35="NA", 1, VLOOKUP(F35,'Miocic Pivot'!$B$12:$E$16,2,FALSE))</f>
        <v>0.5714285714285714</v>
      </c>
      <c r="O35" s="24">
        <f>IF(G35="NA", 1, VLOOKUP(G35,'Miocic Pivot'!$G$12:$J$16,2,FALSE))</f>
        <v>0.42857142857142855</v>
      </c>
      <c r="P35" s="24">
        <f>IF(H35="NA", 1, VLOOKUP(H35,'Miocic Pivot'!$L$12:$O$16,2,FALSE))</f>
        <v>0.83333333333333337</v>
      </c>
      <c r="Q35" s="24">
        <f>VLOOKUP(C35,'Miocic Pivot'!$B$3:$E$7,3,FALSE)</f>
        <v>0.81818181818181823</v>
      </c>
      <c r="R35" s="24">
        <f>IF(D35="NA", 1, VLOOKUP(D35,'Miocic Pivot'!$G$3:$J$7,3,FALSE))</f>
        <v>0.79069767441860461</v>
      </c>
      <c r="S35" s="24">
        <f>IF(E35="NA", 1, VLOOKUP(E35,'Miocic Pivot'!$L$3:$O$7,3,FALSE))</f>
        <v>0.95121951219512191</v>
      </c>
      <c r="T35" s="24">
        <f>IF(F35="NA", 1, VLOOKUP(F35,'Miocic Pivot'!$B$12:$E$16,3,FALSE))</f>
        <v>0.11363636363636363</v>
      </c>
      <c r="U35" s="24">
        <f>IF(G35="NA", 1, VLOOKUP(G35,'Miocic Pivot'!$G$12:$J$16,3,FALSE))</f>
        <v>0.24242424242424243</v>
      </c>
      <c r="V35" s="24">
        <f>IF(H35="NA", 1, VLOOKUP(H35,'Miocic Pivot'!$L$12:$O$16,3,FALSE))</f>
        <v>0.56097560975609762</v>
      </c>
      <c r="X35" s="26">
        <f>PRODUCT(K35:P35)*GETPIVOTDATA("Secure",'Miocic Pivot'!$B$21,"Secure",0)</f>
        <v>6.8598868118676026E-3</v>
      </c>
      <c r="Y35" s="26">
        <f>PRODUCT(Q35:V35)*GETPIVOTDATA("Secure",'Miocic Pivot'!$B$21,"Secure",1)</f>
        <v>8.2046657061780708E-3</v>
      </c>
      <c r="AA35" s="26">
        <f t="shared" si="0"/>
        <v>0.45536611881768235</v>
      </c>
      <c r="AB35" s="26">
        <f t="shared" si="1"/>
        <v>0.54463388118231759</v>
      </c>
      <c r="AC35" s="25">
        <f t="shared" si="2"/>
        <v>1</v>
      </c>
      <c r="AD35" s="25" t="str">
        <f t="shared" si="3"/>
        <v>TRUE</v>
      </c>
    </row>
    <row r="36" spans="2:30" ht="15.75" customHeight="1" x14ac:dyDescent="0.25">
      <c r="B36" s="9">
        <v>23</v>
      </c>
      <c r="C36" s="10">
        <v>0</v>
      </c>
      <c r="D36" s="10">
        <v>0</v>
      </c>
      <c r="E36" s="10">
        <v>0</v>
      </c>
      <c r="F36" s="10">
        <v>0</v>
      </c>
      <c r="G36" s="10">
        <v>1</v>
      </c>
      <c r="H36" s="10">
        <v>1</v>
      </c>
      <c r="I36" s="10">
        <v>1</v>
      </c>
      <c r="J36" s="21"/>
      <c r="K36" s="24">
        <f>VLOOKUP(C36,'Miocic Pivot'!$B$3:$E$7,2,FALSE)</f>
        <v>0.5714285714285714</v>
      </c>
      <c r="L36" s="24">
        <f>IF(D36="NA", 1, VLOOKUP(D36,'Miocic Pivot'!$G$3:$J$7,2,FALSE))</f>
        <v>0.42857142857142855</v>
      </c>
      <c r="M36" s="24">
        <f>IF(E36="NA", 1, VLOOKUP(E36,'Miocic Pivot'!$L$3:$O$7,2,FALSE))</f>
        <v>1</v>
      </c>
      <c r="N36" s="24">
        <f>IF(F36="NA", 1, VLOOKUP(F36,'Miocic Pivot'!$B$12:$E$16,2,FALSE))</f>
        <v>0.5714285714285714</v>
      </c>
      <c r="O36" s="24">
        <f>IF(G36="NA", 1, VLOOKUP(G36,'Miocic Pivot'!$G$12:$J$16,2,FALSE))</f>
        <v>0.5714285714285714</v>
      </c>
      <c r="P36" s="24">
        <f>IF(H36="NA", 1, VLOOKUP(H36,'Miocic Pivot'!$L$12:$O$16,2,FALSE))</f>
        <v>0.16666666666666666</v>
      </c>
      <c r="Q36" s="24">
        <f>VLOOKUP(C36,'Miocic Pivot'!$B$3:$E$7,3,FALSE)</f>
        <v>0.18181818181818182</v>
      </c>
      <c r="R36" s="24">
        <f>IF(D36="NA", 1, VLOOKUP(D36,'Miocic Pivot'!$G$3:$J$7,3,FALSE))</f>
        <v>0.20930232558139536</v>
      </c>
      <c r="S36" s="24">
        <f>IF(E36="NA", 1, VLOOKUP(E36,'Miocic Pivot'!$L$3:$O$7,3,FALSE))</f>
        <v>0.95121951219512191</v>
      </c>
      <c r="T36" s="24">
        <f>IF(F36="NA", 1, VLOOKUP(F36,'Miocic Pivot'!$B$12:$E$16,3,FALSE))</f>
        <v>0.11363636363636363</v>
      </c>
      <c r="U36" s="24">
        <f>IF(G36="NA", 1, VLOOKUP(G36,'Miocic Pivot'!$G$12:$J$16,3,FALSE))</f>
        <v>0.75757575757575757</v>
      </c>
      <c r="V36" s="24">
        <f>IF(H36="NA", 1, VLOOKUP(H36,'Miocic Pivot'!$L$12:$O$16,3,FALSE))</f>
        <v>0.43902439024390244</v>
      </c>
      <c r="X36" s="26">
        <f>PRODUCT(K36:P36)*GETPIVOTDATA("Secure",'Miocic Pivot'!$B$21,"Secure",0)</f>
        <v>1.8293031498313606E-3</v>
      </c>
      <c r="Y36" s="26">
        <f>PRODUCT(Q36:V36)*GETPIVOTDATA("Secure",'Miocic Pivot'!$B$21,"Secure",1)</f>
        <v>1.1803387365025995E-3</v>
      </c>
      <c r="AA36" s="26">
        <f t="shared" si="0"/>
        <v>0.60781422472147739</v>
      </c>
      <c r="AB36" s="26">
        <f t="shared" si="1"/>
        <v>0.39218577527852266</v>
      </c>
      <c r="AC36" s="25">
        <f t="shared" si="2"/>
        <v>0</v>
      </c>
      <c r="AD36" s="25" t="str">
        <f t="shared" si="3"/>
        <v>FALSE</v>
      </c>
    </row>
    <row r="37" spans="2:30" ht="15.75" customHeight="1" x14ac:dyDescent="0.25">
      <c r="B37" s="9">
        <v>6</v>
      </c>
      <c r="C37" s="10">
        <v>1</v>
      </c>
      <c r="D37" s="10">
        <v>1</v>
      </c>
      <c r="E37" s="10">
        <v>0</v>
      </c>
      <c r="F37" s="10">
        <v>1</v>
      </c>
      <c r="G37" s="10">
        <v>1</v>
      </c>
      <c r="H37" s="10">
        <v>0</v>
      </c>
      <c r="I37" s="10">
        <v>1</v>
      </c>
      <c r="J37" s="21"/>
      <c r="K37" s="24">
        <f>VLOOKUP(C37,'Miocic Pivot'!$B$3:$E$7,2,FALSE)</f>
        <v>0.42857142857142855</v>
      </c>
      <c r="L37" s="24">
        <f>IF(D37="NA", 1, VLOOKUP(D37,'Miocic Pivot'!$G$3:$J$7,2,FALSE))</f>
        <v>0.5714285714285714</v>
      </c>
      <c r="M37" s="24">
        <f>IF(E37="NA", 1, VLOOKUP(E37,'Miocic Pivot'!$L$3:$O$7,2,FALSE))</f>
        <v>1</v>
      </c>
      <c r="N37" s="24">
        <f>IF(F37="NA", 1, VLOOKUP(F37,'Miocic Pivot'!$B$12:$E$16,2,FALSE))</f>
        <v>0.42857142857142855</v>
      </c>
      <c r="O37" s="24">
        <f>IF(G37="NA", 1, VLOOKUP(G37,'Miocic Pivot'!$G$12:$J$16,2,FALSE))</f>
        <v>0.5714285714285714</v>
      </c>
      <c r="P37" s="24">
        <f>IF(H37="NA", 1, VLOOKUP(H37,'Miocic Pivot'!$L$12:$O$16,2,FALSE))</f>
        <v>0.83333333333333337</v>
      </c>
      <c r="Q37" s="24">
        <f>VLOOKUP(C37,'Miocic Pivot'!$B$3:$E$7,3,FALSE)</f>
        <v>0.81818181818181823</v>
      </c>
      <c r="R37" s="24">
        <f>IF(D37="NA", 1, VLOOKUP(D37,'Miocic Pivot'!$G$3:$J$7,3,FALSE))</f>
        <v>0.79069767441860461</v>
      </c>
      <c r="S37" s="24">
        <f>IF(E37="NA", 1, VLOOKUP(E37,'Miocic Pivot'!$L$3:$O$7,3,FALSE))</f>
        <v>0.95121951219512191</v>
      </c>
      <c r="T37" s="24">
        <f>IF(F37="NA", 1, VLOOKUP(F37,'Miocic Pivot'!$B$12:$E$16,3,FALSE))</f>
        <v>0.88636363636363635</v>
      </c>
      <c r="U37" s="24">
        <f>IF(G37="NA", 1, VLOOKUP(G37,'Miocic Pivot'!$G$12:$J$16,3,FALSE))</f>
        <v>0.75757575757575757</v>
      </c>
      <c r="V37" s="24">
        <f>IF(H37="NA", 1, VLOOKUP(H37,'Miocic Pivot'!$L$12:$O$16,3,FALSE))</f>
        <v>0.56097560975609762</v>
      </c>
      <c r="X37" s="26">
        <f>PRODUCT(K37:P37)*GETPIVOTDATA("Secure",'Miocic Pivot'!$B$21,"Secure",0)</f>
        <v>6.8598868118676026E-3</v>
      </c>
      <c r="Y37" s="26">
        <f>PRODUCT(Q37:V37)*GETPIVOTDATA("Secure",'Miocic Pivot'!$B$21,"Secure",1)</f>
        <v>0.19998872658809053</v>
      </c>
      <c r="AA37" s="26">
        <f t="shared" si="0"/>
        <v>3.3163803707030266E-2</v>
      </c>
      <c r="AB37" s="26">
        <f t="shared" si="1"/>
        <v>0.96683619629296969</v>
      </c>
      <c r="AC37" s="25">
        <f t="shared" si="2"/>
        <v>1</v>
      </c>
      <c r="AD37" s="25" t="str">
        <f t="shared" si="3"/>
        <v>TRUE</v>
      </c>
    </row>
    <row r="38" spans="2:30" ht="15.75" customHeight="1" x14ac:dyDescent="0.25">
      <c r="B38" s="9">
        <v>9</v>
      </c>
      <c r="C38" s="10">
        <v>1</v>
      </c>
      <c r="D38" s="10">
        <v>1</v>
      </c>
      <c r="E38" s="10">
        <v>0</v>
      </c>
      <c r="F38" s="10">
        <v>1</v>
      </c>
      <c r="G38" s="10">
        <v>1</v>
      </c>
      <c r="H38" s="10">
        <v>1</v>
      </c>
      <c r="I38" s="10">
        <v>1</v>
      </c>
      <c r="J38" s="21"/>
      <c r="K38" s="24">
        <f>VLOOKUP(C38,'Miocic Pivot'!$B$3:$E$7,2,FALSE)</f>
        <v>0.42857142857142855</v>
      </c>
      <c r="L38" s="24">
        <f>IF(D38="NA", 1, VLOOKUP(D38,'Miocic Pivot'!$G$3:$J$7,2,FALSE))</f>
        <v>0.5714285714285714</v>
      </c>
      <c r="M38" s="24">
        <f>IF(E38="NA", 1, VLOOKUP(E38,'Miocic Pivot'!$L$3:$O$7,2,FALSE))</f>
        <v>1</v>
      </c>
      <c r="N38" s="24">
        <f>IF(F38="NA", 1, VLOOKUP(F38,'Miocic Pivot'!$B$12:$E$16,2,FALSE))</f>
        <v>0.42857142857142855</v>
      </c>
      <c r="O38" s="24">
        <f>IF(G38="NA", 1, VLOOKUP(G38,'Miocic Pivot'!$G$12:$J$16,2,FALSE))</f>
        <v>0.5714285714285714</v>
      </c>
      <c r="P38" s="24">
        <f>IF(H38="NA", 1, VLOOKUP(H38,'Miocic Pivot'!$L$12:$O$16,2,FALSE))</f>
        <v>0.16666666666666666</v>
      </c>
      <c r="Q38" s="24">
        <f>VLOOKUP(C38,'Miocic Pivot'!$B$3:$E$7,3,FALSE)</f>
        <v>0.81818181818181823</v>
      </c>
      <c r="R38" s="24">
        <f>IF(D38="NA", 1, VLOOKUP(D38,'Miocic Pivot'!$G$3:$J$7,3,FALSE))</f>
        <v>0.79069767441860461</v>
      </c>
      <c r="S38" s="24">
        <f>IF(E38="NA", 1, VLOOKUP(E38,'Miocic Pivot'!$L$3:$O$7,3,FALSE))</f>
        <v>0.95121951219512191</v>
      </c>
      <c r="T38" s="24">
        <f>IF(F38="NA", 1, VLOOKUP(F38,'Miocic Pivot'!$B$12:$E$16,3,FALSE))</f>
        <v>0.88636363636363635</v>
      </c>
      <c r="U38" s="24">
        <f>IF(G38="NA", 1, VLOOKUP(G38,'Miocic Pivot'!$G$12:$J$16,3,FALSE))</f>
        <v>0.75757575757575757</v>
      </c>
      <c r="V38" s="24">
        <f>IF(H38="NA", 1, VLOOKUP(H38,'Miocic Pivot'!$L$12:$O$16,3,FALSE))</f>
        <v>0.43902439024390244</v>
      </c>
      <c r="X38" s="26">
        <f>PRODUCT(K38:P38)*GETPIVOTDATA("Secure",'Miocic Pivot'!$B$21,"Secure",0)</f>
        <v>1.3719773623735206E-3</v>
      </c>
      <c r="Y38" s="26">
        <f>PRODUCT(Q38:V38)*GETPIVOTDATA("Secure",'Miocic Pivot'!$B$21,"Secure",1)</f>
        <v>0.15651291646024473</v>
      </c>
      <c r="AA38" s="26">
        <f t="shared" si="0"/>
        <v>8.6897316719541286E-3</v>
      </c>
      <c r="AB38" s="26">
        <f t="shared" si="1"/>
        <v>0.99131026832804592</v>
      </c>
      <c r="AC38" s="25">
        <f t="shared" si="2"/>
        <v>1</v>
      </c>
      <c r="AD38" s="25" t="str">
        <f t="shared" si="3"/>
        <v>TRUE</v>
      </c>
    </row>
    <row r="39" spans="2:30" ht="15.75" customHeight="1" x14ac:dyDescent="0.25">
      <c r="B39" s="9">
        <v>36</v>
      </c>
      <c r="C39" s="10">
        <v>1</v>
      </c>
      <c r="D39" s="10">
        <v>1</v>
      </c>
      <c r="E39" s="10">
        <v>0</v>
      </c>
      <c r="F39" s="10">
        <v>1</v>
      </c>
      <c r="G39" s="10">
        <v>1</v>
      </c>
      <c r="H39" s="10">
        <v>1</v>
      </c>
      <c r="I39" s="10">
        <v>1</v>
      </c>
      <c r="J39" s="21"/>
      <c r="K39" s="24">
        <f>VLOOKUP(C39,'Miocic Pivot'!$B$3:$E$7,2,FALSE)</f>
        <v>0.42857142857142855</v>
      </c>
      <c r="L39" s="24">
        <f>IF(D39="NA", 1, VLOOKUP(D39,'Miocic Pivot'!$G$3:$J$7,2,FALSE))</f>
        <v>0.5714285714285714</v>
      </c>
      <c r="M39" s="24">
        <f>IF(E39="NA", 1, VLOOKUP(E39,'Miocic Pivot'!$L$3:$O$7,2,FALSE))</f>
        <v>1</v>
      </c>
      <c r="N39" s="24">
        <f>IF(F39="NA", 1, VLOOKUP(F39,'Miocic Pivot'!$B$12:$E$16,2,FALSE))</f>
        <v>0.42857142857142855</v>
      </c>
      <c r="O39" s="24">
        <f>IF(G39="NA", 1, VLOOKUP(G39,'Miocic Pivot'!$G$12:$J$16,2,FALSE))</f>
        <v>0.5714285714285714</v>
      </c>
      <c r="P39" s="24">
        <f>IF(H39="NA", 1, VLOOKUP(H39,'Miocic Pivot'!$L$12:$O$16,2,FALSE))</f>
        <v>0.16666666666666666</v>
      </c>
      <c r="Q39" s="24">
        <f>VLOOKUP(C39,'Miocic Pivot'!$B$3:$E$7,3,FALSE)</f>
        <v>0.81818181818181823</v>
      </c>
      <c r="R39" s="24">
        <f>IF(D39="NA", 1, VLOOKUP(D39,'Miocic Pivot'!$G$3:$J$7,3,FALSE))</f>
        <v>0.79069767441860461</v>
      </c>
      <c r="S39" s="24">
        <f>IF(E39="NA", 1, VLOOKUP(E39,'Miocic Pivot'!$L$3:$O$7,3,FALSE))</f>
        <v>0.95121951219512191</v>
      </c>
      <c r="T39" s="24">
        <f>IF(F39="NA", 1, VLOOKUP(F39,'Miocic Pivot'!$B$12:$E$16,3,FALSE))</f>
        <v>0.88636363636363635</v>
      </c>
      <c r="U39" s="24">
        <f>IF(G39="NA", 1, VLOOKUP(G39,'Miocic Pivot'!$G$12:$J$16,3,FALSE))</f>
        <v>0.75757575757575757</v>
      </c>
      <c r="V39" s="24">
        <f>IF(H39="NA", 1, VLOOKUP(H39,'Miocic Pivot'!$L$12:$O$16,3,FALSE))</f>
        <v>0.43902439024390244</v>
      </c>
      <c r="X39" s="26">
        <f>PRODUCT(K39:P39)*GETPIVOTDATA("Secure",'Miocic Pivot'!$B$21,"Secure",0)</f>
        <v>1.3719773623735206E-3</v>
      </c>
      <c r="Y39" s="26">
        <f>PRODUCT(Q39:V39)*GETPIVOTDATA("Secure",'Miocic Pivot'!$B$21,"Secure",1)</f>
        <v>0.15651291646024473</v>
      </c>
      <c r="AA39" s="26">
        <f t="shared" si="0"/>
        <v>8.6897316719541286E-3</v>
      </c>
      <c r="AB39" s="26">
        <f t="shared" si="1"/>
        <v>0.99131026832804592</v>
      </c>
      <c r="AC39" s="25">
        <f t="shared" si="2"/>
        <v>1</v>
      </c>
      <c r="AD39" s="25" t="str">
        <f t="shared" si="3"/>
        <v>TRUE</v>
      </c>
    </row>
    <row r="40" spans="2:30" ht="15.75" customHeight="1" x14ac:dyDescent="0.25">
      <c r="B40" s="9">
        <v>16</v>
      </c>
      <c r="C40" s="10">
        <v>1</v>
      </c>
      <c r="D40" s="10">
        <v>1</v>
      </c>
      <c r="E40" s="10">
        <v>0</v>
      </c>
      <c r="F40" s="10">
        <v>1</v>
      </c>
      <c r="G40" s="10">
        <v>1</v>
      </c>
      <c r="H40" s="10">
        <v>0</v>
      </c>
      <c r="I40" s="10">
        <v>1</v>
      </c>
      <c r="J40" s="21"/>
      <c r="K40" s="24">
        <f>VLOOKUP(C40,'Miocic Pivot'!$B$3:$E$7,2,FALSE)</f>
        <v>0.42857142857142855</v>
      </c>
      <c r="L40" s="24">
        <f>IF(D40="NA", 1, VLOOKUP(D40,'Miocic Pivot'!$G$3:$J$7,2,FALSE))</f>
        <v>0.5714285714285714</v>
      </c>
      <c r="M40" s="24">
        <f>IF(E40="NA", 1, VLOOKUP(E40,'Miocic Pivot'!$L$3:$O$7,2,FALSE))</f>
        <v>1</v>
      </c>
      <c r="N40" s="24">
        <f>IF(F40="NA", 1, VLOOKUP(F40,'Miocic Pivot'!$B$12:$E$16,2,FALSE))</f>
        <v>0.42857142857142855</v>
      </c>
      <c r="O40" s="24">
        <f>IF(G40="NA", 1, VLOOKUP(G40,'Miocic Pivot'!$G$12:$J$16,2,FALSE))</f>
        <v>0.5714285714285714</v>
      </c>
      <c r="P40" s="24">
        <f>IF(H40="NA", 1, VLOOKUP(H40,'Miocic Pivot'!$L$12:$O$16,2,FALSE))</f>
        <v>0.83333333333333337</v>
      </c>
      <c r="Q40" s="24">
        <f>VLOOKUP(C40,'Miocic Pivot'!$B$3:$E$7,3,FALSE)</f>
        <v>0.81818181818181823</v>
      </c>
      <c r="R40" s="24">
        <f>IF(D40="NA", 1, VLOOKUP(D40,'Miocic Pivot'!$G$3:$J$7,3,FALSE))</f>
        <v>0.79069767441860461</v>
      </c>
      <c r="S40" s="24">
        <f>IF(E40="NA", 1, VLOOKUP(E40,'Miocic Pivot'!$L$3:$O$7,3,FALSE))</f>
        <v>0.95121951219512191</v>
      </c>
      <c r="T40" s="24">
        <f>IF(F40="NA", 1, VLOOKUP(F40,'Miocic Pivot'!$B$12:$E$16,3,FALSE))</f>
        <v>0.88636363636363635</v>
      </c>
      <c r="U40" s="24">
        <f>IF(G40="NA", 1, VLOOKUP(G40,'Miocic Pivot'!$G$12:$J$16,3,FALSE))</f>
        <v>0.75757575757575757</v>
      </c>
      <c r="V40" s="24">
        <f>IF(H40="NA", 1, VLOOKUP(H40,'Miocic Pivot'!$L$12:$O$16,3,FALSE))</f>
        <v>0.56097560975609762</v>
      </c>
      <c r="X40" s="26">
        <f>PRODUCT(K40:P40)*GETPIVOTDATA("Secure",'Miocic Pivot'!$B$21,"Secure",0)</f>
        <v>6.8598868118676026E-3</v>
      </c>
      <c r="Y40" s="26">
        <f>PRODUCT(Q40:V40)*GETPIVOTDATA("Secure",'Miocic Pivot'!$B$21,"Secure",1)</f>
        <v>0.19998872658809053</v>
      </c>
      <c r="AA40" s="26">
        <f t="shared" si="0"/>
        <v>3.3163803707030266E-2</v>
      </c>
      <c r="AB40" s="26">
        <f t="shared" si="1"/>
        <v>0.96683619629296969</v>
      </c>
      <c r="AC40" s="25">
        <f t="shared" si="2"/>
        <v>1</v>
      </c>
      <c r="AD40" s="25" t="str">
        <f t="shared" si="3"/>
        <v>TRUE</v>
      </c>
    </row>
    <row r="41" spans="2:30" ht="15.75" customHeight="1" x14ac:dyDescent="0.25">
      <c r="B41" s="9">
        <v>20</v>
      </c>
      <c r="C41" s="10">
        <v>0</v>
      </c>
      <c r="D41" s="10">
        <v>0</v>
      </c>
      <c r="E41" s="10">
        <v>1</v>
      </c>
      <c r="F41" s="10">
        <v>0</v>
      </c>
      <c r="G41" s="10">
        <v>0</v>
      </c>
      <c r="H41" s="10">
        <v>1</v>
      </c>
      <c r="I41" s="10">
        <v>1</v>
      </c>
      <c r="J41" s="21"/>
      <c r="K41" s="24">
        <f>VLOOKUP(C41,'Miocic Pivot'!$B$3:$E$7,2,FALSE)</f>
        <v>0.5714285714285714</v>
      </c>
      <c r="L41" s="24">
        <f>IF(D41="NA", 1, VLOOKUP(D41,'Miocic Pivot'!$G$3:$J$7,2,FALSE))</f>
        <v>0.42857142857142855</v>
      </c>
      <c r="M41" s="24">
        <f>IF(E41="NA", 1, VLOOKUP(E41,'Miocic Pivot'!$L$3:$O$7,2,FALSE))</f>
        <v>0</v>
      </c>
      <c r="N41" s="24">
        <f>IF(F41="NA", 1, VLOOKUP(F41,'Miocic Pivot'!$B$12:$E$16,2,FALSE))</f>
        <v>0.5714285714285714</v>
      </c>
      <c r="O41" s="24">
        <f>IF(G41="NA", 1, VLOOKUP(G41,'Miocic Pivot'!$G$12:$J$16,2,FALSE))</f>
        <v>0.42857142857142855</v>
      </c>
      <c r="P41" s="24">
        <f>IF(H41="NA", 1, VLOOKUP(H41,'Miocic Pivot'!$L$12:$O$16,2,FALSE))</f>
        <v>0.16666666666666666</v>
      </c>
      <c r="Q41" s="24">
        <f>VLOOKUP(C41,'Miocic Pivot'!$B$3:$E$7,3,FALSE)</f>
        <v>0.18181818181818182</v>
      </c>
      <c r="R41" s="24">
        <f>IF(D41="NA", 1, VLOOKUP(D41,'Miocic Pivot'!$G$3:$J$7,3,FALSE))</f>
        <v>0.20930232558139536</v>
      </c>
      <c r="S41" s="24">
        <f>IF(E41="NA", 1, VLOOKUP(E41,'Miocic Pivot'!$L$3:$O$7,3,FALSE))</f>
        <v>4.878048780487805E-2</v>
      </c>
      <c r="T41" s="24">
        <f>IF(F41="NA", 1, VLOOKUP(F41,'Miocic Pivot'!$B$12:$E$16,3,FALSE))</f>
        <v>0.11363636363636363</v>
      </c>
      <c r="U41" s="24">
        <f>IF(G41="NA", 1, VLOOKUP(G41,'Miocic Pivot'!$G$12:$J$16,3,FALSE))</f>
        <v>0.24242424242424243</v>
      </c>
      <c r="V41" s="24">
        <f>IF(H41="NA", 1, VLOOKUP(H41,'Miocic Pivot'!$L$12:$O$16,3,FALSE))</f>
        <v>0.43902439024390244</v>
      </c>
      <c r="X41" s="26">
        <f>PRODUCT(K41:P41)*GETPIVOTDATA("Secure",'Miocic Pivot'!$B$21,"Secure",0)</f>
        <v>0</v>
      </c>
      <c r="Y41" s="26">
        <f>PRODUCT(Q41:V41)*GETPIVOTDATA("Secure",'Miocic Pivot'!$B$21,"Secure",1)</f>
        <v>1.9369661316965741E-5</v>
      </c>
      <c r="AA41" s="26">
        <f t="shared" si="0"/>
        <v>0</v>
      </c>
      <c r="AB41" s="26">
        <f t="shared" si="1"/>
        <v>1</v>
      </c>
      <c r="AC41" s="25">
        <f t="shared" si="2"/>
        <v>1</v>
      </c>
      <c r="AD41" s="25" t="str">
        <f t="shared" si="3"/>
        <v>TRUE</v>
      </c>
    </row>
    <row r="42" spans="2:30" ht="15.75" customHeight="1" x14ac:dyDescent="0.25">
      <c r="B42" s="9">
        <v>31</v>
      </c>
      <c r="C42" s="10">
        <v>1</v>
      </c>
      <c r="D42" s="10" t="s">
        <v>44</v>
      </c>
      <c r="E42" s="10" t="s">
        <v>44</v>
      </c>
      <c r="F42" s="10">
        <v>1</v>
      </c>
      <c r="G42" s="10">
        <v>1</v>
      </c>
      <c r="H42" s="10">
        <v>0</v>
      </c>
      <c r="I42" s="10">
        <v>1</v>
      </c>
      <c r="J42" s="21"/>
      <c r="K42" s="24">
        <f>VLOOKUP(C42,'Miocic Pivot'!$B$3:$E$7,2,FALSE)</f>
        <v>0.42857142857142855</v>
      </c>
      <c r="L42" s="25">
        <f>IF(D42="NA", 1, VLOOKUP(D42,'Miocic Pivot'!$G$3:$J$7,2,FALSE))</f>
        <v>1</v>
      </c>
      <c r="M42" s="25">
        <f>IF(E42="NA", 1, VLOOKUP(E42,'Miocic Pivot'!$L$3:$O$7,2,FALSE))</f>
        <v>1</v>
      </c>
      <c r="N42" s="24">
        <f>IF(F42="NA", 1, VLOOKUP(F42,'Miocic Pivot'!$B$12:$E$16,2,FALSE))</f>
        <v>0.42857142857142855</v>
      </c>
      <c r="O42" s="24">
        <f>IF(G42="NA", 1, VLOOKUP(G42,'Miocic Pivot'!$G$12:$J$16,2,FALSE))</f>
        <v>0.5714285714285714</v>
      </c>
      <c r="P42" s="24">
        <f>IF(H42="NA", 1, VLOOKUP(H42,'Miocic Pivot'!$L$12:$O$16,2,FALSE))</f>
        <v>0.83333333333333337</v>
      </c>
      <c r="Q42" s="24">
        <f>VLOOKUP(C42,'Miocic Pivot'!$B$3:$E$7,3,FALSE)</f>
        <v>0.81818181818181823</v>
      </c>
      <c r="R42" s="25">
        <f>IF(D42="NA", 1, VLOOKUP(D42,'Miocic Pivot'!$G$3:$J$7,3,FALSE))</f>
        <v>1</v>
      </c>
      <c r="S42" s="25">
        <f>IF(E42="NA", 1, VLOOKUP(E42,'Miocic Pivot'!$L$3:$O$7,3,FALSE))</f>
        <v>1</v>
      </c>
      <c r="T42" s="24">
        <f>IF(F42="NA", 1, VLOOKUP(F42,'Miocic Pivot'!$B$12:$E$16,3,FALSE))</f>
        <v>0.88636363636363635</v>
      </c>
      <c r="U42" s="24">
        <f>IF(G42="NA", 1, VLOOKUP(G42,'Miocic Pivot'!$G$12:$J$16,3,FALSE))</f>
        <v>0.75757575757575757</v>
      </c>
      <c r="V42" s="24">
        <f>IF(H42="NA", 1, VLOOKUP(H42,'Miocic Pivot'!$L$12:$O$16,3,FALSE))</f>
        <v>0.56097560975609762</v>
      </c>
      <c r="X42" s="26">
        <f>PRODUCT(K42:P42)*GETPIVOTDATA("Secure",'Miocic Pivot'!$B$21,"Secure",0)</f>
        <v>1.2004801920768308E-2</v>
      </c>
      <c r="Y42" s="26">
        <f>PRODUCT(Q42:V42)*GETPIVOTDATA("Secure",'Miocic Pivot'!$B$21,"Secure",1)</f>
        <v>0.2658975301469107</v>
      </c>
      <c r="AA42" s="26">
        <f t="shared" si="0"/>
        <v>4.3197917165533957E-2</v>
      </c>
      <c r="AB42" s="26">
        <f t="shared" si="1"/>
        <v>0.95680208283446611</v>
      </c>
      <c r="AC42" s="25">
        <f t="shared" si="2"/>
        <v>1</v>
      </c>
      <c r="AD42" s="25" t="str">
        <f t="shared" si="3"/>
        <v>TRUE</v>
      </c>
    </row>
    <row r="43" spans="2:30" ht="15.75" customHeight="1" x14ac:dyDescent="0.25">
      <c r="B43" s="9">
        <v>39</v>
      </c>
      <c r="C43" s="10">
        <v>1</v>
      </c>
      <c r="D43" s="10">
        <v>1</v>
      </c>
      <c r="E43" s="10">
        <v>0</v>
      </c>
      <c r="F43" s="10">
        <v>1</v>
      </c>
      <c r="G43" s="10">
        <v>0</v>
      </c>
      <c r="H43" s="10">
        <v>0</v>
      </c>
      <c r="I43" s="10">
        <v>1</v>
      </c>
      <c r="J43" s="21"/>
      <c r="K43" s="24">
        <f>VLOOKUP(C43,'Miocic Pivot'!$B$3:$E$7,2,FALSE)</f>
        <v>0.42857142857142855</v>
      </c>
      <c r="L43" s="24">
        <f>IF(D43="NA", 1, VLOOKUP(D43,'Miocic Pivot'!$G$3:$J$7,2,FALSE))</f>
        <v>0.5714285714285714</v>
      </c>
      <c r="M43" s="24">
        <f>IF(E43="NA", 1, VLOOKUP(E43,'Miocic Pivot'!$L$3:$O$7,2,FALSE))</f>
        <v>1</v>
      </c>
      <c r="N43" s="24">
        <f>IF(F43="NA", 1, VLOOKUP(F43,'Miocic Pivot'!$B$12:$E$16,2,FALSE))</f>
        <v>0.42857142857142855</v>
      </c>
      <c r="O43" s="24">
        <f>IF(G43="NA", 1, VLOOKUP(G43,'Miocic Pivot'!$G$12:$J$16,2,FALSE))</f>
        <v>0.42857142857142855</v>
      </c>
      <c r="P43" s="24">
        <f>IF(H43="NA", 1, VLOOKUP(H43,'Miocic Pivot'!$L$12:$O$16,2,FALSE))</f>
        <v>0.83333333333333337</v>
      </c>
      <c r="Q43" s="24">
        <f>VLOOKUP(C43,'Miocic Pivot'!$B$3:$E$7,3,FALSE)</f>
        <v>0.81818181818181823</v>
      </c>
      <c r="R43" s="24">
        <f>IF(D43="NA", 1, VLOOKUP(D43,'Miocic Pivot'!$G$3:$J$7,3,FALSE))</f>
        <v>0.79069767441860461</v>
      </c>
      <c r="S43" s="24">
        <f>IF(E43="NA", 1, VLOOKUP(E43,'Miocic Pivot'!$L$3:$O$7,3,FALSE))</f>
        <v>0.95121951219512191</v>
      </c>
      <c r="T43" s="24">
        <f>IF(F43="NA", 1, VLOOKUP(F43,'Miocic Pivot'!$B$12:$E$16,3,FALSE))</f>
        <v>0.88636363636363635</v>
      </c>
      <c r="U43" s="24">
        <f>IF(G43="NA", 1, VLOOKUP(G43,'Miocic Pivot'!$G$12:$J$16,3,FALSE))</f>
        <v>0.24242424242424243</v>
      </c>
      <c r="V43" s="24">
        <f>IF(H43="NA", 1, VLOOKUP(H43,'Miocic Pivot'!$L$12:$O$16,3,FALSE))</f>
        <v>0.56097560975609762</v>
      </c>
      <c r="X43" s="26">
        <f>PRODUCT(K43:P43)*GETPIVOTDATA("Secure",'Miocic Pivot'!$B$21,"Secure",0)</f>
        <v>5.1449151089007017E-3</v>
      </c>
      <c r="Y43" s="26">
        <f>PRODUCT(Q43:V43)*GETPIVOTDATA("Secure",'Miocic Pivot'!$B$21,"Secure",1)</f>
        <v>6.3996392508188962E-2</v>
      </c>
      <c r="AA43" s="26">
        <f t="shared" si="0"/>
        <v>7.4411596861801793E-2</v>
      </c>
      <c r="AB43" s="26">
        <f t="shared" si="1"/>
        <v>0.92558840313819812</v>
      </c>
      <c r="AC43" s="25">
        <f t="shared" si="2"/>
        <v>1</v>
      </c>
      <c r="AD43" s="25" t="str">
        <f t="shared" si="3"/>
        <v>TRUE</v>
      </c>
    </row>
    <row r="44" spans="2:30" ht="15.75" customHeight="1" x14ac:dyDescent="0.25">
      <c r="B44" s="9">
        <v>40</v>
      </c>
      <c r="C44" s="10">
        <v>1</v>
      </c>
      <c r="D44" s="10">
        <v>1</v>
      </c>
      <c r="E44" s="10">
        <v>0</v>
      </c>
      <c r="F44" s="10">
        <v>1</v>
      </c>
      <c r="G44" s="10">
        <v>0</v>
      </c>
      <c r="H44" s="10">
        <v>0</v>
      </c>
      <c r="I44" s="10">
        <v>1</v>
      </c>
      <c r="J44" s="21"/>
      <c r="K44" s="24">
        <f>VLOOKUP(C44,'Miocic Pivot'!$B$3:$E$7,2,FALSE)</f>
        <v>0.42857142857142855</v>
      </c>
      <c r="L44" s="24">
        <f>IF(D44="NA", 1, VLOOKUP(D44,'Miocic Pivot'!$G$3:$J$7,2,FALSE))</f>
        <v>0.5714285714285714</v>
      </c>
      <c r="M44" s="24">
        <f>IF(E44="NA", 1, VLOOKUP(E44,'Miocic Pivot'!$L$3:$O$7,2,FALSE))</f>
        <v>1</v>
      </c>
      <c r="N44" s="24">
        <f>IF(F44="NA", 1, VLOOKUP(F44,'Miocic Pivot'!$B$12:$E$16,2,FALSE))</f>
        <v>0.42857142857142855</v>
      </c>
      <c r="O44" s="24">
        <f>IF(G44="NA", 1, VLOOKUP(G44,'Miocic Pivot'!$G$12:$J$16,2,FALSE))</f>
        <v>0.42857142857142855</v>
      </c>
      <c r="P44" s="24">
        <f>IF(H44="NA", 1, VLOOKUP(H44,'Miocic Pivot'!$L$12:$O$16,2,FALSE))</f>
        <v>0.83333333333333337</v>
      </c>
      <c r="Q44" s="24">
        <f>VLOOKUP(C44,'Miocic Pivot'!$B$3:$E$7,3,FALSE)</f>
        <v>0.81818181818181823</v>
      </c>
      <c r="R44" s="24">
        <f>IF(D44="NA", 1, VLOOKUP(D44,'Miocic Pivot'!$G$3:$J$7,3,FALSE))</f>
        <v>0.79069767441860461</v>
      </c>
      <c r="S44" s="24">
        <f>IF(E44="NA", 1, VLOOKUP(E44,'Miocic Pivot'!$L$3:$O$7,3,FALSE))</f>
        <v>0.95121951219512191</v>
      </c>
      <c r="T44" s="24">
        <f>IF(F44="NA", 1, VLOOKUP(F44,'Miocic Pivot'!$B$12:$E$16,3,FALSE))</f>
        <v>0.88636363636363635</v>
      </c>
      <c r="U44" s="24">
        <f>IF(G44="NA", 1, VLOOKUP(G44,'Miocic Pivot'!$G$12:$J$16,3,FALSE))</f>
        <v>0.24242424242424243</v>
      </c>
      <c r="V44" s="24">
        <f>IF(H44="NA", 1, VLOOKUP(H44,'Miocic Pivot'!$L$12:$O$16,3,FALSE))</f>
        <v>0.56097560975609762</v>
      </c>
      <c r="X44" s="26">
        <f>PRODUCT(K44:P44)*GETPIVOTDATA("Secure",'Miocic Pivot'!$B$21,"Secure",0)</f>
        <v>5.1449151089007017E-3</v>
      </c>
      <c r="Y44" s="26">
        <f>PRODUCT(Q44:V44)*GETPIVOTDATA("Secure",'Miocic Pivot'!$B$21,"Secure",1)</f>
        <v>6.3996392508188962E-2</v>
      </c>
      <c r="AA44" s="26">
        <f t="shared" si="0"/>
        <v>7.4411596861801793E-2</v>
      </c>
      <c r="AB44" s="26">
        <f t="shared" si="1"/>
        <v>0.92558840313819812</v>
      </c>
      <c r="AC44" s="25">
        <f t="shared" si="2"/>
        <v>1</v>
      </c>
      <c r="AD44" s="25" t="str">
        <f t="shared" si="3"/>
        <v>TRUE</v>
      </c>
    </row>
    <row r="45" spans="2:30" ht="15.75" customHeight="1" x14ac:dyDescent="0.25">
      <c r="B45" s="9">
        <v>41</v>
      </c>
      <c r="C45" s="10">
        <v>1</v>
      </c>
      <c r="D45" s="10">
        <v>1</v>
      </c>
      <c r="E45" s="10">
        <v>0</v>
      </c>
      <c r="F45" s="10">
        <v>1</v>
      </c>
      <c r="G45" s="10">
        <v>1</v>
      </c>
      <c r="H45" s="10">
        <v>0</v>
      </c>
      <c r="I45" s="10">
        <v>1</v>
      </c>
      <c r="J45" s="21"/>
      <c r="K45" s="24">
        <f>VLOOKUP(C45,'Miocic Pivot'!$B$3:$E$7,2,FALSE)</f>
        <v>0.42857142857142855</v>
      </c>
      <c r="L45" s="24">
        <f>IF(D45="NA", 1, VLOOKUP(D45,'Miocic Pivot'!$G$3:$J$7,2,FALSE))</f>
        <v>0.5714285714285714</v>
      </c>
      <c r="M45" s="24">
        <f>IF(E45="NA", 1, VLOOKUP(E45,'Miocic Pivot'!$L$3:$O$7,2,FALSE))</f>
        <v>1</v>
      </c>
      <c r="N45" s="24">
        <f>IF(F45="NA", 1, VLOOKUP(F45,'Miocic Pivot'!$B$12:$E$16,2,FALSE))</f>
        <v>0.42857142857142855</v>
      </c>
      <c r="O45" s="24">
        <f>IF(G45="NA", 1, VLOOKUP(G45,'Miocic Pivot'!$G$12:$J$16,2,FALSE))</f>
        <v>0.5714285714285714</v>
      </c>
      <c r="P45" s="24">
        <f>IF(H45="NA", 1, VLOOKUP(H45,'Miocic Pivot'!$L$12:$O$16,2,FALSE))</f>
        <v>0.83333333333333337</v>
      </c>
      <c r="Q45" s="24">
        <f>VLOOKUP(C45,'Miocic Pivot'!$B$3:$E$7,3,FALSE)</f>
        <v>0.81818181818181823</v>
      </c>
      <c r="R45" s="24">
        <f>IF(D45="NA", 1, VLOOKUP(D45,'Miocic Pivot'!$G$3:$J$7,3,FALSE))</f>
        <v>0.79069767441860461</v>
      </c>
      <c r="S45" s="24">
        <f>IF(E45="NA", 1, VLOOKUP(E45,'Miocic Pivot'!$L$3:$O$7,3,FALSE))</f>
        <v>0.95121951219512191</v>
      </c>
      <c r="T45" s="24">
        <f>IF(F45="NA", 1, VLOOKUP(F45,'Miocic Pivot'!$B$12:$E$16,3,FALSE))</f>
        <v>0.88636363636363635</v>
      </c>
      <c r="U45" s="24">
        <f>IF(G45="NA", 1, VLOOKUP(G45,'Miocic Pivot'!$G$12:$J$16,3,FALSE))</f>
        <v>0.75757575757575757</v>
      </c>
      <c r="V45" s="24">
        <f>IF(H45="NA", 1, VLOOKUP(H45,'Miocic Pivot'!$L$12:$O$16,3,FALSE))</f>
        <v>0.56097560975609762</v>
      </c>
      <c r="X45" s="26">
        <f>PRODUCT(K45:P45)*GETPIVOTDATA("Secure",'Miocic Pivot'!$B$21,"Secure",0)</f>
        <v>6.8598868118676026E-3</v>
      </c>
      <c r="Y45" s="26">
        <f>PRODUCT(Q45:V45)*GETPIVOTDATA("Secure",'Miocic Pivot'!$B$21,"Secure",1)</f>
        <v>0.19998872658809053</v>
      </c>
      <c r="AA45" s="26">
        <f t="shared" si="0"/>
        <v>3.3163803707030266E-2</v>
      </c>
      <c r="AB45" s="26">
        <f t="shared" si="1"/>
        <v>0.96683619629296969</v>
      </c>
      <c r="AC45" s="25">
        <f t="shared" si="2"/>
        <v>1</v>
      </c>
      <c r="AD45" s="25" t="str">
        <f t="shared" si="3"/>
        <v>TRUE</v>
      </c>
    </row>
    <row r="46" spans="2:30" ht="15.75" customHeight="1" x14ac:dyDescent="0.25">
      <c r="B46" s="9">
        <v>45</v>
      </c>
      <c r="C46" s="10">
        <v>1</v>
      </c>
      <c r="D46" s="10">
        <v>0</v>
      </c>
      <c r="E46" s="10">
        <v>0</v>
      </c>
      <c r="F46" s="10">
        <v>1</v>
      </c>
      <c r="G46" s="10">
        <v>1</v>
      </c>
      <c r="H46" s="10">
        <v>1</v>
      </c>
      <c r="I46" s="10">
        <v>1</v>
      </c>
      <c r="J46" s="21"/>
      <c r="K46" s="24">
        <f>VLOOKUP(C46,'Miocic Pivot'!$B$3:$E$7,2,FALSE)</f>
        <v>0.42857142857142855</v>
      </c>
      <c r="L46" s="24">
        <f>IF(D46="NA", 1, VLOOKUP(D46,'Miocic Pivot'!$G$3:$J$7,2,FALSE))</f>
        <v>0.42857142857142855</v>
      </c>
      <c r="M46" s="24">
        <f>IF(E46="NA", 1, VLOOKUP(E46,'Miocic Pivot'!$L$3:$O$7,2,FALSE))</f>
        <v>1</v>
      </c>
      <c r="N46" s="24">
        <f>IF(F46="NA", 1, VLOOKUP(F46,'Miocic Pivot'!$B$12:$E$16,2,FALSE))</f>
        <v>0.42857142857142855</v>
      </c>
      <c r="O46" s="24">
        <f>IF(G46="NA", 1, VLOOKUP(G46,'Miocic Pivot'!$G$12:$J$16,2,FALSE))</f>
        <v>0.5714285714285714</v>
      </c>
      <c r="P46" s="24">
        <f>IF(H46="NA", 1, VLOOKUP(H46,'Miocic Pivot'!$L$12:$O$16,2,FALSE))</f>
        <v>0.16666666666666666</v>
      </c>
      <c r="Q46" s="24">
        <f>VLOOKUP(C46,'Miocic Pivot'!$B$3:$E$7,3,FALSE)</f>
        <v>0.81818181818181823</v>
      </c>
      <c r="R46" s="24">
        <f>IF(D46="NA", 1, VLOOKUP(D46,'Miocic Pivot'!$G$3:$J$7,3,FALSE))</f>
        <v>0.20930232558139536</v>
      </c>
      <c r="S46" s="24">
        <f>IF(E46="NA", 1, VLOOKUP(E46,'Miocic Pivot'!$L$3:$O$7,3,FALSE))</f>
        <v>0.95121951219512191</v>
      </c>
      <c r="T46" s="24">
        <f>IF(F46="NA", 1, VLOOKUP(F46,'Miocic Pivot'!$B$12:$E$16,3,FALSE))</f>
        <v>0.88636363636363635</v>
      </c>
      <c r="U46" s="24">
        <f>IF(G46="NA", 1, VLOOKUP(G46,'Miocic Pivot'!$G$12:$J$16,3,FALSE))</f>
        <v>0.75757575757575757</v>
      </c>
      <c r="V46" s="24">
        <f>IF(H46="NA", 1, VLOOKUP(H46,'Miocic Pivot'!$L$12:$O$16,3,FALSE))</f>
        <v>0.43902439024390244</v>
      </c>
      <c r="X46" s="26">
        <f>PRODUCT(K46:P46)*GETPIVOTDATA("Secure",'Miocic Pivot'!$B$21,"Secure",0)</f>
        <v>1.0289830217801404E-3</v>
      </c>
      <c r="Y46" s="26">
        <f>PRODUCT(Q46:V46)*GETPIVOTDATA("Secure",'Miocic Pivot'!$B$21,"Secure",1)</f>
        <v>4.1429889651241246E-2</v>
      </c>
      <c r="AA46" s="26">
        <f t="shared" si="0"/>
        <v>2.4234817294948158E-2</v>
      </c>
      <c r="AB46" s="26">
        <f t="shared" si="1"/>
        <v>0.97576518270505186</v>
      </c>
      <c r="AC46" s="25">
        <f t="shared" si="2"/>
        <v>1</v>
      </c>
      <c r="AD46" s="25" t="str">
        <f t="shared" si="3"/>
        <v>TRUE</v>
      </c>
    </row>
    <row r="47" spans="2:30" ht="15.75" customHeight="1" x14ac:dyDescent="0.25">
      <c r="B47" s="9">
        <v>75</v>
      </c>
      <c r="C47" s="10">
        <v>1</v>
      </c>
      <c r="D47" s="10">
        <v>1</v>
      </c>
      <c r="E47" s="10">
        <v>0</v>
      </c>
      <c r="F47" s="10">
        <v>1</v>
      </c>
      <c r="G47" s="10">
        <v>1</v>
      </c>
      <c r="H47" s="10">
        <v>1</v>
      </c>
      <c r="I47" s="10">
        <v>0</v>
      </c>
      <c r="J47" s="21"/>
      <c r="K47" s="24">
        <f>VLOOKUP(C47,'Miocic Pivot'!$B$3:$E$7,2,FALSE)</f>
        <v>0.42857142857142855</v>
      </c>
      <c r="L47" s="24">
        <f>IF(D47="NA", 1, VLOOKUP(D47,'Miocic Pivot'!$G$3:$J$7,2,FALSE))</f>
        <v>0.5714285714285714</v>
      </c>
      <c r="M47" s="24">
        <f>IF(E47="NA", 1, VLOOKUP(E47,'Miocic Pivot'!$L$3:$O$7,2,FALSE))</f>
        <v>1</v>
      </c>
      <c r="N47" s="24">
        <f>IF(F47="NA", 1, VLOOKUP(F47,'Miocic Pivot'!$B$12:$E$16,2,FALSE))</f>
        <v>0.42857142857142855</v>
      </c>
      <c r="O47" s="24">
        <f>IF(G47="NA", 1, VLOOKUP(G47,'Miocic Pivot'!$G$12:$J$16,2,FALSE))</f>
        <v>0.5714285714285714</v>
      </c>
      <c r="P47" s="24">
        <f>IF(H47="NA", 1, VLOOKUP(H47,'Miocic Pivot'!$L$12:$O$16,2,FALSE))</f>
        <v>0.16666666666666666</v>
      </c>
      <c r="Q47" s="24">
        <f>VLOOKUP(C47,'Miocic Pivot'!$B$3:$E$7,3,FALSE)</f>
        <v>0.81818181818181823</v>
      </c>
      <c r="R47" s="24">
        <f>IF(D47="NA", 1, VLOOKUP(D47,'Miocic Pivot'!$G$3:$J$7,3,FALSE))</f>
        <v>0.79069767441860461</v>
      </c>
      <c r="S47" s="24">
        <f>IF(E47="NA", 1, VLOOKUP(E47,'Miocic Pivot'!$L$3:$O$7,3,FALSE))</f>
        <v>0.95121951219512191</v>
      </c>
      <c r="T47" s="24">
        <f>IF(F47="NA", 1, VLOOKUP(F47,'Miocic Pivot'!$B$12:$E$16,3,FALSE))</f>
        <v>0.88636363636363635</v>
      </c>
      <c r="U47" s="24">
        <f>IF(G47="NA", 1, VLOOKUP(G47,'Miocic Pivot'!$G$12:$J$16,3,FALSE))</f>
        <v>0.75757575757575757</v>
      </c>
      <c r="V47" s="24">
        <f>IF(H47="NA", 1, VLOOKUP(H47,'Miocic Pivot'!$L$12:$O$16,3,FALSE))</f>
        <v>0.43902439024390244</v>
      </c>
      <c r="X47" s="26">
        <f>PRODUCT(K47:P47)*GETPIVOTDATA("Secure",'Miocic Pivot'!$B$21,"Secure",0)</f>
        <v>1.3719773623735206E-3</v>
      </c>
      <c r="Y47" s="26">
        <f>PRODUCT(Q47:V47)*GETPIVOTDATA("Secure",'Miocic Pivot'!$B$21,"Secure",1)</f>
        <v>0.15651291646024473</v>
      </c>
      <c r="AA47" s="26">
        <f t="shared" si="0"/>
        <v>8.6897316719541286E-3</v>
      </c>
      <c r="AB47" s="26">
        <f t="shared" si="1"/>
        <v>0.99131026832804592</v>
      </c>
      <c r="AC47" s="25">
        <f t="shared" si="2"/>
        <v>1</v>
      </c>
      <c r="AD47" s="25" t="str">
        <f t="shared" si="3"/>
        <v>FALSE</v>
      </c>
    </row>
    <row r="48" spans="2:30" ht="15.75" customHeight="1" x14ac:dyDescent="0.25">
      <c r="B48" s="9">
        <v>71</v>
      </c>
      <c r="C48" s="10">
        <v>1</v>
      </c>
      <c r="D48" s="10">
        <v>1</v>
      </c>
      <c r="E48" s="10">
        <v>0</v>
      </c>
      <c r="F48" s="10">
        <v>1</v>
      </c>
      <c r="G48" s="10">
        <v>1</v>
      </c>
      <c r="H48" s="10">
        <v>0</v>
      </c>
      <c r="I48" s="10">
        <v>0</v>
      </c>
      <c r="J48" s="21"/>
      <c r="K48" s="24">
        <f>VLOOKUP(C48,'Miocic Pivot'!$B$3:$E$7,2,FALSE)</f>
        <v>0.42857142857142855</v>
      </c>
      <c r="L48" s="24">
        <f>IF(D48="NA", 1, VLOOKUP(D48,'Miocic Pivot'!$G$3:$J$7,2,FALSE))</f>
        <v>0.5714285714285714</v>
      </c>
      <c r="M48" s="24">
        <f>IF(E48="NA", 1, VLOOKUP(E48,'Miocic Pivot'!$L$3:$O$7,2,FALSE))</f>
        <v>1</v>
      </c>
      <c r="N48" s="24">
        <f>IF(F48="NA", 1, VLOOKUP(F48,'Miocic Pivot'!$B$12:$E$16,2,FALSE))</f>
        <v>0.42857142857142855</v>
      </c>
      <c r="O48" s="24">
        <f>IF(G48="NA", 1, VLOOKUP(G48,'Miocic Pivot'!$G$12:$J$16,2,FALSE))</f>
        <v>0.5714285714285714</v>
      </c>
      <c r="P48" s="24">
        <f>IF(H48="NA", 1, VLOOKUP(H48,'Miocic Pivot'!$L$12:$O$16,2,FALSE))</f>
        <v>0.83333333333333337</v>
      </c>
      <c r="Q48" s="24">
        <f>VLOOKUP(C48,'Miocic Pivot'!$B$3:$E$7,3,FALSE)</f>
        <v>0.81818181818181823</v>
      </c>
      <c r="R48" s="24">
        <f>IF(D48="NA", 1, VLOOKUP(D48,'Miocic Pivot'!$G$3:$J$7,3,FALSE))</f>
        <v>0.79069767441860461</v>
      </c>
      <c r="S48" s="24">
        <f>IF(E48="NA", 1, VLOOKUP(E48,'Miocic Pivot'!$L$3:$O$7,3,FALSE))</f>
        <v>0.95121951219512191</v>
      </c>
      <c r="T48" s="24">
        <f>IF(F48="NA", 1, VLOOKUP(F48,'Miocic Pivot'!$B$12:$E$16,3,FALSE))</f>
        <v>0.88636363636363635</v>
      </c>
      <c r="U48" s="24">
        <f>IF(G48="NA", 1, VLOOKUP(G48,'Miocic Pivot'!$G$12:$J$16,3,FALSE))</f>
        <v>0.75757575757575757</v>
      </c>
      <c r="V48" s="24">
        <f>IF(H48="NA", 1, VLOOKUP(H48,'Miocic Pivot'!$L$12:$O$16,3,FALSE))</f>
        <v>0.56097560975609762</v>
      </c>
      <c r="X48" s="26">
        <f>PRODUCT(K48:P48)*GETPIVOTDATA("Secure",'Miocic Pivot'!$B$21,"Secure",0)</f>
        <v>6.8598868118676026E-3</v>
      </c>
      <c r="Y48" s="26">
        <f>PRODUCT(Q48:V48)*GETPIVOTDATA("Secure",'Miocic Pivot'!$B$21,"Secure",1)</f>
        <v>0.19998872658809053</v>
      </c>
      <c r="AA48" s="26">
        <f t="shared" si="0"/>
        <v>3.3163803707030266E-2</v>
      </c>
      <c r="AB48" s="26">
        <f t="shared" si="1"/>
        <v>0.96683619629296969</v>
      </c>
      <c r="AC48" s="25">
        <f t="shared" si="2"/>
        <v>1</v>
      </c>
      <c r="AD48" s="25" t="str">
        <f t="shared" si="3"/>
        <v>FALSE</v>
      </c>
    </row>
    <row r="49" spans="2:30" s="51" customFormat="1" ht="15.75" customHeight="1" x14ac:dyDescent="0.25">
      <c r="B49" s="47">
        <v>72</v>
      </c>
      <c r="C49" s="48">
        <v>0</v>
      </c>
      <c r="D49" s="48">
        <v>1</v>
      </c>
      <c r="E49" s="48">
        <v>0</v>
      </c>
      <c r="F49" s="48">
        <v>0</v>
      </c>
      <c r="G49" s="48">
        <v>0</v>
      </c>
      <c r="H49" s="48">
        <v>0</v>
      </c>
      <c r="I49" s="48">
        <v>0</v>
      </c>
      <c r="J49" s="49"/>
      <c r="K49" s="50">
        <f>VLOOKUP(C49,'Miocic Pivot'!$B$3:$E$7,2,FALSE)</f>
        <v>0.5714285714285714</v>
      </c>
      <c r="L49" s="50">
        <f>IF(D49="NA", 1, VLOOKUP(D49,'Miocic Pivot'!$G$3:$J$7,2,FALSE))</f>
        <v>0.5714285714285714</v>
      </c>
      <c r="M49" s="50">
        <f>IF(E49="NA", 1, VLOOKUP(E49,'Miocic Pivot'!$L$3:$O$7,2,FALSE))</f>
        <v>1</v>
      </c>
      <c r="N49" s="50">
        <f>IF(F49="NA", 1, VLOOKUP(F49,'Miocic Pivot'!$B$12:$E$16,2,FALSE))</f>
        <v>0.5714285714285714</v>
      </c>
      <c r="O49" s="50">
        <f>IF(G49="NA", 1, VLOOKUP(G49,'Miocic Pivot'!$G$12:$J$16,2,FALSE))</f>
        <v>0.42857142857142855</v>
      </c>
      <c r="P49" s="50">
        <f>IF(H49="NA", 1, VLOOKUP(H49,'Miocic Pivot'!$L$12:$O$16,2,FALSE))</f>
        <v>0.83333333333333337</v>
      </c>
      <c r="Q49" s="50">
        <f>VLOOKUP(C49,'Miocic Pivot'!$B$3:$E$7,3,FALSE)</f>
        <v>0.18181818181818182</v>
      </c>
      <c r="R49" s="50">
        <f>IF(D49="NA", 1, VLOOKUP(D49,'Miocic Pivot'!$G$3:$J$7,3,FALSE))</f>
        <v>0.79069767441860461</v>
      </c>
      <c r="S49" s="50">
        <f>IF(E49="NA", 1, VLOOKUP(E49,'Miocic Pivot'!$L$3:$O$7,3,FALSE))</f>
        <v>0.95121951219512191</v>
      </c>
      <c r="T49" s="50">
        <f>IF(F49="NA", 1, VLOOKUP(F49,'Miocic Pivot'!$B$12:$E$16,3,FALSE))</f>
        <v>0.11363636363636363</v>
      </c>
      <c r="U49" s="50">
        <f>IF(G49="NA", 1, VLOOKUP(G49,'Miocic Pivot'!$G$12:$J$16,3,FALSE))</f>
        <v>0.24242424242424243</v>
      </c>
      <c r="V49" s="50">
        <f>IF(H49="NA", 1, VLOOKUP(H49,'Miocic Pivot'!$L$12:$O$16,3,FALSE))</f>
        <v>0.56097560975609762</v>
      </c>
      <c r="X49" s="52">
        <f>PRODUCT(K49:P49)*GETPIVOTDATA("Secure",'Miocic Pivot'!$B$21,"Secure",0)</f>
        <v>9.1465157491568052E-3</v>
      </c>
      <c r="Y49" s="52">
        <f>PRODUCT(Q49:V49)*GETPIVOTDATA("Secure",'Miocic Pivot'!$B$21,"Secure",1)</f>
        <v>1.8232590458173489E-3</v>
      </c>
      <c r="AA49" s="52">
        <f t="shared" si="0"/>
        <v>0.83379248162389963</v>
      </c>
      <c r="AB49" s="52">
        <f t="shared" si="1"/>
        <v>0.16620751837610032</v>
      </c>
      <c r="AC49" s="53">
        <f t="shared" si="2"/>
        <v>0</v>
      </c>
      <c r="AD49" s="53" t="str">
        <f t="shared" si="3"/>
        <v>TRUE</v>
      </c>
    </row>
    <row r="50" spans="2:30" ht="15.75" customHeight="1" x14ac:dyDescent="0.25">
      <c r="B50" s="9">
        <v>74</v>
      </c>
      <c r="C50" s="10">
        <v>1</v>
      </c>
      <c r="D50" s="10">
        <v>1</v>
      </c>
      <c r="E50" s="10">
        <v>0</v>
      </c>
      <c r="F50" s="10">
        <v>1</v>
      </c>
      <c r="G50" s="10">
        <v>1</v>
      </c>
      <c r="H50" s="10">
        <v>0</v>
      </c>
      <c r="I50" s="10">
        <v>0</v>
      </c>
      <c r="J50" s="21"/>
      <c r="K50" s="24">
        <f>VLOOKUP(C50,'Miocic Pivot'!$B$3:$E$7,2,FALSE)</f>
        <v>0.42857142857142855</v>
      </c>
      <c r="L50" s="24">
        <f>IF(D50="NA", 1, VLOOKUP(D50,'Miocic Pivot'!$G$3:$J$7,2,FALSE))</f>
        <v>0.5714285714285714</v>
      </c>
      <c r="M50" s="24">
        <f>IF(E50="NA", 1, VLOOKUP(E50,'Miocic Pivot'!$L$3:$O$7,2,FALSE))</f>
        <v>1</v>
      </c>
      <c r="N50" s="24">
        <f>IF(F50="NA", 1, VLOOKUP(F50,'Miocic Pivot'!$B$12:$E$16,2,FALSE))</f>
        <v>0.42857142857142855</v>
      </c>
      <c r="O50" s="24">
        <f>IF(G50="NA", 1, VLOOKUP(G50,'Miocic Pivot'!$G$12:$J$16,2,FALSE))</f>
        <v>0.5714285714285714</v>
      </c>
      <c r="P50" s="24">
        <f>IF(H50="NA", 1, VLOOKUP(H50,'Miocic Pivot'!$L$12:$O$16,2,FALSE))</f>
        <v>0.83333333333333337</v>
      </c>
      <c r="Q50" s="24">
        <f>VLOOKUP(C50,'Miocic Pivot'!$B$3:$E$7,3,FALSE)</f>
        <v>0.81818181818181823</v>
      </c>
      <c r="R50" s="24">
        <f>IF(D50="NA", 1, VLOOKUP(D50,'Miocic Pivot'!$G$3:$J$7,3,FALSE))</f>
        <v>0.79069767441860461</v>
      </c>
      <c r="S50" s="24">
        <f>IF(E50="NA", 1, VLOOKUP(E50,'Miocic Pivot'!$L$3:$O$7,3,FALSE))</f>
        <v>0.95121951219512191</v>
      </c>
      <c r="T50" s="24">
        <f>IF(F50="NA", 1, VLOOKUP(F50,'Miocic Pivot'!$B$12:$E$16,3,FALSE))</f>
        <v>0.88636363636363635</v>
      </c>
      <c r="U50" s="24">
        <f>IF(G50="NA", 1, VLOOKUP(G50,'Miocic Pivot'!$G$12:$J$16,3,FALSE))</f>
        <v>0.75757575757575757</v>
      </c>
      <c r="V50" s="24">
        <f>IF(H50="NA", 1, VLOOKUP(H50,'Miocic Pivot'!$L$12:$O$16,3,FALSE))</f>
        <v>0.56097560975609762</v>
      </c>
      <c r="X50" s="26">
        <f>PRODUCT(K50:P50)*GETPIVOTDATA("Secure",'Miocic Pivot'!$B$21,"Secure",0)</f>
        <v>6.8598868118676026E-3</v>
      </c>
      <c r="Y50" s="26">
        <f>PRODUCT(Q50:V50)*GETPIVOTDATA("Secure",'Miocic Pivot'!$B$21,"Secure",1)</f>
        <v>0.19998872658809053</v>
      </c>
      <c r="AA50" s="26">
        <f t="shared" si="0"/>
        <v>3.3163803707030266E-2</v>
      </c>
      <c r="AB50" s="26">
        <f t="shared" si="1"/>
        <v>0.96683619629296969</v>
      </c>
      <c r="AC50" s="25">
        <f t="shared" si="2"/>
        <v>1</v>
      </c>
      <c r="AD50" s="25" t="str">
        <f t="shared" si="3"/>
        <v>FALSE</v>
      </c>
    </row>
    <row r="51" spans="2:30" ht="15.75" customHeight="1" x14ac:dyDescent="0.25">
      <c r="B51" s="9">
        <v>76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 t="s">
        <v>44</v>
      </c>
      <c r="I51" s="10">
        <v>0</v>
      </c>
      <c r="J51" s="21"/>
      <c r="K51" s="24">
        <f>VLOOKUP(C51,'Miocic Pivot'!$B$3:$E$7,2,FALSE)</f>
        <v>0.5714285714285714</v>
      </c>
      <c r="L51" s="24">
        <f>IF(D51="NA", 1, VLOOKUP(D51,'Miocic Pivot'!$G$3:$J$7,2,FALSE))</f>
        <v>0.42857142857142855</v>
      </c>
      <c r="M51" s="24">
        <f>IF(E51="NA", 1, VLOOKUP(E51,'Miocic Pivot'!$L$3:$O$7,2,FALSE))</f>
        <v>1</v>
      </c>
      <c r="N51" s="24">
        <f>IF(F51="NA", 1, VLOOKUP(F51,'Miocic Pivot'!$B$12:$E$16,2,FALSE))</f>
        <v>0.5714285714285714</v>
      </c>
      <c r="O51" s="24">
        <f>IF(G51="NA", 1, VLOOKUP(G51,'Miocic Pivot'!$G$12:$J$16,2,FALSE))</f>
        <v>0.42857142857142855</v>
      </c>
      <c r="P51" s="25">
        <f>IF(H51="NA", 1, VLOOKUP(H51,'Miocic Pivot'!$L$12:$O$16,2,FALSE))</f>
        <v>1</v>
      </c>
      <c r="Q51" s="24">
        <f>VLOOKUP(C51,'Miocic Pivot'!$B$3:$E$7,3,FALSE)</f>
        <v>0.18181818181818182</v>
      </c>
      <c r="R51" s="24">
        <f>IF(D51="NA", 1, VLOOKUP(D51,'Miocic Pivot'!$G$3:$J$7,3,FALSE))</f>
        <v>0.20930232558139536</v>
      </c>
      <c r="S51" s="24">
        <f>IF(E51="NA", 1, VLOOKUP(E51,'Miocic Pivot'!$L$3:$O$7,3,FALSE))</f>
        <v>0.95121951219512191</v>
      </c>
      <c r="T51" s="24">
        <f>IF(F51="NA", 1, VLOOKUP(F51,'Miocic Pivot'!$B$12:$E$16,3,FALSE))</f>
        <v>0.11363636363636363</v>
      </c>
      <c r="U51" s="24">
        <f>IF(G51="NA", 1, VLOOKUP(G51,'Miocic Pivot'!$G$12:$J$16,3,FALSE))</f>
        <v>0.24242424242424243</v>
      </c>
      <c r="V51" s="25">
        <f>IF(H51="NA", 1, VLOOKUP(H51,'Miocic Pivot'!$L$12:$O$16,3,FALSE))</f>
        <v>1</v>
      </c>
      <c r="X51" s="26">
        <f>PRODUCT(K51:P51)*GETPIVOTDATA("Secure",'Miocic Pivot'!$B$21,"Secure",0)</f>
        <v>8.2318641742411235E-3</v>
      </c>
      <c r="Y51" s="26">
        <f>PRODUCT(Q51:V51)*GETPIVOTDATA("Secure",'Miocic Pivot'!$B$21,"Secure",1)</f>
        <v>8.6033579016189484E-4</v>
      </c>
      <c r="AA51" s="26">
        <f t="shared" si="0"/>
        <v>0.90537649924878405</v>
      </c>
      <c r="AB51" s="26">
        <f t="shared" si="1"/>
        <v>9.4623500751215978E-2</v>
      </c>
      <c r="AC51" s="25">
        <f t="shared" si="2"/>
        <v>0</v>
      </c>
      <c r="AD51" s="25" t="str">
        <f t="shared" si="3"/>
        <v>TRUE</v>
      </c>
    </row>
    <row r="52" spans="2:30" ht="15.75" customHeight="1" x14ac:dyDescent="0.25">
      <c r="B52" s="9">
        <v>67</v>
      </c>
      <c r="C52" s="10">
        <v>0</v>
      </c>
      <c r="D52" s="10">
        <v>0</v>
      </c>
      <c r="E52" s="10">
        <v>0</v>
      </c>
      <c r="F52" s="10">
        <v>0</v>
      </c>
      <c r="G52" s="10">
        <v>1</v>
      </c>
      <c r="H52" s="10">
        <v>0</v>
      </c>
      <c r="I52" s="10">
        <v>0</v>
      </c>
      <c r="J52" s="21"/>
      <c r="K52" s="24">
        <f>VLOOKUP(C52,'Miocic Pivot'!$B$3:$E$7,2,FALSE)</f>
        <v>0.5714285714285714</v>
      </c>
      <c r="L52" s="24">
        <f>IF(D52="NA", 1, VLOOKUP(D52,'Miocic Pivot'!$G$3:$J$7,2,FALSE))</f>
        <v>0.42857142857142855</v>
      </c>
      <c r="M52" s="24">
        <f>IF(E52="NA", 1, VLOOKUP(E52,'Miocic Pivot'!$L$3:$O$7,2,FALSE))</f>
        <v>1</v>
      </c>
      <c r="N52" s="24">
        <f>IF(F52="NA", 1, VLOOKUP(F52,'Miocic Pivot'!$B$12:$E$16,2,FALSE))</f>
        <v>0.5714285714285714</v>
      </c>
      <c r="O52" s="24">
        <f>IF(G52="NA", 1, VLOOKUP(G52,'Miocic Pivot'!$G$12:$J$16,2,FALSE))</f>
        <v>0.5714285714285714</v>
      </c>
      <c r="P52" s="24">
        <f>IF(H52="NA", 1, VLOOKUP(H52,'Miocic Pivot'!$L$12:$O$16,2,FALSE))</f>
        <v>0.83333333333333337</v>
      </c>
      <c r="Q52" s="24">
        <f>VLOOKUP(C52,'Miocic Pivot'!$B$3:$E$7,3,FALSE)</f>
        <v>0.18181818181818182</v>
      </c>
      <c r="R52" s="24">
        <f>IF(D52="NA", 1, VLOOKUP(D52,'Miocic Pivot'!$G$3:$J$7,3,FALSE))</f>
        <v>0.20930232558139536</v>
      </c>
      <c r="S52" s="24">
        <f>IF(E52="NA", 1, VLOOKUP(E52,'Miocic Pivot'!$L$3:$O$7,3,FALSE))</f>
        <v>0.95121951219512191</v>
      </c>
      <c r="T52" s="24">
        <f>IF(F52="NA", 1, VLOOKUP(F52,'Miocic Pivot'!$B$12:$E$16,3,FALSE))</f>
        <v>0.11363636363636363</v>
      </c>
      <c r="U52" s="24">
        <f>IF(G52="NA", 1, VLOOKUP(G52,'Miocic Pivot'!$G$12:$J$16,3,FALSE))</f>
        <v>0.75757575757575757</v>
      </c>
      <c r="V52" s="24">
        <f>IF(H52="NA", 1, VLOOKUP(H52,'Miocic Pivot'!$L$12:$O$16,3,FALSE))</f>
        <v>0.56097560975609762</v>
      </c>
      <c r="X52" s="26">
        <f>PRODUCT(K52:P52)*GETPIVOTDATA("Secure",'Miocic Pivot'!$B$21,"Secure",0)</f>
        <v>9.1465157491568052E-3</v>
      </c>
      <c r="Y52" s="26">
        <f>PRODUCT(Q52:V52)*GETPIVOTDATA("Secure",'Miocic Pivot'!$B$21,"Secure",1)</f>
        <v>1.5082106077533217E-3</v>
      </c>
      <c r="AA52" s="26">
        <f t="shared" si="0"/>
        <v>0.85844680029955245</v>
      </c>
      <c r="AB52" s="26">
        <f t="shared" si="1"/>
        <v>0.14155319970044761</v>
      </c>
      <c r="AC52" s="25">
        <f t="shared" si="2"/>
        <v>0</v>
      </c>
      <c r="AD52" s="25" t="str">
        <f t="shared" si="3"/>
        <v>TRUE</v>
      </c>
    </row>
    <row r="53" spans="2:30" ht="15.75" customHeight="1" x14ac:dyDescent="0.25">
      <c r="B53" s="9">
        <v>68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21"/>
      <c r="K53" s="24">
        <f>VLOOKUP(C53,'Miocic Pivot'!$B$3:$E$7,2,FALSE)</f>
        <v>0.5714285714285714</v>
      </c>
      <c r="L53" s="24">
        <f>IF(D53="NA", 1, VLOOKUP(D53,'Miocic Pivot'!$G$3:$J$7,2,FALSE))</f>
        <v>0.42857142857142855</v>
      </c>
      <c r="M53" s="24">
        <f>IF(E53="NA", 1, VLOOKUP(E53,'Miocic Pivot'!$L$3:$O$7,2,FALSE))</f>
        <v>1</v>
      </c>
      <c r="N53" s="24">
        <f>IF(F53="NA", 1, VLOOKUP(F53,'Miocic Pivot'!$B$12:$E$16,2,FALSE))</f>
        <v>0.5714285714285714</v>
      </c>
      <c r="O53" s="24">
        <f>IF(G53="NA", 1, VLOOKUP(G53,'Miocic Pivot'!$G$12:$J$16,2,FALSE))</f>
        <v>0.42857142857142855</v>
      </c>
      <c r="P53" s="24">
        <f>IF(H53="NA", 1, VLOOKUP(H53,'Miocic Pivot'!$L$12:$O$16,2,FALSE))</f>
        <v>0.83333333333333337</v>
      </c>
      <c r="Q53" s="24">
        <f>VLOOKUP(C53,'Miocic Pivot'!$B$3:$E$7,3,FALSE)</f>
        <v>0.18181818181818182</v>
      </c>
      <c r="R53" s="24">
        <f>IF(D53="NA", 1, VLOOKUP(D53,'Miocic Pivot'!$G$3:$J$7,3,FALSE))</f>
        <v>0.20930232558139536</v>
      </c>
      <c r="S53" s="24">
        <f>IF(E53="NA", 1, VLOOKUP(E53,'Miocic Pivot'!$L$3:$O$7,3,FALSE))</f>
        <v>0.95121951219512191</v>
      </c>
      <c r="T53" s="24">
        <f>IF(F53="NA", 1, VLOOKUP(F53,'Miocic Pivot'!$B$12:$E$16,3,FALSE))</f>
        <v>0.11363636363636363</v>
      </c>
      <c r="U53" s="24">
        <f>IF(G53="NA", 1, VLOOKUP(G53,'Miocic Pivot'!$G$12:$J$16,3,FALSE))</f>
        <v>0.24242424242424243</v>
      </c>
      <c r="V53" s="24">
        <f>IF(H53="NA", 1, VLOOKUP(H53,'Miocic Pivot'!$L$12:$O$16,3,FALSE))</f>
        <v>0.56097560975609762</v>
      </c>
      <c r="X53" s="26">
        <f>PRODUCT(K53:P53)*GETPIVOTDATA("Secure",'Miocic Pivot'!$B$21,"Secure",0)</f>
        <v>6.8598868118676026E-3</v>
      </c>
      <c r="Y53" s="26">
        <f>PRODUCT(Q53:V53)*GETPIVOTDATA("Secure",'Miocic Pivot'!$B$21,"Secure",1)</f>
        <v>4.8262739448106306E-4</v>
      </c>
      <c r="AA53" s="26">
        <f t="shared" si="0"/>
        <v>0.93426946398499833</v>
      </c>
      <c r="AB53" s="26">
        <f t="shared" si="1"/>
        <v>6.573053601500177E-2</v>
      </c>
      <c r="AC53" s="25">
        <f t="shared" si="2"/>
        <v>0</v>
      </c>
      <c r="AD53" s="25" t="str">
        <f t="shared" si="3"/>
        <v>TRUE</v>
      </c>
    </row>
    <row r="54" spans="2:30" ht="15.75" customHeight="1" x14ac:dyDescent="0.25"/>
    <row r="55" spans="2:30" ht="15.75" customHeight="1" x14ac:dyDescent="0.25">
      <c r="AC55" s="21"/>
    </row>
    <row r="56" spans="2:30" ht="15.75" customHeight="1" x14ac:dyDescent="0.25"/>
    <row r="57" spans="2:30" ht="15.75" customHeight="1" x14ac:dyDescent="0.25"/>
    <row r="58" spans="2:30" ht="15.75" customHeight="1" x14ac:dyDescent="0.25"/>
    <row r="59" spans="2:30" ht="15.75" customHeight="1" x14ac:dyDescent="0.25"/>
    <row r="60" spans="2:30" ht="15.75" customHeight="1" x14ac:dyDescent="0.25"/>
    <row r="61" spans="2:30" ht="15.75" customHeight="1" x14ac:dyDescent="0.25"/>
    <row r="62" spans="2:30" ht="15.75" customHeight="1" x14ac:dyDescent="0.25"/>
    <row r="63" spans="2:30" ht="15.75" customHeight="1" x14ac:dyDescent="0.25"/>
    <row r="64" spans="2:30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D3:AD53">
    <cfRule type="containsText" dxfId="3" priority="1" operator="containsText" text="FALSE">
      <formula>NOT(ISERROR(SEARCH(("FALSE"),(AD3))))</formula>
    </cfRule>
  </conditionalFormatting>
  <conditionalFormatting sqref="AD3:AD53">
    <cfRule type="containsText" dxfId="2" priority="2" operator="containsText" text="TRUE">
      <formula>NOT(ISERROR(SEARCH(("TRUE"),(AD3))))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000"/>
  <sheetViews>
    <sheetView topLeftCell="D1" zoomScale="75" workbookViewId="0">
      <selection activeCell="AD4" sqref="AD4"/>
    </sheetView>
  </sheetViews>
  <sheetFormatPr defaultColWidth="14.42578125" defaultRowHeight="15" customHeight="1" x14ac:dyDescent="0.25"/>
  <cols>
    <col min="1" max="5" width="8.7109375" customWidth="1"/>
    <col min="6" max="6" width="17.42578125" customWidth="1"/>
    <col min="7" max="30" width="8.7109375" customWidth="1"/>
  </cols>
  <sheetData>
    <row r="2" spans="2:30" ht="33.75" x14ac:dyDescent="0.25">
      <c r="B2" s="9" t="s">
        <v>0</v>
      </c>
      <c r="C2" s="9" t="s">
        <v>3</v>
      </c>
      <c r="D2" s="9" t="s">
        <v>4</v>
      </c>
      <c r="E2" s="9" t="s">
        <v>5</v>
      </c>
      <c r="F2" s="9" t="s">
        <v>296</v>
      </c>
      <c r="G2" s="9" t="s">
        <v>282</v>
      </c>
      <c r="H2" s="9" t="s">
        <v>11</v>
      </c>
      <c r="I2" s="9" t="s">
        <v>8</v>
      </c>
      <c r="J2" s="21"/>
      <c r="K2" s="9" t="s">
        <v>297</v>
      </c>
      <c r="L2" s="9" t="s">
        <v>298</v>
      </c>
      <c r="M2" s="9" t="s">
        <v>299</v>
      </c>
      <c r="N2" s="22" t="s">
        <v>300</v>
      </c>
      <c r="O2" s="9" t="s">
        <v>301</v>
      </c>
      <c r="P2" s="9" t="s">
        <v>302</v>
      </c>
      <c r="Q2" s="9" t="s">
        <v>303</v>
      </c>
      <c r="R2" s="9" t="s">
        <v>304</v>
      </c>
      <c r="S2" s="9" t="s">
        <v>305</v>
      </c>
      <c r="T2" s="9" t="s">
        <v>306</v>
      </c>
      <c r="U2" s="9" t="s">
        <v>314</v>
      </c>
      <c r="V2" s="9" t="s">
        <v>307</v>
      </c>
      <c r="X2" s="9" t="s">
        <v>308</v>
      </c>
      <c r="Y2" s="9" t="s">
        <v>309</v>
      </c>
      <c r="AA2" s="9" t="s">
        <v>310</v>
      </c>
      <c r="AB2" s="9" t="s">
        <v>311</v>
      </c>
      <c r="AC2" s="9" t="s">
        <v>312</v>
      </c>
      <c r="AD2" s="23" t="s">
        <v>313</v>
      </c>
    </row>
    <row r="3" spans="2:30" x14ac:dyDescent="0.25">
      <c r="B3" s="9">
        <v>49</v>
      </c>
      <c r="C3" s="10">
        <v>1</v>
      </c>
      <c r="D3" s="10">
        <v>1</v>
      </c>
      <c r="E3" s="10">
        <v>0</v>
      </c>
      <c r="F3" s="10">
        <v>1</v>
      </c>
      <c r="G3" s="10" t="s">
        <v>44</v>
      </c>
      <c r="H3" s="10" t="s">
        <v>44</v>
      </c>
      <c r="I3" s="10">
        <v>1</v>
      </c>
      <c r="J3" s="21"/>
      <c r="K3" s="24">
        <f>VLOOKUP(C3,'Miocic Pivot'!$B$3:$E$7,2,FALSE)</f>
        <v>0.42857142857142855</v>
      </c>
      <c r="L3" s="24">
        <f>IF(D3="NA", 1, VLOOKUP(D3,'Miocic Pivot'!$G$3:$J$7,2,FALSE))</f>
        <v>0.5714285714285714</v>
      </c>
      <c r="M3" s="24">
        <f>IF(E3="NA", 1, VLOOKUP(E3,'Miocic Pivot'!$L$3:$O$7,2,FALSE))</f>
        <v>1</v>
      </c>
      <c r="N3" s="24">
        <f>IF(F3="NA", 1, VLOOKUP(F3,'Miocic Pivot'!$B$12:$E$16,2,FALSE))</f>
        <v>0.42857142857142855</v>
      </c>
      <c r="O3" s="25">
        <f>IF(G3="NA", 1, VLOOKUP(G3,'Miocic Pivot'!$G$12:$J$16,2,FALSE))</f>
        <v>1</v>
      </c>
      <c r="P3" s="25">
        <f>IF(H3="NA", 1, VLOOKUP(H3,'Miocic Pivot'!$L$12:$O$16,2,FALSE))</f>
        <v>1</v>
      </c>
      <c r="Q3" s="24">
        <f>VLOOKUP(C3,'Miocic Pivot'!$B$3:$E$7,3,FALSE)</f>
        <v>0.81818181818181823</v>
      </c>
      <c r="R3" s="24">
        <f>IF(D3="NA", 1, VLOOKUP(D3,'Miocic Pivot'!$G$3:$J$7,3,FALSE))</f>
        <v>0.79069767441860461</v>
      </c>
      <c r="S3" s="24">
        <f>IF(E3="NA", 1, VLOOKUP(E3,'Miocic Pivot'!$L$3:$O$7,3,FALSE))</f>
        <v>0.95121951219512191</v>
      </c>
      <c r="T3" s="24">
        <f>IF(F3="NA", 1, VLOOKUP(F3,'Miocic Pivot'!$B$12:$E$16,3,FALSE))</f>
        <v>0.88636363636363635</v>
      </c>
      <c r="U3" s="25">
        <f>IF(G3="NA", 1, VLOOKUP(G3,'Miocic Pivot'!$G$12:$J$16,3,FALSE))</f>
        <v>1</v>
      </c>
      <c r="V3" s="25">
        <f>IF(H3="NA", 1, VLOOKUP(H3,'Miocic Pivot'!$L$12:$O$16,3,FALSE))</f>
        <v>1</v>
      </c>
      <c r="X3" s="26">
        <f>PRODUCT(K3:P3)*GETPIVOTDATA("Secure",'Miocic Pivot'!$B$21,"Secure",0)</f>
        <v>1.4405762304921967E-2</v>
      </c>
      <c r="Y3" s="26">
        <f>PRODUCT(Q3:V3)*GETPIVOTDATA("Secure",'Miocic Pivot'!$B$21,"Secure",1)</f>
        <v>0.47058216882380249</v>
      </c>
      <c r="AA3" s="26">
        <f t="shared" ref="AA3:AA27" si="0">X3/(X3+Y3)</f>
        <v>2.9703341836558858E-2</v>
      </c>
      <c r="AB3" s="26">
        <f t="shared" ref="AB3:AB27" si="1">Y3/(Y3+X3)</f>
        <v>0.97029665816344113</v>
      </c>
      <c r="AC3" s="25">
        <f t="shared" ref="AC3:AC27" si="2">IF(AB3&gt;AA3,1,0)</f>
        <v>1</v>
      </c>
      <c r="AD3" s="25" t="str">
        <f t="shared" ref="AD3:AD27" si="3">IF(AC3=I3,"TRUE","FALSE")</f>
        <v>TRUE</v>
      </c>
    </row>
    <row r="4" spans="2:30" x14ac:dyDescent="0.25">
      <c r="B4" s="9">
        <v>13</v>
      </c>
      <c r="C4" s="10">
        <v>0</v>
      </c>
      <c r="D4" s="10">
        <v>0</v>
      </c>
      <c r="E4" s="10">
        <v>0</v>
      </c>
      <c r="F4" s="10">
        <v>0</v>
      </c>
      <c r="G4" s="10">
        <v>1</v>
      </c>
      <c r="H4" s="10" t="s">
        <v>44</v>
      </c>
      <c r="I4" s="10">
        <v>1</v>
      </c>
      <c r="J4" s="21"/>
      <c r="K4" s="24">
        <f>VLOOKUP(C4,'Miocic Pivot'!$B$3:$E$7,2,FALSE)</f>
        <v>0.5714285714285714</v>
      </c>
      <c r="L4" s="24">
        <f>IF(D4="NA", 1, VLOOKUP(D4,'Miocic Pivot'!$G$3:$J$7,2,FALSE))</f>
        <v>0.42857142857142855</v>
      </c>
      <c r="M4" s="24">
        <f>IF(E4="NA", 1, VLOOKUP(E4,'Miocic Pivot'!$L$3:$O$7,2,FALSE))</f>
        <v>1</v>
      </c>
      <c r="N4" s="24">
        <f>IF(F4="NA", 1, VLOOKUP(F4,'Miocic Pivot'!$B$12:$E$16,2,FALSE))</f>
        <v>0.5714285714285714</v>
      </c>
      <c r="O4" s="24">
        <f>IF(G4="NA", 1, VLOOKUP(G4,'Miocic Pivot'!$G$12:$J$16,2,FALSE))</f>
        <v>0.5714285714285714</v>
      </c>
      <c r="P4" s="25">
        <f>IF(H4="NA", 1, VLOOKUP(H4,'Miocic Pivot'!$L$12:$O$16,2,FALSE))</f>
        <v>1</v>
      </c>
      <c r="Q4" s="24">
        <f>VLOOKUP(C4,'Miocic Pivot'!$B$3:$E$7,3,FALSE)</f>
        <v>0.18181818181818182</v>
      </c>
      <c r="R4" s="24">
        <f>IF(D4="NA", 1, VLOOKUP(D4,'Miocic Pivot'!$G$3:$J$7,3,FALSE))</f>
        <v>0.20930232558139536</v>
      </c>
      <c r="S4" s="24">
        <f>IF(E4="NA", 1, VLOOKUP(E4,'Miocic Pivot'!$L$3:$O$7,3,FALSE))</f>
        <v>0.95121951219512191</v>
      </c>
      <c r="T4" s="24">
        <f>IF(F4="NA", 1, VLOOKUP(F4,'Miocic Pivot'!$B$12:$E$16,3,FALSE))</f>
        <v>0.11363636363636363</v>
      </c>
      <c r="U4" s="24">
        <f>IF(G4="NA", 1, VLOOKUP(G4,'Miocic Pivot'!$G$12:$J$16,3,FALSE))</f>
        <v>0.75757575757575757</v>
      </c>
      <c r="V4" s="25">
        <f>IF(H4="NA", 1, VLOOKUP(H4,'Miocic Pivot'!$L$12:$O$16,3,FALSE))</f>
        <v>1</v>
      </c>
      <c r="X4" s="26">
        <f>PRODUCT(K4:P4)*GETPIVOTDATA("Secure",'Miocic Pivot'!$B$21,"Secure",0)</f>
        <v>1.0975818898988165E-2</v>
      </c>
      <c r="Y4" s="26">
        <f>PRODUCT(Q4:V4)*GETPIVOTDATA("Secure",'Miocic Pivot'!$B$21,"Secure",1)</f>
        <v>2.6885493442559212E-3</v>
      </c>
      <c r="AA4" s="26">
        <f t="shared" si="0"/>
        <v>0.80324378731631529</v>
      </c>
      <c r="AB4" s="26">
        <f t="shared" si="1"/>
        <v>0.19675621268368476</v>
      </c>
      <c r="AC4" s="25">
        <f t="shared" si="2"/>
        <v>0</v>
      </c>
      <c r="AD4" s="25" t="str">
        <f t="shared" si="3"/>
        <v>FALSE</v>
      </c>
    </row>
    <row r="5" spans="2:30" x14ac:dyDescent="0.25">
      <c r="B5" s="9">
        <v>56</v>
      </c>
      <c r="C5" s="10">
        <v>1</v>
      </c>
      <c r="D5" s="10">
        <v>1</v>
      </c>
      <c r="E5" s="10" t="s">
        <v>44</v>
      </c>
      <c r="F5" s="10">
        <v>1</v>
      </c>
      <c r="G5" s="10" t="s">
        <v>44</v>
      </c>
      <c r="H5" s="10" t="s">
        <v>44</v>
      </c>
      <c r="I5" s="10">
        <v>1</v>
      </c>
      <c r="J5" s="21"/>
      <c r="K5" s="24">
        <f>VLOOKUP(C5,'Miocic Pivot'!$B$3:$E$7,2,FALSE)</f>
        <v>0.42857142857142855</v>
      </c>
      <c r="L5" s="24">
        <f>IF(D5="NA", 1, VLOOKUP(D5,'Miocic Pivot'!$G$3:$J$7,2,FALSE))</f>
        <v>0.5714285714285714</v>
      </c>
      <c r="M5" s="25">
        <f>IF(E5="NA", 1, VLOOKUP(E5,'Miocic Pivot'!$L$3:$O$7,2,FALSE))</f>
        <v>1</v>
      </c>
      <c r="N5" s="24">
        <f>IF(F5="NA", 1, VLOOKUP(F5,'Miocic Pivot'!$B$12:$E$16,2,FALSE))</f>
        <v>0.42857142857142855</v>
      </c>
      <c r="O5" s="25">
        <f>IF(G5="NA", 1, VLOOKUP(G5,'Miocic Pivot'!$G$12:$J$16,2,FALSE))</f>
        <v>1</v>
      </c>
      <c r="P5" s="25">
        <f>IF(H5="NA", 1, VLOOKUP(H5,'Miocic Pivot'!$L$12:$O$16,2,FALSE))</f>
        <v>1</v>
      </c>
      <c r="Q5" s="24">
        <f>VLOOKUP(C5,'Miocic Pivot'!$B$3:$E$7,3,FALSE)</f>
        <v>0.81818181818181823</v>
      </c>
      <c r="R5" s="24">
        <f>IF(D5="NA", 1, VLOOKUP(D5,'Miocic Pivot'!$G$3:$J$7,3,FALSE))</f>
        <v>0.79069767441860461</v>
      </c>
      <c r="S5" s="25">
        <f>IF(E5="NA", 1, VLOOKUP(E5,'Miocic Pivot'!$L$3:$O$7,3,FALSE))</f>
        <v>1</v>
      </c>
      <c r="T5" s="24">
        <f>IF(F5="NA", 1, VLOOKUP(F5,'Miocic Pivot'!$B$12:$E$16,3,FALSE))</f>
        <v>0.88636363636363635</v>
      </c>
      <c r="U5" s="25">
        <f>IF(G5="NA", 1, VLOOKUP(G5,'Miocic Pivot'!$G$12:$J$16,3,FALSE))</f>
        <v>1</v>
      </c>
      <c r="V5" s="25">
        <f>IF(H5="NA", 1, VLOOKUP(H5,'Miocic Pivot'!$L$12:$O$16,3,FALSE))</f>
        <v>1</v>
      </c>
      <c r="X5" s="26">
        <f>PRODUCT(K5:P5)*GETPIVOTDATA("Secure",'Miocic Pivot'!$B$21,"Secure",0)</f>
        <v>1.4405762304921967E-2</v>
      </c>
      <c r="Y5" s="26">
        <f>PRODUCT(Q5:V5)*GETPIVOTDATA("Secure",'Miocic Pivot'!$B$21,"Secure",1)</f>
        <v>0.4947145877378436</v>
      </c>
      <c r="AA5" s="26">
        <f t="shared" si="0"/>
        <v>2.8295396763676602E-2</v>
      </c>
      <c r="AB5" s="26">
        <f t="shared" si="1"/>
        <v>0.97170460323632335</v>
      </c>
      <c r="AC5" s="25">
        <f t="shared" si="2"/>
        <v>1</v>
      </c>
      <c r="AD5" s="25" t="str">
        <f t="shared" si="3"/>
        <v>TRUE</v>
      </c>
    </row>
    <row r="6" spans="2:30" x14ac:dyDescent="0.25">
      <c r="B6" s="9">
        <v>19</v>
      </c>
      <c r="C6" s="10">
        <v>0</v>
      </c>
      <c r="D6" s="10">
        <v>0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21"/>
      <c r="K6" s="24">
        <f>VLOOKUP(C6,'Miocic Pivot'!$B$3:$E$7,2,FALSE)</f>
        <v>0.5714285714285714</v>
      </c>
      <c r="L6" s="24">
        <f>IF(D6="NA", 1, VLOOKUP(D6,'Miocic Pivot'!$G$3:$J$7,2,FALSE))</f>
        <v>0.42857142857142855</v>
      </c>
      <c r="M6" s="24">
        <f>IF(E6="NA", 1, VLOOKUP(E6,'Miocic Pivot'!$L$3:$O$7,2,FALSE))</f>
        <v>0</v>
      </c>
      <c r="N6" s="24">
        <f>IF(F6="NA", 1, VLOOKUP(F6,'Miocic Pivot'!$B$12:$E$16,2,FALSE))</f>
        <v>0.5714285714285714</v>
      </c>
      <c r="O6" s="24">
        <f>IF(G6="NA", 1, VLOOKUP(G6,'Miocic Pivot'!$G$12:$J$16,2,FALSE))</f>
        <v>0.42857142857142855</v>
      </c>
      <c r="P6" s="24">
        <f>IF(H6="NA", 1, VLOOKUP(H6,'Miocic Pivot'!$L$12:$O$16,2,FALSE))</f>
        <v>0.16666666666666666</v>
      </c>
      <c r="Q6" s="24">
        <f>VLOOKUP(C6,'Miocic Pivot'!$B$3:$E$7,3,FALSE)</f>
        <v>0.18181818181818182</v>
      </c>
      <c r="R6" s="24">
        <f>IF(D6="NA", 1, VLOOKUP(D6,'Miocic Pivot'!$G$3:$J$7,3,FALSE))</f>
        <v>0.20930232558139536</v>
      </c>
      <c r="S6" s="24">
        <f>IF(E6="NA", 1, VLOOKUP(E6,'Miocic Pivot'!$L$3:$O$7,3,FALSE))</f>
        <v>4.878048780487805E-2</v>
      </c>
      <c r="T6" s="24">
        <f>IF(F6="NA", 1, VLOOKUP(F6,'Miocic Pivot'!$B$12:$E$16,3,FALSE))</f>
        <v>0.11363636363636363</v>
      </c>
      <c r="U6" s="24">
        <f>IF(G6="NA", 1, VLOOKUP(G6,'Miocic Pivot'!$G$12:$J$16,3,FALSE))</f>
        <v>0.24242424242424243</v>
      </c>
      <c r="V6" s="24">
        <f>IF(H6="NA", 1, VLOOKUP(H6,'Miocic Pivot'!$L$12:$O$16,3,FALSE))</f>
        <v>0.43902439024390244</v>
      </c>
      <c r="X6" s="26">
        <f>PRODUCT(K6:P6)*GETPIVOTDATA("Secure",'Miocic Pivot'!$B$21,"Secure",0)</f>
        <v>0</v>
      </c>
      <c r="Y6" s="26">
        <f>PRODUCT(Q6:V6)*GETPIVOTDATA("Secure",'Miocic Pivot'!$B$21,"Secure",1)</f>
        <v>1.9369661316965741E-5</v>
      </c>
      <c r="AA6" s="26">
        <f t="shared" si="0"/>
        <v>0</v>
      </c>
      <c r="AB6" s="26">
        <f t="shared" si="1"/>
        <v>1</v>
      </c>
      <c r="AC6" s="25">
        <f t="shared" si="2"/>
        <v>1</v>
      </c>
      <c r="AD6" s="25" t="str">
        <f t="shared" si="3"/>
        <v>TRUE</v>
      </c>
    </row>
    <row r="7" spans="2:30" x14ac:dyDescent="0.25">
      <c r="B7" s="9">
        <v>15</v>
      </c>
      <c r="C7" s="10">
        <v>1</v>
      </c>
      <c r="D7" s="10">
        <v>1</v>
      </c>
      <c r="E7" s="10">
        <v>0</v>
      </c>
      <c r="F7" s="10">
        <v>1</v>
      </c>
      <c r="G7" s="10">
        <v>1</v>
      </c>
      <c r="H7" s="10">
        <v>0</v>
      </c>
      <c r="I7" s="10">
        <v>1</v>
      </c>
      <c r="J7" s="21"/>
      <c r="K7" s="24">
        <f>VLOOKUP(C7,'Miocic Pivot'!$B$3:$E$7,2,FALSE)</f>
        <v>0.42857142857142855</v>
      </c>
      <c r="L7" s="24">
        <f>IF(D7="NA", 1, VLOOKUP(D7,'Miocic Pivot'!$G$3:$J$7,2,FALSE))</f>
        <v>0.5714285714285714</v>
      </c>
      <c r="M7" s="24">
        <f>IF(E7="NA", 1, VLOOKUP(E7,'Miocic Pivot'!$L$3:$O$7,2,FALSE))</f>
        <v>1</v>
      </c>
      <c r="N7" s="24">
        <f>IF(F7="NA", 1, VLOOKUP(F7,'Miocic Pivot'!$B$12:$E$16,2,FALSE))</f>
        <v>0.42857142857142855</v>
      </c>
      <c r="O7" s="24">
        <f>IF(G7="NA", 1, VLOOKUP(G7,'Miocic Pivot'!$G$12:$J$16,2,FALSE))</f>
        <v>0.5714285714285714</v>
      </c>
      <c r="P7" s="24">
        <f>IF(H7="NA", 1, VLOOKUP(H7,'Miocic Pivot'!$L$12:$O$16,2,FALSE))</f>
        <v>0.83333333333333337</v>
      </c>
      <c r="Q7" s="24">
        <f>VLOOKUP(C7,'Miocic Pivot'!$B$3:$E$7,3,FALSE)</f>
        <v>0.81818181818181823</v>
      </c>
      <c r="R7" s="24">
        <f>IF(D7="NA", 1, VLOOKUP(D7,'Miocic Pivot'!$G$3:$J$7,3,FALSE))</f>
        <v>0.79069767441860461</v>
      </c>
      <c r="S7" s="24">
        <f>IF(E7="NA", 1, VLOOKUP(E7,'Miocic Pivot'!$L$3:$O$7,3,FALSE))</f>
        <v>0.95121951219512191</v>
      </c>
      <c r="T7" s="24">
        <f>IF(F7="NA", 1, VLOOKUP(F7,'Miocic Pivot'!$B$12:$E$16,3,FALSE))</f>
        <v>0.88636363636363635</v>
      </c>
      <c r="U7" s="24">
        <f>IF(G7="NA", 1, VLOOKUP(G7,'Miocic Pivot'!$G$12:$J$16,3,FALSE))</f>
        <v>0.75757575757575757</v>
      </c>
      <c r="V7" s="24">
        <f>IF(H7="NA", 1, VLOOKUP(H7,'Miocic Pivot'!$L$12:$O$16,3,FALSE))</f>
        <v>0.56097560975609762</v>
      </c>
      <c r="X7" s="26">
        <f>PRODUCT(K7:P7)*GETPIVOTDATA("Secure",'Miocic Pivot'!$B$21,"Secure",0)</f>
        <v>6.8598868118676026E-3</v>
      </c>
      <c r="Y7" s="26">
        <f>PRODUCT(Q7:V7)*GETPIVOTDATA("Secure",'Miocic Pivot'!$B$21,"Secure",1)</f>
        <v>0.19998872658809053</v>
      </c>
      <c r="AA7" s="26">
        <f t="shared" si="0"/>
        <v>3.3163803707030266E-2</v>
      </c>
      <c r="AB7" s="26">
        <f t="shared" si="1"/>
        <v>0.96683619629296969</v>
      </c>
      <c r="AC7" s="25">
        <f t="shared" si="2"/>
        <v>1</v>
      </c>
      <c r="AD7" s="25" t="str">
        <f t="shared" si="3"/>
        <v>TRUE</v>
      </c>
    </row>
    <row r="8" spans="2:30" x14ac:dyDescent="0.25">
      <c r="B8" s="9">
        <v>21</v>
      </c>
      <c r="C8" s="10">
        <v>1</v>
      </c>
      <c r="D8" s="10">
        <v>1</v>
      </c>
      <c r="E8" s="10">
        <v>0</v>
      </c>
      <c r="F8" s="10">
        <v>1</v>
      </c>
      <c r="G8" s="10" t="s">
        <v>44</v>
      </c>
      <c r="H8" s="10" t="s">
        <v>44</v>
      </c>
      <c r="I8" s="10">
        <v>1</v>
      </c>
      <c r="J8" s="21"/>
      <c r="K8" s="24">
        <f>VLOOKUP(C8,'Miocic Pivot'!$B$3:$E$7,2,FALSE)</f>
        <v>0.42857142857142855</v>
      </c>
      <c r="L8" s="24">
        <f>IF(D8="NA", 1, VLOOKUP(D8,'Miocic Pivot'!$G$3:$J$7,2,FALSE))</f>
        <v>0.5714285714285714</v>
      </c>
      <c r="M8" s="24">
        <f>IF(E8="NA", 1, VLOOKUP(E8,'Miocic Pivot'!$L$3:$O$7,2,FALSE))</f>
        <v>1</v>
      </c>
      <c r="N8" s="24">
        <f>IF(F8="NA", 1, VLOOKUP(F8,'Miocic Pivot'!$B$12:$E$16,2,FALSE))</f>
        <v>0.42857142857142855</v>
      </c>
      <c r="O8" s="25">
        <f>IF(G8="NA", 1, VLOOKUP(G8,'Miocic Pivot'!$G$12:$J$16,2,FALSE))</f>
        <v>1</v>
      </c>
      <c r="P8" s="25">
        <f>IF(H8="NA", 1, VLOOKUP(H8,'Miocic Pivot'!$L$12:$O$16,2,FALSE))</f>
        <v>1</v>
      </c>
      <c r="Q8" s="24">
        <f>VLOOKUP(C8,'Miocic Pivot'!$B$3:$E$7,3,FALSE)</f>
        <v>0.81818181818181823</v>
      </c>
      <c r="R8" s="24">
        <f>IF(D8="NA", 1, VLOOKUP(D8,'Miocic Pivot'!$G$3:$J$7,3,FALSE))</f>
        <v>0.79069767441860461</v>
      </c>
      <c r="S8" s="24">
        <f>IF(E8="NA", 1, VLOOKUP(E8,'Miocic Pivot'!$L$3:$O$7,3,FALSE))</f>
        <v>0.95121951219512191</v>
      </c>
      <c r="T8" s="24">
        <f>IF(F8="NA", 1, VLOOKUP(F8,'Miocic Pivot'!$B$12:$E$16,3,FALSE))</f>
        <v>0.88636363636363635</v>
      </c>
      <c r="U8" s="25">
        <f>IF(G8="NA", 1, VLOOKUP(G8,'Miocic Pivot'!$G$12:$J$16,3,FALSE))</f>
        <v>1</v>
      </c>
      <c r="V8" s="25">
        <f>IF(H8="NA", 1, VLOOKUP(H8,'Miocic Pivot'!$L$12:$O$16,3,FALSE))</f>
        <v>1</v>
      </c>
      <c r="X8" s="26">
        <f>PRODUCT(K8:P8)*GETPIVOTDATA("Secure",'Miocic Pivot'!$B$21,"Secure",0)</f>
        <v>1.4405762304921967E-2</v>
      </c>
      <c r="Y8" s="26">
        <f>PRODUCT(Q8:V8)*GETPIVOTDATA("Secure",'Miocic Pivot'!$B$21,"Secure",1)</f>
        <v>0.47058216882380249</v>
      </c>
      <c r="AA8" s="26">
        <f t="shared" si="0"/>
        <v>2.9703341836558858E-2</v>
      </c>
      <c r="AB8" s="26">
        <f t="shared" si="1"/>
        <v>0.97029665816344113</v>
      </c>
      <c r="AC8" s="25">
        <f t="shared" si="2"/>
        <v>1</v>
      </c>
      <c r="AD8" s="25" t="str">
        <f t="shared" si="3"/>
        <v>TRUE</v>
      </c>
    </row>
    <row r="9" spans="2:30" x14ac:dyDescent="0.25">
      <c r="B9" s="9">
        <v>52</v>
      </c>
      <c r="C9" s="10">
        <v>1</v>
      </c>
      <c r="D9" s="10">
        <v>1</v>
      </c>
      <c r="E9" s="10">
        <v>0</v>
      </c>
      <c r="F9" s="10">
        <v>1</v>
      </c>
      <c r="G9" s="10">
        <v>1</v>
      </c>
      <c r="H9" s="10">
        <v>1</v>
      </c>
      <c r="I9" s="10">
        <v>1</v>
      </c>
      <c r="J9" s="21"/>
      <c r="K9" s="24">
        <f>VLOOKUP(C9,'Miocic Pivot'!$B$3:$E$7,2,FALSE)</f>
        <v>0.42857142857142855</v>
      </c>
      <c r="L9" s="24">
        <f>IF(D9="NA", 1, VLOOKUP(D9,'Miocic Pivot'!$G$3:$J$7,2,FALSE))</f>
        <v>0.5714285714285714</v>
      </c>
      <c r="M9" s="24">
        <f>IF(E9="NA", 1, VLOOKUP(E9,'Miocic Pivot'!$L$3:$O$7,2,FALSE))</f>
        <v>1</v>
      </c>
      <c r="N9" s="24">
        <f>IF(F9="NA", 1, VLOOKUP(F9,'Miocic Pivot'!$B$12:$E$16,2,FALSE))</f>
        <v>0.42857142857142855</v>
      </c>
      <c r="O9" s="24">
        <f>IF(G9="NA", 1, VLOOKUP(G9,'Miocic Pivot'!$G$12:$J$16,2,FALSE))</f>
        <v>0.5714285714285714</v>
      </c>
      <c r="P9" s="24">
        <f>IF(H9="NA", 1, VLOOKUP(H9,'Miocic Pivot'!$L$12:$O$16,2,FALSE))</f>
        <v>0.16666666666666666</v>
      </c>
      <c r="Q9" s="24">
        <f>VLOOKUP(C9,'Miocic Pivot'!$B$3:$E$7,3,FALSE)</f>
        <v>0.81818181818181823</v>
      </c>
      <c r="R9" s="24">
        <f>IF(D9="NA", 1, VLOOKUP(D9,'Miocic Pivot'!$G$3:$J$7,3,FALSE))</f>
        <v>0.79069767441860461</v>
      </c>
      <c r="S9" s="24">
        <f>IF(E9="NA", 1, VLOOKUP(E9,'Miocic Pivot'!$L$3:$O$7,3,FALSE))</f>
        <v>0.95121951219512191</v>
      </c>
      <c r="T9" s="24">
        <f>IF(F9="NA", 1, VLOOKUP(F9,'Miocic Pivot'!$B$12:$E$16,3,FALSE))</f>
        <v>0.88636363636363635</v>
      </c>
      <c r="U9" s="24">
        <f>IF(G9="NA", 1, VLOOKUP(G9,'Miocic Pivot'!$G$12:$J$16,3,FALSE))</f>
        <v>0.75757575757575757</v>
      </c>
      <c r="V9" s="24">
        <f>IF(H9="NA", 1, VLOOKUP(H9,'Miocic Pivot'!$L$12:$O$16,3,FALSE))</f>
        <v>0.43902439024390244</v>
      </c>
      <c r="X9" s="26">
        <f>PRODUCT(K9:P9)*GETPIVOTDATA("Secure",'Miocic Pivot'!$B$21,"Secure",0)</f>
        <v>1.3719773623735206E-3</v>
      </c>
      <c r="Y9" s="26">
        <f>PRODUCT(Q9:V9)*GETPIVOTDATA("Secure",'Miocic Pivot'!$B$21,"Secure",1)</f>
        <v>0.15651291646024473</v>
      </c>
      <c r="AA9" s="26">
        <f t="shared" si="0"/>
        <v>8.6897316719541286E-3</v>
      </c>
      <c r="AB9" s="26">
        <f t="shared" si="1"/>
        <v>0.99131026832804592</v>
      </c>
      <c r="AC9" s="25">
        <f t="shared" si="2"/>
        <v>1</v>
      </c>
      <c r="AD9" s="25" t="str">
        <f t="shared" si="3"/>
        <v>TRUE</v>
      </c>
    </row>
    <row r="10" spans="2:30" x14ac:dyDescent="0.25">
      <c r="B10" s="9">
        <v>42</v>
      </c>
      <c r="C10" s="10">
        <v>1</v>
      </c>
      <c r="D10" s="10">
        <v>1</v>
      </c>
      <c r="E10" s="10">
        <v>0</v>
      </c>
      <c r="F10" s="10">
        <v>1</v>
      </c>
      <c r="G10" s="10">
        <v>1</v>
      </c>
      <c r="H10" s="10">
        <v>0</v>
      </c>
      <c r="I10" s="10">
        <v>1</v>
      </c>
      <c r="J10" s="21"/>
      <c r="K10" s="24">
        <f>VLOOKUP(C10,'Miocic Pivot'!$B$3:$E$7,2,FALSE)</f>
        <v>0.42857142857142855</v>
      </c>
      <c r="L10" s="24">
        <f>IF(D10="NA", 1, VLOOKUP(D10,'Miocic Pivot'!$G$3:$J$7,2,FALSE))</f>
        <v>0.5714285714285714</v>
      </c>
      <c r="M10" s="24">
        <f>IF(E10="NA", 1, VLOOKUP(E10,'Miocic Pivot'!$L$3:$O$7,2,FALSE))</f>
        <v>1</v>
      </c>
      <c r="N10" s="24">
        <f>IF(F10="NA", 1, VLOOKUP(F10,'Miocic Pivot'!$B$12:$E$16,2,FALSE))</f>
        <v>0.42857142857142855</v>
      </c>
      <c r="O10" s="24">
        <f>IF(G10="NA", 1, VLOOKUP(G10,'Miocic Pivot'!$G$12:$J$16,2,FALSE))</f>
        <v>0.5714285714285714</v>
      </c>
      <c r="P10" s="24">
        <f>IF(H10="NA", 1, VLOOKUP(H10,'Miocic Pivot'!$L$12:$O$16,2,FALSE))</f>
        <v>0.83333333333333337</v>
      </c>
      <c r="Q10" s="24">
        <f>VLOOKUP(C10,'Miocic Pivot'!$B$3:$E$7,3,FALSE)</f>
        <v>0.81818181818181823</v>
      </c>
      <c r="R10" s="24">
        <f>IF(D10="NA", 1, VLOOKUP(D10,'Miocic Pivot'!$G$3:$J$7,3,FALSE))</f>
        <v>0.79069767441860461</v>
      </c>
      <c r="S10" s="24">
        <f>IF(E10="NA", 1, VLOOKUP(E10,'Miocic Pivot'!$L$3:$O$7,3,FALSE))</f>
        <v>0.95121951219512191</v>
      </c>
      <c r="T10" s="24">
        <f>IF(F10="NA", 1, VLOOKUP(F10,'Miocic Pivot'!$B$12:$E$16,3,FALSE))</f>
        <v>0.88636363636363635</v>
      </c>
      <c r="U10" s="24">
        <f>IF(G10="NA", 1, VLOOKUP(G10,'Miocic Pivot'!$G$12:$J$16,3,FALSE))</f>
        <v>0.75757575757575757</v>
      </c>
      <c r="V10" s="24">
        <f>IF(H10="NA", 1, VLOOKUP(H10,'Miocic Pivot'!$L$12:$O$16,3,FALSE))</f>
        <v>0.56097560975609762</v>
      </c>
      <c r="X10" s="26">
        <f>PRODUCT(K10:P10)*GETPIVOTDATA("Secure",'Miocic Pivot'!$B$21,"Secure",0)</f>
        <v>6.8598868118676026E-3</v>
      </c>
      <c r="Y10" s="26">
        <f>PRODUCT(Q10:V10)*GETPIVOTDATA("Secure",'Miocic Pivot'!$B$21,"Secure",1)</f>
        <v>0.19998872658809053</v>
      </c>
      <c r="AA10" s="26">
        <f t="shared" si="0"/>
        <v>3.3163803707030266E-2</v>
      </c>
      <c r="AB10" s="26">
        <f t="shared" si="1"/>
        <v>0.96683619629296969</v>
      </c>
      <c r="AC10" s="25">
        <f t="shared" si="2"/>
        <v>1</v>
      </c>
      <c r="AD10" s="25" t="str">
        <f t="shared" si="3"/>
        <v>TRUE</v>
      </c>
    </row>
    <row r="11" spans="2:30" x14ac:dyDescent="0.25">
      <c r="B11" s="9">
        <v>24</v>
      </c>
      <c r="C11" s="10">
        <v>1</v>
      </c>
      <c r="D11" s="10">
        <v>1</v>
      </c>
      <c r="E11" s="10">
        <v>0</v>
      </c>
      <c r="F11" s="10">
        <v>1</v>
      </c>
      <c r="G11" s="10">
        <v>1</v>
      </c>
      <c r="H11" s="10">
        <v>0</v>
      </c>
      <c r="I11" s="10">
        <v>1</v>
      </c>
      <c r="J11" s="21"/>
      <c r="K11" s="24">
        <f>VLOOKUP(C11,'Miocic Pivot'!$B$3:$E$7,2,FALSE)</f>
        <v>0.42857142857142855</v>
      </c>
      <c r="L11" s="24">
        <f>IF(D11="NA", 1, VLOOKUP(D11,'Miocic Pivot'!$G$3:$J$7,2,FALSE))</f>
        <v>0.5714285714285714</v>
      </c>
      <c r="M11" s="24">
        <f>IF(E11="NA", 1, VLOOKUP(E11,'Miocic Pivot'!$L$3:$O$7,2,FALSE))</f>
        <v>1</v>
      </c>
      <c r="N11" s="24">
        <f>IF(F11="NA", 1, VLOOKUP(F11,'Miocic Pivot'!$B$12:$E$16,2,FALSE))</f>
        <v>0.42857142857142855</v>
      </c>
      <c r="O11" s="24">
        <f>IF(G11="NA", 1, VLOOKUP(G11,'Miocic Pivot'!$G$12:$J$16,2,FALSE))</f>
        <v>0.5714285714285714</v>
      </c>
      <c r="P11" s="24">
        <f>IF(H11="NA", 1, VLOOKUP(H11,'Miocic Pivot'!$L$12:$O$16,2,FALSE))</f>
        <v>0.83333333333333337</v>
      </c>
      <c r="Q11" s="24">
        <f>VLOOKUP(C11,'Miocic Pivot'!$B$3:$E$7,3,FALSE)</f>
        <v>0.81818181818181823</v>
      </c>
      <c r="R11" s="24">
        <f>IF(D11="NA", 1, VLOOKUP(D11,'Miocic Pivot'!$G$3:$J$7,3,FALSE))</f>
        <v>0.79069767441860461</v>
      </c>
      <c r="S11" s="24">
        <f>IF(E11="NA", 1, VLOOKUP(E11,'Miocic Pivot'!$L$3:$O$7,3,FALSE))</f>
        <v>0.95121951219512191</v>
      </c>
      <c r="T11" s="24">
        <f>IF(F11="NA", 1, VLOOKUP(F11,'Miocic Pivot'!$B$12:$E$16,3,FALSE))</f>
        <v>0.88636363636363635</v>
      </c>
      <c r="U11" s="24">
        <f>IF(G11="NA", 1, VLOOKUP(G11,'Miocic Pivot'!$G$12:$J$16,3,FALSE))</f>
        <v>0.75757575757575757</v>
      </c>
      <c r="V11" s="24">
        <f>IF(H11="NA", 1, VLOOKUP(H11,'Miocic Pivot'!$L$12:$O$16,3,FALSE))</f>
        <v>0.56097560975609762</v>
      </c>
      <c r="X11" s="26">
        <f>PRODUCT(K11:P11)*GETPIVOTDATA("Secure",'Miocic Pivot'!$B$21,"Secure",0)</f>
        <v>6.8598868118676026E-3</v>
      </c>
      <c r="Y11" s="26">
        <f>PRODUCT(Q11:V11)*GETPIVOTDATA("Secure",'Miocic Pivot'!$B$21,"Secure",1)</f>
        <v>0.19998872658809053</v>
      </c>
      <c r="AA11" s="26">
        <f t="shared" si="0"/>
        <v>3.3163803707030266E-2</v>
      </c>
      <c r="AB11" s="26">
        <f t="shared" si="1"/>
        <v>0.96683619629296969</v>
      </c>
      <c r="AC11" s="25">
        <f t="shared" si="2"/>
        <v>1</v>
      </c>
      <c r="AD11" s="25" t="str">
        <f t="shared" si="3"/>
        <v>TRUE</v>
      </c>
    </row>
    <row r="12" spans="2:30" x14ac:dyDescent="0.25">
      <c r="B12" s="9">
        <v>25</v>
      </c>
      <c r="C12" s="10">
        <v>0</v>
      </c>
      <c r="D12" s="10">
        <v>0</v>
      </c>
      <c r="E12" s="10">
        <v>1</v>
      </c>
      <c r="F12" s="10">
        <v>0</v>
      </c>
      <c r="G12" s="10">
        <v>1</v>
      </c>
      <c r="H12" s="10">
        <v>1</v>
      </c>
      <c r="I12" s="10">
        <v>1</v>
      </c>
      <c r="J12" s="21"/>
      <c r="K12" s="24">
        <f>VLOOKUP(C12,'Miocic Pivot'!$B$3:$E$7,2,FALSE)</f>
        <v>0.5714285714285714</v>
      </c>
      <c r="L12" s="24">
        <f>IF(D12="NA", 1, VLOOKUP(D12,'Miocic Pivot'!$G$3:$J$7,2,FALSE))</f>
        <v>0.42857142857142855</v>
      </c>
      <c r="M12" s="24">
        <f>IF(E12="NA", 1, VLOOKUP(E12,'Miocic Pivot'!$L$3:$O$7,2,FALSE))</f>
        <v>0</v>
      </c>
      <c r="N12" s="24">
        <f>IF(F12="NA", 1, VLOOKUP(F12,'Miocic Pivot'!$B$12:$E$16,2,FALSE))</f>
        <v>0.5714285714285714</v>
      </c>
      <c r="O12" s="24">
        <f>IF(G12="NA", 1, VLOOKUP(G12,'Miocic Pivot'!$G$12:$J$16,2,FALSE))</f>
        <v>0.5714285714285714</v>
      </c>
      <c r="P12" s="24">
        <f>IF(H12="NA", 1, VLOOKUP(H12,'Miocic Pivot'!$L$12:$O$16,2,FALSE))</f>
        <v>0.16666666666666666</v>
      </c>
      <c r="Q12" s="24">
        <f>VLOOKUP(C12,'Miocic Pivot'!$B$3:$E$7,3,FALSE)</f>
        <v>0.18181818181818182</v>
      </c>
      <c r="R12" s="24">
        <f>IF(D12="NA", 1, VLOOKUP(D12,'Miocic Pivot'!$G$3:$J$7,3,FALSE))</f>
        <v>0.20930232558139536</v>
      </c>
      <c r="S12" s="24">
        <f>IF(E12="NA", 1, VLOOKUP(E12,'Miocic Pivot'!$L$3:$O$7,3,FALSE))</f>
        <v>4.878048780487805E-2</v>
      </c>
      <c r="T12" s="24">
        <f>IF(F12="NA", 1, VLOOKUP(F12,'Miocic Pivot'!$B$12:$E$16,3,FALSE))</f>
        <v>0.11363636363636363</v>
      </c>
      <c r="U12" s="24">
        <f>IF(G12="NA", 1, VLOOKUP(G12,'Miocic Pivot'!$G$12:$J$16,3,FALSE))</f>
        <v>0.75757575757575757</v>
      </c>
      <c r="V12" s="24">
        <f>IF(H12="NA", 1, VLOOKUP(H12,'Miocic Pivot'!$L$12:$O$16,3,FALSE))</f>
        <v>0.43902439024390244</v>
      </c>
      <c r="X12" s="26">
        <f>PRODUCT(K12:P12)*GETPIVOTDATA("Secure",'Miocic Pivot'!$B$21,"Secure",0)</f>
        <v>0</v>
      </c>
      <c r="Y12" s="26">
        <f>PRODUCT(Q12:V12)*GETPIVOTDATA("Secure",'Miocic Pivot'!$B$21,"Secure",1)</f>
        <v>6.0530191615517932E-5</v>
      </c>
      <c r="AA12" s="26">
        <f t="shared" si="0"/>
        <v>0</v>
      </c>
      <c r="AB12" s="26">
        <f t="shared" si="1"/>
        <v>1</v>
      </c>
      <c r="AC12" s="25">
        <f t="shared" si="2"/>
        <v>1</v>
      </c>
      <c r="AD12" s="25" t="str">
        <f t="shared" si="3"/>
        <v>TRUE</v>
      </c>
    </row>
    <row r="13" spans="2:30" x14ac:dyDescent="0.25">
      <c r="B13" s="9">
        <v>3</v>
      </c>
      <c r="C13" s="10">
        <v>1</v>
      </c>
      <c r="D13" s="10">
        <v>1</v>
      </c>
      <c r="E13" s="10">
        <v>0</v>
      </c>
      <c r="F13" s="10">
        <v>1</v>
      </c>
      <c r="G13" s="10">
        <v>1</v>
      </c>
      <c r="H13" s="10">
        <v>1</v>
      </c>
      <c r="I13" s="10">
        <v>1</v>
      </c>
      <c r="J13" s="21"/>
      <c r="K13" s="24">
        <f>VLOOKUP(C13,'Miocic Pivot'!$B$3:$E$7,2,FALSE)</f>
        <v>0.42857142857142855</v>
      </c>
      <c r="L13" s="24">
        <f>IF(D13="NA", 1, VLOOKUP(D13,'Miocic Pivot'!$G$3:$J$7,2,FALSE))</f>
        <v>0.5714285714285714</v>
      </c>
      <c r="M13" s="24">
        <f>IF(E13="NA", 1, VLOOKUP(E13,'Miocic Pivot'!$L$3:$O$7,2,FALSE))</f>
        <v>1</v>
      </c>
      <c r="N13" s="24">
        <f>IF(F13="NA", 1, VLOOKUP(F13,'Miocic Pivot'!$B$12:$E$16,2,FALSE))</f>
        <v>0.42857142857142855</v>
      </c>
      <c r="O13" s="24">
        <f>IF(G13="NA", 1, VLOOKUP(G13,'Miocic Pivot'!$G$12:$J$16,2,FALSE))</f>
        <v>0.5714285714285714</v>
      </c>
      <c r="P13" s="24">
        <f>IF(H13="NA", 1, VLOOKUP(H13,'Miocic Pivot'!$L$12:$O$16,2,FALSE))</f>
        <v>0.16666666666666666</v>
      </c>
      <c r="Q13" s="24">
        <f>VLOOKUP(C13,'Miocic Pivot'!$B$3:$E$7,3,FALSE)</f>
        <v>0.81818181818181823</v>
      </c>
      <c r="R13" s="24">
        <f>IF(D13="NA", 1, VLOOKUP(D13,'Miocic Pivot'!$G$3:$J$7,3,FALSE))</f>
        <v>0.79069767441860461</v>
      </c>
      <c r="S13" s="24">
        <f>IF(E13="NA", 1, VLOOKUP(E13,'Miocic Pivot'!$L$3:$O$7,3,FALSE))</f>
        <v>0.95121951219512191</v>
      </c>
      <c r="T13" s="24">
        <f>IF(F13="NA", 1, VLOOKUP(F13,'Miocic Pivot'!$B$12:$E$16,3,FALSE))</f>
        <v>0.88636363636363635</v>
      </c>
      <c r="U13" s="24">
        <f>IF(G13="NA", 1, VLOOKUP(G13,'Miocic Pivot'!$G$12:$J$16,3,FALSE))</f>
        <v>0.75757575757575757</v>
      </c>
      <c r="V13" s="24">
        <f>IF(H13="NA", 1, VLOOKUP(H13,'Miocic Pivot'!$L$12:$O$16,3,FALSE))</f>
        <v>0.43902439024390244</v>
      </c>
      <c r="X13" s="26">
        <f>PRODUCT(K13:P13)*GETPIVOTDATA("Secure",'Miocic Pivot'!$B$21,"Secure",0)</f>
        <v>1.3719773623735206E-3</v>
      </c>
      <c r="Y13" s="26">
        <f>PRODUCT(Q13:V13)*GETPIVOTDATA("Secure",'Miocic Pivot'!$B$21,"Secure",1)</f>
        <v>0.15651291646024473</v>
      </c>
      <c r="AA13" s="26">
        <f t="shared" si="0"/>
        <v>8.6897316719541286E-3</v>
      </c>
      <c r="AB13" s="26">
        <f t="shared" si="1"/>
        <v>0.99131026832804592</v>
      </c>
      <c r="AC13" s="25">
        <f t="shared" si="2"/>
        <v>1</v>
      </c>
      <c r="AD13" s="25" t="str">
        <f t="shared" si="3"/>
        <v>TRUE</v>
      </c>
    </row>
    <row r="14" spans="2:30" x14ac:dyDescent="0.25">
      <c r="B14" s="9">
        <v>17</v>
      </c>
      <c r="C14" s="10">
        <v>1</v>
      </c>
      <c r="D14" s="10">
        <v>1</v>
      </c>
      <c r="E14" s="10">
        <v>0</v>
      </c>
      <c r="F14" s="10">
        <v>1</v>
      </c>
      <c r="G14" s="10">
        <v>1</v>
      </c>
      <c r="H14" s="10">
        <v>1</v>
      </c>
      <c r="I14" s="10">
        <v>1</v>
      </c>
      <c r="J14" s="21"/>
      <c r="K14" s="24">
        <f>VLOOKUP(C14,'Miocic Pivot'!$B$3:$E$7,2,FALSE)</f>
        <v>0.42857142857142855</v>
      </c>
      <c r="L14" s="24">
        <f>IF(D14="NA", 1, VLOOKUP(D14,'Miocic Pivot'!$G$3:$J$7,2,FALSE))</f>
        <v>0.5714285714285714</v>
      </c>
      <c r="M14" s="24">
        <f>IF(E14="NA", 1, VLOOKUP(E14,'Miocic Pivot'!$L$3:$O$7,2,FALSE))</f>
        <v>1</v>
      </c>
      <c r="N14" s="24">
        <f>IF(F14="NA", 1, VLOOKUP(F14,'Miocic Pivot'!$B$12:$E$16,2,FALSE))</f>
        <v>0.42857142857142855</v>
      </c>
      <c r="O14" s="24">
        <f>IF(G14="NA", 1, VLOOKUP(G14,'Miocic Pivot'!$G$12:$J$16,2,FALSE))</f>
        <v>0.5714285714285714</v>
      </c>
      <c r="P14" s="24">
        <f>IF(H14="NA", 1, VLOOKUP(H14,'Miocic Pivot'!$L$12:$O$16,2,FALSE))</f>
        <v>0.16666666666666666</v>
      </c>
      <c r="Q14" s="24">
        <f>VLOOKUP(C14,'Miocic Pivot'!$B$3:$E$7,3,FALSE)</f>
        <v>0.81818181818181823</v>
      </c>
      <c r="R14" s="24">
        <f>IF(D14="NA", 1, VLOOKUP(D14,'Miocic Pivot'!$G$3:$J$7,3,FALSE))</f>
        <v>0.79069767441860461</v>
      </c>
      <c r="S14" s="24">
        <f>IF(E14="NA", 1, VLOOKUP(E14,'Miocic Pivot'!$L$3:$O$7,3,FALSE))</f>
        <v>0.95121951219512191</v>
      </c>
      <c r="T14" s="24">
        <f>IF(F14="NA", 1, VLOOKUP(F14,'Miocic Pivot'!$B$12:$E$16,3,FALSE))</f>
        <v>0.88636363636363635</v>
      </c>
      <c r="U14" s="24">
        <f>IF(G14="NA", 1, VLOOKUP(G14,'Miocic Pivot'!$G$12:$J$16,3,FALSE))</f>
        <v>0.75757575757575757</v>
      </c>
      <c r="V14" s="24">
        <f>IF(H14="NA", 1, VLOOKUP(H14,'Miocic Pivot'!$L$12:$O$16,3,FALSE))</f>
        <v>0.43902439024390244</v>
      </c>
      <c r="X14" s="26">
        <f>PRODUCT(K14:P14)*GETPIVOTDATA("Secure",'Miocic Pivot'!$B$21,"Secure",0)</f>
        <v>1.3719773623735206E-3</v>
      </c>
      <c r="Y14" s="26">
        <f>PRODUCT(Q14:V14)*GETPIVOTDATA("Secure",'Miocic Pivot'!$B$21,"Secure",1)</f>
        <v>0.15651291646024473</v>
      </c>
      <c r="AA14" s="26">
        <f t="shared" si="0"/>
        <v>8.6897316719541286E-3</v>
      </c>
      <c r="AB14" s="26">
        <f t="shared" si="1"/>
        <v>0.99131026832804592</v>
      </c>
      <c r="AC14" s="25">
        <f t="shared" si="2"/>
        <v>1</v>
      </c>
      <c r="AD14" s="25" t="str">
        <f t="shared" si="3"/>
        <v>TRUE</v>
      </c>
    </row>
    <row r="15" spans="2:30" x14ac:dyDescent="0.25">
      <c r="B15" s="9">
        <v>18</v>
      </c>
      <c r="C15" s="10">
        <v>0</v>
      </c>
      <c r="D15" s="10">
        <v>1</v>
      </c>
      <c r="E15" s="10">
        <v>0</v>
      </c>
      <c r="F15" s="10">
        <v>1</v>
      </c>
      <c r="G15" s="10">
        <v>0</v>
      </c>
      <c r="H15" s="10">
        <v>1</v>
      </c>
      <c r="I15" s="10">
        <v>1</v>
      </c>
      <c r="J15" s="21"/>
      <c r="K15" s="24">
        <f>VLOOKUP(C15,'Miocic Pivot'!$B$3:$E$7,2,FALSE)</f>
        <v>0.5714285714285714</v>
      </c>
      <c r="L15" s="24">
        <f>IF(D15="NA", 1, VLOOKUP(D15,'Miocic Pivot'!$G$3:$J$7,2,FALSE))</f>
        <v>0.5714285714285714</v>
      </c>
      <c r="M15" s="24">
        <f>IF(E15="NA", 1, VLOOKUP(E15,'Miocic Pivot'!$L$3:$O$7,2,FALSE))</f>
        <v>1</v>
      </c>
      <c r="N15" s="24">
        <f>IF(F15="NA", 1, VLOOKUP(F15,'Miocic Pivot'!$B$12:$E$16,2,FALSE))</f>
        <v>0.42857142857142855</v>
      </c>
      <c r="O15" s="24">
        <f>IF(G15="NA", 1, VLOOKUP(G15,'Miocic Pivot'!$G$12:$J$16,2,FALSE))</f>
        <v>0.42857142857142855</v>
      </c>
      <c r="P15" s="24">
        <f>IF(H15="NA", 1, VLOOKUP(H15,'Miocic Pivot'!$L$12:$O$16,2,FALSE))</f>
        <v>0.16666666666666666</v>
      </c>
      <c r="Q15" s="24">
        <f>VLOOKUP(C15,'Miocic Pivot'!$B$3:$E$7,3,FALSE)</f>
        <v>0.18181818181818182</v>
      </c>
      <c r="R15" s="24">
        <f>IF(D15="NA", 1, VLOOKUP(D15,'Miocic Pivot'!$G$3:$J$7,3,FALSE))</f>
        <v>0.79069767441860461</v>
      </c>
      <c r="S15" s="24">
        <f>IF(E15="NA", 1, VLOOKUP(E15,'Miocic Pivot'!$L$3:$O$7,3,FALSE))</f>
        <v>0.95121951219512191</v>
      </c>
      <c r="T15" s="24">
        <f>IF(F15="NA", 1, VLOOKUP(F15,'Miocic Pivot'!$B$12:$E$16,3,FALSE))</f>
        <v>0.88636363636363635</v>
      </c>
      <c r="U15" s="24">
        <f>IF(G15="NA", 1, VLOOKUP(G15,'Miocic Pivot'!$G$12:$J$16,3,FALSE))</f>
        <v>0.24242424242424243</v>
      </c>
      <c r="V15" s="24">
        <f>IF(H15="NA", 1, VLOOKUP(H15,'Miocic Pivot'!$L$12:$O$16,3,FALSE))</f>
        <v>0.43902439024390244</v>
      </c>
      <c r="X15" s="26">
        <f>PRODUCT(K15:P15)*GETPIVOTDATA("Secure",'Miocic Pivot'!$B$21,"Secure",0)</f>
        <v>1.3719773623735206E-3</v>
      </c>
      <c r="Y15" s="26">
        <f>PRODUCT(Q15:V15)*GETPIVOTDATA("Secure",'Miocic Pivot'!$B$21,"Secure",1)</f>
        <v>1.1129807392728511E-2</v>
      </c>
      <c r="AA15" s="26">
        <f t="shared" si="0"/>
        <v>0.10974251990809639</v>
      </c>
      <c r="AB15" s="26">
        <f t="shared" si="1"/>
        <v>0.89025748009190364</v>
      </c>
      <c r="AC15" s="25">
        <f t="shared" si="2"/>
        <v>1</v>
      </c>
      <c r="AD15" s="25" t="str">
        <f t="shared" si="3"/>
        <v>TRUE</v>
      </c>
    </row>
    <row r="16" spans="2:30" x14ac:dyDescent="0.25">
      <c r="B16" s="9">
        <v>28</v>
      </c>
      <c r="C16" s="10">
        <v>1</v>
      </c>
      <c r="D16" s="10">
        <v>1</v>
      </c>
      <c r="E16" s="10">
        <v>0</v>
      </c>
      <c r="F16" s="10">
        <v>1</v>
      </c>
      <c r="G16" s="10" t="s">
        <v>44</v>
      </c>
      <c r="H16" s="10">
        <v>1</v>
      </c>
      <c r="I16" s="10">
        <v>1</v>
      </c>
      <c r="J16" s="21"/>
      <c r="K16" s="24">
        <f>VLOOKUP(C16,'Miocic Pivot'!$B$3:$E$7,2,FALSE)</f>
        <v>0.42857142857142855</v>
      </c>
      <c r="L16" s="24">
        <f>IF(D16="NA", 1, VLOOKUP(D16,'Miocic Pivot'!$G$3:$J$7,2,FALSE))</f>
        <v>0.5714285714285714</v>
      </c>
      <c r="M16" s="24">
        <f>IF(E16="NA", 1, VLOOKUP(E16,'Miocic Pivot'!$L$3:$O$7,2,FALSE))</f>
        <v>1</v>
      </c>
      <c r="N16" s="24">
        <f>IF(F16="NA", 1, VLOOKUP(F16,'Miocic Pivot'!$B$12:$E$16,2,FALSE))</f>
        <v>0.42857142857142855</v>
      </c>
      <c r="O16" s="25">
        <f>IF(G16="NA", 1, VLOOKUP(G16,'Miocic Pivot'!$G$12:$J$16,2,FALSE))</f>
        <v>1</v>
      </c>
      <c r="P16" s="24">
        <f>IF(H16="NA", 1, VLOOKUP(H16,'Miocic Pivot'!$L$12:$O$16,2,FALSE))</f>
        <v>0.16666666666666666</v>
      </c>
      <c r="Q16" s="24">
        <f>VLOOKUP(C16,'Miocic Pivot'!$B$3:$E$7,3,FALSE)</f>
        <v>0.81818181818181823</v>
      </c>
      <c r="R16" s="24">
        <f>IF(D16="NA", 1, VLOOKUP(D16,'Miocic Pivot'!$G$3:$J$7,3,FALSE))</f>
        <v>0.79069767441860461</v>
      </c>
      <c r="S16" s="24">
        <f>IF(E16="NA", 1, VLOOKUP(E16,'Miocic Pivot'!$L$3:$O$7,3,FALSE))</f>
        <v>0.95121951219512191</v>
      </c>
      <c r="T16" s="24">
        <f>IF(F16="NA", 1, VLOOKUP(F16,'Miocic Pivot'!$B$12:$E$16,3,FALSE))</f>
        <v>0.88636363636363635</v>
      </c>
      <c r="U16" s="25">
        <f>IF(G16="NA", 1, VLOOKUP(G16,'Miocic Pivot'!$G$12:$J$16,3,FALSE))</f>
        <v>1</v>
      </c>
      <c r="V16" s="24">
        <f>IF(H16="NA", 1, VLOOKUP(H16,'Miocic Pivot'!$L$12:$O$16,3,FALSE))</f>
        <v>0.43902439024390244</v>
      </c>
      <c r="X16" s="26">
        <f>PRODUCT(K16:P16)*GETPIVOTDATA("Secure",'Miocic Pivot'!$B$21,"Secure",0)</f>
        <v>2.4009603841536609E-3</v>
      </c>
      <c r="Y16" s="26">
        <f>PRODUCT(Q16:V16)*GETPIVOTDATA("Secure",'Miocic Pivot'!$B$21,"Secure",1)</f>
        <v>0.20659704972752305</v>
      </c>
      <c r="AA16" s="26">
        <f t="shared" si="0"/>
        <v>1.1487958104819866E-2</v>
      </c>
      <c r="AB16" s="26">
        <f t="shared" si="1"/>
        <v>0.98851204189518016</v>
      </c>
      <c r="AC16" s="25">
        <f t="shared" si="2"/>
        <v>1</v>
      </c>
      <c r="AD16" s="25" t="str">
        <f t="shared" si="3"/>
        <v>TRUE</v>
      </c>
    </row>
    <row r="17" spans="2:30" x14ac:dyDescent="0.25">
      <c r="B17" s="9">
        <v>29</v>
      </c>
      <c r="C17" s="10">
        <v>1</v>
      </c>
      <c r="D17" s="10">
        <v>1</v>
      </c>
      <c r="E17" s="10">
        <v>0</v>
      </c>
      <c r="F17" s="10">
        <v>1</v>
      </c>
      <c r="G17" s="10" t="s">
        <v>44</v>
      </c>
      <c r="H17" s="10">
        <v>0</v>
      </c>
      <c r="I17" s="10">
        <v>1</v>
      </c>
      <c r="J17" s="21"/>
      <c r="K17" s="24">
        <f>VLOOKUP(C17,'Miocic Pivot'!$B$3:$E$7,2,FALSE)</f>
        <v>0.42857142857142855</v>
      </c>
      <c r="L17" s="24">
        <f>IF(D17="NA", 1, VLOOKUP(D17,'Miocic Pivot'!$G$3:$J$7,2,FALSE))</f>
        <v>0.5714285714285714</v>
      </c>
      <c r="M17" s="24">
        <f>IF(E17="NA", 1, VLOOKUP(E17,'Miocic Pivot'!$L$3:$O$7,2,FALSE))</f>
        <v>1</v>
      </c>
      <c r="N17" s="24">
        <f>IF(F17="NA", 1, VLOOKUP(F17,'Miocic Pivot'!$B$12:$E$16,2,FALSE))</f>
        <v>0.42857142857142855</v>
      </c>
      <c r="O17" s="25">
        <f>IF(G17="NA", 1, VLOOKUP(G17,'Miocic Pivot'!$G$12:$J$16,2,FALSE))</f>
        <v>1</v>
      </c>
      <c r="P17" s="24">
        <f>IF(H17="NA", 1, VLOOKUP(H17,'Miocic Pivot'!$L$12:$O$16,2,FALSE))</f>
        <v>0.83333333333333337</v>
      </c>
      <c r="Q17" s="24">
        <f>VLOOKUP(C17,'Miocic Pivot'!$B$3:$E$7,3,FALSE)</f>
        <v>0.81818181818181823</v>
      </c>
      <c r="R17" s="24">
        <f>IF(D17="NA", 1, VLOOKUP(D17,'Miocic Pivot'!$G$3:$J$7,3,FALSE))</f>
        <v>0.79069767441860461</v>
      </c>
      <c r="S17" s="24">
        <f>IF(E17="NA", 1, VLOOKUP(E17,'Miocic Pivot'!$L$3:$O$7,3,FALSE))</f>
        <v>0.95121951219512191</v>
      </c>
      <c r="T17" s="24">
        <f>IF(F17="NA", 1, VLOOKUP(F17,'Miocic Pivot'!$B$12:$E$16,3,FALSE))</f>
        <v>0.88636363636363635</v>
      </c>
      <c r="U17" s="25">
        <f>IF(G17="NA", 1, VLOOKUP(G17,'Miocic Pivot'!$G$12:$J$16,3,FALSE))</f>
        <v>1</v>
      </c>
      <c r="V17" s="24">
        <f>IF(H17="NA", 1, VLOOKUP(H17,'Miocic Pivot'!$L$12:$O$16,3,FALSE))</f>
        <v>0.56097560975609762</v>
      </c>
      <c r="X17" s="26">
        <f>PRODUCT(K17:P17)*GETPIVOTDATA("Secure",'Miocic Pivot'!$B$21,"Secure",0)</f>
        <v>1.2004801920768306E-2</v>
      </c>
      <c r="Y17" s="26">
        <f>PRODUCT(Q17:V17)*GETPIVOTDATA("Secure",'Miocic Pivot'!$B$21,"Secure",1)</f>
        <v>0.26398511909627947</v>
      </c>
      <c r="AA17" s="26">
        <f t="shared" si="0"/>
        <v>4.3497247568061642E-2</v>
      </c>
      <c r="AB17" s="26">
        <f t="shared" si="1"/>
        <v>0.95650275243193839</v>
      </c>
      <c r="AC17" s="25">
        <f t="shared" si="2"/>
        <v>1</v>
      </c>
      <c r="AD17" s="25" t="str">
        <f t="shared" si="3"/>
        <v>TRUE</v>
      </c>
    </row>
    <row r="18" spans="2:30" x14ac:dyDescent="0.25">
      <c r="B18" s="9">
        <v>22</v>
      </c>
      <c r="C18" s="10">
        <v>1</v>
      </c>
      <c r="D18" s="10">
        <v>0</v>
      </c>
      <c r="E18" s="10">
        <v>0</v>
      </c>
      <c r="F18" s="10">
        <v>0</v>
      </c>
      <c r="G18" s="10" t="s">
        <v>44</v>
      </c>
      <c r="H18" s="10" t="s">
        <v>44</v>
      </c>
      <c r="I18" s="10">
        <v>1</v>
      </c>
      <c r="J18" s="21"/>
      <c r="K18" s="24">
        <f>VLOOKUP(C18,'Miocic Pivot'!$B$3:$E$7,2,FALSE)</f>
        <v>0.42857142857142855</v>
      </c>
      <c r="L18" s="24">
        <f>IF(D18="NA", 1, VLOOKUP(D18,'Miocic Pivot'!$G$3:$J$7,2,FALSE))</f>
        <v>0.42857142857142855</v>
      </c>
      <c r="M18" s="24">
        <f>IF(E18="NA", 1, VLOOKUP(E18,'Miocic Pivot'!$L$3:$O$7,2,FALSE))</f>
        <v>1</v>
      </c>
      <c r="N18" s="24">
        <f>IF(F18="NA", 1, VLOOKUP(F18,'Miocic Pivot'!$B$12:$E$16,2,FALSE))</f>
        <v>0.5714285714285714</v>
      </c>
      <c r="O18" s="25">
        <f>IF(G18="NA", 1, VLOOKUP(G18,'Miocic Pivot'!$G$12:$J$16,2,FALSE))</f>
        <v>1</v>
      </c>
      <c r="P18" s="25">
        <f>IF(H18="NA", 1, VLOOKUP(H18,'Miocic Pivot'!$L$12:$O$16,2,FALSE))</f>
        <v>1</v>
      </c>
      <c r="Q18" s="24">
        <f>VLOOKUP(C18,'Miocic Pivot'!$B$3:$E$7,3,FALSE)</f>
        <v>0.81818181818181823</v>
      </c>
      <c r="R18" s="24">
        <f>IF(D18="NA", 1, VLOOKUP(D18,'Miocic Pivot'!$G$3:$J$7,3,FALSE))</f>
        <v>0.20930232558139536</v>
      </c>
      <c r="S18" s="24">
        <f>IF(E18="NA", 1, VLOOKUP(E18,'Miocic Pivot'!$L$3:$O$7,3,FALSE))</f>
        <v>0.95121951219512191</v>
      </c>
      <c r="T18" s="24">
        <f>IF(F18="NA", 1, VLOOKUP(F18,'Miocic Pivot'!$B$12:$E$16,3,FALSE))</f>
        <v>0.11363636363636363</v>
      </c>
      <c r="U18" s="25">
        <f>IF(G18="NA", 1, VLOOKUP(G18,'Miocic Pivot'!$G$12:$J$16,3,FALSE))</f>
        <v>1</v>
      </c>
      <c r="V18" s="25">
        <f>IF(H18="NA", 1, VLOOKUP(H18,'Miocic Pivot'!$L$12:$O$16,3,FALSE))</f>
        <v>1</v>
      </c>
      <c r="X18" s="26">
        <f>PRODUCT(K18:P18)*GETPIVOTDATA("Secure",'Miocic Pivot'!$B$21,"Secure",0)</f>
        <v>1.4405762304921969E-2</v>
      </c>
      <c r="Y18" s="26">
        <f>PRODUCT(Q18:V18)*GETPIVOTDATA("Secure",'Miocic Pivot'!$B$21,"Secure",1)</f>
        <v>1.5969983104880174E-2</v>
      </c>
      <c r="AA18" s="26">
        <f t="shared" si="0"/>
        <v>0.47425214132435023</v>
      </c>
      <c r="AB18" s="26">
        <f t="shared" si="1"/>
        <v>0.52574785867564977</v>
      </c>
      <c r="AC18" s="25">
        <f t="shared" si="2"/>
        <v>1</v>
      </c>
      <c r="AD18" s="25" t="str">
        <f t="shared" si="3"/>
        <v>TRUE</v>
      </c>
    </row>
    <row r="19" spans="2:30" x14ac:dyDescent="0.25">
      <c r="B19" s="9">
        <v>11</v>
      </c>
      <c r="C19" s="10">
        <v>1</v>
      </c>
      <c r="D19" s="10">
        <v>1</v>
      </c>
      <c r="E19" s="10">
        <v>0</v>
      </c>
      <c r="F19" s="10">
        <v>1</v>
      </c>
      <c r="G19" s="10">
        <v>1</v>
      </c>
      <c r="H19" s="10">
        <v>1</v>
      </c>
      <c r="I19" s="10">
        <v>1</v>
      </c>
      <c r="J19" s="21"/>
      <c r="K19" s="24">
        <f>VLOOKUP(C19,'Miocic Pivot'!$B$3:$E$7,2,FALSE)</f>
        <v>0.42857142857142855</v>
      </c>
      <c r="L19" s="24">
        <f>IF(D19="NA", 1, VLOOKUP(D19,'Miocic Pivot'!$G$3:$J$7,2,FALSE))</f>
        <v>0.5714285714285714</v>
      </c>
      <c r="M19" s="24">
        <f>IF(E19="NA", 1, VLOOKUP(E19,'Miocic Pivot'!$L$3:$O$7,2,FALSE))</f>
        <v>1</v>
      </c>
      <c r="N19" s="24">
        <f>IF(F19="NA", 1, VLOOKUP(F19,'Miocic Pivot'!$B$12:$E$16,2,FALSE))</f>
        <v>0.42857142857142855</v>
      </c>
      <c r="O19" s="24">
        <f>IF(G19="NA", 1, VLOOKUP(G19,'Miocic Pivot'!$G$12:$J$16,2,FALSE))</f>
        <v>0.5714285714285714</v>
      </c>
      <c r="P19" s="24">
        <f>IF(H19="NA", 1, VLOOKUP(H19,'Miocic Pivot'!$L$12:$O$16,2,FALSE))</f>
        <v>0.16666666666666666</v>
      </c>
      <c r="Q19" s="24">
        <f>VLOOKUP(C19,'Miocic Pivot'!$B$3:$E$7,3,FALSE)</f>
        <v>0.81818181818181823</v>
      </c>
      <c r="R19" s="24">
        <f>IF(D19="NA", 1, VLOOKUP(D19,'Miocic Pivot'!$G$3:$J$7,3,FALSE))</f>
        <v>0.79069767441860461</v>
      </c>
      <c r="S19" s="24">
        <f>IF(E19="NA", 1, VLOOKUP(E19,'Miocic Pivot'!$L$3:$O$7,3,FALSE))</f>
        <v>0.95121951219512191</v>
      </c>
      <c r="T19" s="24">
        <f>IF(F19="NA", 1, VLOOKUP(F19,'Miocic Pivot'!$B$12:$E$16,3,FALSE))</f>
        <v>0.88636363636363635</v>
      </c>
      <c r="U19" s="24">
        <f>IF(G19="NA", 1, VLOOKUP(G19,'Miocic Pivot'!$G$12:$J$16,3,FALSE))</f>
        <v>0.75757575757575757</v>
      </c>
      <c r="V19" s="24">
        <f>IF(H19="NA", 1, VLOOKUP(H19,'Miocic Pivot'!$L$12:$O$16,3,FALSE))</f>
        <v>0.43902439024390244</v>
      </c>
      <c r="X19" s="26">
        <f>PRODUCT(K19:P19)*GETPIVOTDATA("Secure",'Miocic Pivot'!$B$21,"Secure",0)</f>
        <v>1.3719773623735206E-3</v>
      </c>
      <c r="Y19" s="26">
        <f>PRODUCT(Q19:V19)*GETPIVOTDATA("Secure",'Miocic Pivot'!$B$21,"Secure",1)</f>
        <v>0.15651291646024473</v>
      </c>
      <c r="AA19" s="26">
        <f t="shared" si="0"/>
        <v>8.6897316719541286E-3</v>
      </c>
      <c r="AB19" s="26">
        <f t="shared" si="1"/>
        <v>0.99131026832804592</v>
      </c>
      <c r="AC19" s="25">
        <f t="shared" si="2"/>
        <v>1</v>
      </c>
      <c r="AD19" s="25" t="str">
        <f t="shared" si="3"/>
        <v>TRUE</v>
      </c>
    </row>
    <row r="20" spans="2:30" x14ac:dyDescent="0.25">
      <c r="B20" s="9">
        <v>43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1</v>
      </c>
      <c r="J20" s="21"/>
      <c r="K20" s="24">
        <f>VLOOKUP(C20,'Miocic Pivot'!$B$3:$E$7,2,FALSE)</f>
        <v>0.5714285714285714</v>
      </c>
      <c r="L20" s="24">
        <f>IF(D20="NA", 1, VLOOKUP(D20,'Miocic Pivot'!$G$3:$J$7,2,FALSE))</f>
        <v>0.42857142857142855</v>
      </c>
      <c r="M20" s="24">
        <f>IF(E20="NA", 1, VLOOKUP(E20,'Miocic Pivot'!$L$3:$O$7,2,FALSE))</f>
        <v>1</v>
      </c>
      <c r="N20" s="24">
        <f>IF(F20="NA", 1, VLOOKUP(F20,'Miocic Pivot'!$B$12:$E$16,2,FALSE))</f>
        <v>0.5714285714285714</v>
      </c>
      <c r="O20" s="24">
        <f>IF(G20="NA", 1, VLOOKUP(G20,'Miocic Pivot'!$G$12:$J$16,2,FALSE))</f>
        <v>0.42857142857142855</v>
      </c>
      <c r="P20" s="24">
        <f>IF(H20="NA", 1, VLOOKUP(H20,'Miocic Pivot'!$L$12:$O$16,2,FALSE))</f>
        <v>0.83333333333333337</v>
      </c>
      <c r="Q20" s="24">
        <f>VLOOKUP(C20,'Miocic Pivot'!$B$3:$E$7,3,FALSE)</f>
        <v>0.18181818181818182</v>
      </c>
      <c r="R20" s="24">
        <f>IF(D20="NA", 1, VLOOKUP(D20,'Miocic Pivot'!$G$3:$J$7,3,FALSE))</f>
        <v>0.20930232558139536</v>
      </c>
      <c r="S20" s="24">
        <f>IF(E20="NA", 1, VLOOKUP(E20,'Miocic Pivot'!$L$3:$O$7,3,FALSE))</f>
        <v>0.95121951219512191</v>
      </c>
      <c r="T20" s="24">
        <f>IF(F20="NA", 1, VLOOKUP(F20,'Miocic Pivot'!$B$12:$E$16,3,FALSE))</f>
        <v>0.11363636363636363</v>
      </c>
      <c r="U20" s="24">
        <f>IF(G20="NA", 1, VLOOKUP(G20,'Miocic Pivot'!$G$12:$J$16,3,FALSE))</f>
        <v>0.24242424242424243</v>
      </c>
      <c r="V20" s="24">
        <f>IF(H20="NA", 1, VLOOKUP(H20,'Miocic Pivot'!$L$12:$O$16,3,FALSE))</f>
        <v>0.56097560975609762</v>
      </c>
      <c r="X20" s="26">
        <f>PRODUCT(K20:P20)*GETPIVOTDATA("Secure",'Miocic Pivot'!$B$21,"Secure",0)</f>
        <v>6.8598868118676026E-3</v>
      </c>
      <c r="Y20" s="26">
        <f>PRODUCT(Q20:V20)*GETPIVOTDATA("Secure",'Miocic Pivot'!$B$21,"Secure",1)</f>
        <v>4.8262739448106306E-4</v>
      </c>
      <c r="AA20" s="26">
        <f t="shared" si="0"/>
        <v>0.93426946398499833</v>
      </c>
      <c r="AB20" s="26">
        <f t="shared" si="1"/>
        <v>6.573053601500177E-2</v>
      </c>
      <c r="AC20" s="25">
        <f t="shared" si="2"/>
        <v>0</v>
      </c>
      <c r="AD20" s="25" t="str">
        <f t="shared" si="3"/>
        <v>FALSE</v>
      </c>
    </row>
    <row r="21" spans="2:30" ht="15.75" customHeight="1" x14ac:dyDescent="0.25">
      <c r="B21" s="9">
        <v>46</v>
      </c>
      <c r="C21" s="10">
        <v>1</v>
      </c>
      <c r="D21" s="10">
        <v>1</v>
      </c>
      <c r="E21" s="10">
        <v>0</v>
      </c>
      <c r="F21" s="10">
        <v>1</v>
      </c>
      <c r="G21" s="10" t="s">
        <v>44</v>
      </c>
      <c r="H21" s="10">
        <v>0</v>
      </c>
      <c r="I21" s="10">
        <v>1</v>
      </c>
      <c r="J21" s="21"/>
      <c r="K21" s="24">
        <f>VLOOKUP(C21,'Miocic Pivot'!$B$3:$E$7,2,FALSE)</f>
        <v>0.42857142857142855</v>
      </c>
      <c r="L21" s="24">
        <f>IF(D21="NA", 1, VLOOKUP(D21,'Miocic Pivot'!$G$3:$J$7,2,FALSE))</f>
        <v>0.5714285714285714</v>
      </c>
      <c r="M21" s="24">
        <f>IF(E21="NA", 1, VLOOKUP(E21,'Miocic Pivot'!$L$3:$O$7,2,FALSE))</f>
        <v>1</v>
      </c>
      <c r="N21" s="24">
        <f>IF(F21="NA", 1, VLOOKUP(F21,'Miocic Pivot'!$B$12:$E$16,2,FALSE))</f>
        <v>0.42857142857142855</v>
      </c>
      <c r="O21" s="25">
        <f>IF(G21="NA", 1, VLOOKUP(G21,'Miocic Pivot'!$G$12:$J$16,2,FALSE))</f>
        <v>1</v>
      </c>
      <c r="P21" s="24">
        <f>IF(H21="NA", 1, VLOOKUP(H21,'Miocic Pivot'!$L$12:$O$16,2,FALSE))</f>
        <v>0.83333333333333337</v>
      </c>
      <c r="Q21" s="24">
        <f>VLOOKUP(C21,'Miocic Pivot'!$B$3:$E$7,3,FALSE)</f>
        <v>0.81818181818181823</v>
      </c>
      <c r="R21" s="24">
        <f>IF(D21="NA", 1, VLOOKUP(D21,'Miocic Pivot'!$G$3:$J$7,3,FALSE))</f>
        <v>0.79069767441860461</v>
      </c>
      <c r="S21" s="24">
        <f>IF(E21="NA", 1, VLOOKUP(E21,'Miocic Pivot'!$L$3:$O$7,3,FALSE))</f>
        <v>0.95121951219512191</v>
      </c>
      <c r="T21" s="24">
        <f>IF(F21="NA", 1, VLOOKUP(F21,'Miocic Pivot'!$B$12:$E$16,3,FALSE))</f>
        <v>0.88636363636363635</v>
      </c>
      <c r="U21" s="25">
        <f>IF(G21="NA", 1, VLOOKUP(G21,'Miocic Pivot'!$G$12:$J$16,3,FALSE))</f>
        <v>1</v>
      </c>
      <c r="V21" s="24">
        <f>IF(H21="NA", 1, VLOOKUP(H21,'Miocic Pivot'!$L$12:$O$16,3,FALSE))</f>
        <v>0.56097560975609762</v>
      </c>
      <c r="X21" s="26">
        <f>PRODUCT(K21:P21)*GETPIVOTDATA("Secure",'Miocic Pivot'!$B$21,"Secure",0)</f>
        <v>1.2004801920768306E-2</v>
      </c>
      <c r="Y21" s="26">
        <f>PRODUCT(Q21:V21)*GETPIVOTDATA("Secure",'Miocic Pivot'!$B$21,"Secure",1)</f>
        <v>0.26398511909627947</v>
      </c>
      <c r="AA21" s="26">
        <f t="shared" si="0"/>
        <v>4.3497247568061642E-2</v>
      </c>
      <c r="AB21" s="26">
        <f t="shared" si="1"/>
        <v>0.95650275243193839</v>
      </c>
      <c r="AC21" s="25">
        <f t="shared" si="2"/>
        <v>1</v>
      </c>
      <c r="AD21" s="25" t="str">
        <f t="shared" si="3"/>
        <v>TRUE</v>
      </c>
    </row>
    <row r="22" spans="2:30" ht="15.75" customHeight="1" x14ac:dyDescent="0.25">
      <c r="B22" s="9">
        <v>32</v>
      </c>
      <c r="C22" s="10">
        <v>1</v>
      </c>
      <c r="D22" s="10">
        <v>1</v>
      </c>
      <c r="E22" s="10">
        <v>0</v>
      </c>
      <c r="F22" s="10">
        <v>1</v>
      </c>
      <c r="G22" s="10">
        <v>1</v>
      </c>
      <c r="H22" s="10">
        <v>0</v>
      </c>
      <c r="I22" s="10">
        <v>1</v>
      </c>
      <c r="J22" s="21"/>
      <c r="K22" s="24">
        <f>VLOOKUP(C22,'Miocic Pivot'!$B$3:$E$7,2,FALSE)</f>
        <v>0.42857142857142855</v>
      </c>
      <c r="L22" s="24">
        <f>IF(D22="NA", 1, VLOOKUP(D22,'Miocic Pivot'!$G$3:$J$7,2,FALSE))</f>
        <v>0.5714285714285714</v>
      </c>
      <c r="M22" s="24">
        <f>IF(E22="NA", 1, VLOOKUP(E22,'Miocic Pivot'!$L$3:$O$7,2,FALSE))</f>
        <v>1</v>
      </c>
      <c r="N22" s="24">
        <f>IF(F22="NA", 1, VLOOKUP(F22,'Miocic Pivot'!$B$12:$E$16,2,FALSE))</f>
        <v>0.42857142857142855</v>
      </c>
      <c r="O22" s="24">
        <f>IF(G22="NA", 1, VLOOKUP(G22,'Miocic Pivot'!$G$12:$J$16,2,FALSE))</f>
        <v>0.5714285714285714</v>
      </c>
      <c r="P22" s="24">
        <f>IF(H22="NA", 1, VLOOKUP(H22,'Miocic Pivot'!$L$12:$O$16,2,FALSE))</f>
        <v>0.83333333333333337</v>
      </c>
      <c r="Q22" s="24">
        <f>VLOOKUP(C22,'Miocic Pivot'!$B$3:$E$7,3,FALSE)</f>
        <v>0.81818181818181823</v>
      </c>
      <c r="R22" s="24">
        <f>IF(D22="NA", 1, VLOOKUP(D22,'Miocic Pivot'!$G$3:$J$7,3,FALSE))</f>
        <v>0.79069767441860461</v>
      </c>
      <c r="S22" s="24">
        <f>IF(E22="NA", 1, VLOOKUP(E22,'Miocic Pivot'!$L$3:$O$7,3,FALSE))</f>
        <v>0.95121951219512191</v>
      </c>
      <c r="T22" s="24">
        <f>IF(F22="NA", 1, VLOOKUP(F22,'Miocic Pivot'!$B$12:$E$16,3,FALSE))</f>
        <v>0.88636363636363635</v>
      </c>
      <c r="U22" s="24">
        <f>IF(G22="NA", 1, VLOOKUP(G22,'Miocic Pivot'!$G$12:$J$16,3,FALSE))</f>
        <v>0.75757575757575757</v>
      </c>
      <c r="V22" s="24">
        <f>IF(H22="NA", 1, VLOOKUP(H22,'Miocic Pivot'!$L$12:$O$16,3,FALSE))</f>
        <v>0.56097560975609762</v>
      </c>
      <c r="X22" s="26">
        <f>PRODUCT(K22:P22)*GETPIVOTDATA("Secure",'Miocic Pivot'!$B$21,"Secure",0)</f>
        <v>6.8598868118676026E-3</v>
      </c>
      <c r="Y22" s="26">
        <f>PRODUCT(Q22:V22)*GETPIVOTDATA("Secure",'Miocic Pivot'!$B$21,"Secure",1)</f>
        <v>0.19998872658809053</v>
      </c>
      <c r="AA22" s="26">
        <f t="shared" si="0"/>
        <v>3.3163803707030266E-2</v>
      </c>
      <c r="AB22" s="26">
        <f t="shared" si="1"/>
        <v>0.96683619629296969</v>
      </c>
      <c r="AC22" s="25">
        <f t="shared" si="2"/>
        <v>1</v>
      </c>
      <c r="AD22" s="25" t="str">
        <f t="shared" si="3"/>
        <v>TRUE</v>
      </c>
    </row>
    <row r="23" spans="2:30" ht="15.75" customHeight="1" x14ac:dyDescent="0.25">
      <c r="B23" s="9">
        <v>47</v>
      </c>
      <c r="C23" s="10">
        <v>1</v>
      </c>
      <c r="D23" s="10">
        <v>1</v>
      </c>
      <c r="E23" s="10">
        <v>0</v>
      </c>
      <c r="F23" s="10">
        <v>1</v>
      </c>
      <c r="G23" s="10" t="s">
        <v>44</v>
      </c>
      <c r="H23" s="10" t="s">
        <v>44</v>
      </c>
      <c r="I23" s="10">
        <v>1</v>
      </c>
      <c r="J23" s="21"/>
      <c r="K23" s="24">
        <f>VLOOKUP(C23,'Miocic Pivot'!$B$3:$E$7,2,FALSE)</f>
        <v>0.42857142857142855</v>
      </c>
      <c r="L23" s="24">
        <f>IF(D23="NA", 1, VLOOKUP(D23,'Miocic Pivot'!$G$3:$J$7,2,FALSE))</f>
        <v>0.5714285714285714</v>
      </c>
      <c r="M23" s="24">
        <f>IF(E23="NA", 1, VLOOKUP(E23,'Miocic Pivot'!$L$3:$O$7,2,FALSE))</f>
        <v>1</v>
      </c>
      <c r="N23" s="24">
        <f>IF(F23="NA", 1, VLOOKUP(F23,'Miocic Pivot'!$B$12:$E$16,2,FALSE))</f>
        <v>0.42857142857142855</v>
      </c>
      <c r="O23" s="25">
        <f>IF(G23="NA", 1, VLOOKUP(G23,'Miocic Pivot'!$G$12:$J$16,2,FALSE))</f>
        <v>1</v>
      </c>
      <c r="P23" s="25">
        <f>IF(H23="NA", 1, VLOOKUP(H23,'Miocic Pivot'!$L$12:$O$16,2,FALSE))</f>
        <v>1</v>
      </c>
      <c r="Q23" s="24">
        <f>VLOOKUP(C23,'Miocic Pivot'!$B$3:$E$7,3,FALSE)</f>
        <v>0.81818181818181823</v>
      </c>
      <c r="R23" s="24">
        <f>IF(D23="NA", 1, VLOOKUP(D23,'Miocic Pivot'!$G$3:$J$7,3,FALSE))</f>
        <v>0.79069767441860461</v>
      </c>
      <c r="S23" s="24">
        <f>IF(E23="NA", 1, VLOOKUP(E23,'Miocic Pivot'!$L$3:$O$7,3,FALSE))</f>
        <v>0.95121951219512191</v>
      </c>
      <c r="T23" s="24">
        <f>IF(F23="NA", 1, VLOOKUP(F23,'Miocic Pivot'!$B$12:$E$16,3,FALSE))</f>
        <v>0.88636363636363635</v>
      </c>
      <c r="U23" s="25">
        <f>IF(G23="NA", 1, VLOOKUP(G23,'Miocic Pivot'!$G$12:$J$16,3,FALSE))</f>
        <v>1</v>
      </c>
      <c r="V23" s="25">
        <f>IF(H23="NA", 1, VLOOKUP(H23,'Miocic Pivot'!$L$12:$O$16,3,FALSE))</f>
        <v>1</v>
      </c>
      <c r="X23" s="26">
        <f>PRODUCT(K23:P23)*GETPIVOTDATA("Secure",'Miocic Pivot'!$B$21,"Secure",0)</f>
        <v>1.4405762304921967E-2</v>
      </c>
      <c r="Y23" s="26">
        <f>PRODUCT(Q23:V23)*GETPIVOTDATA("Secure",'Miocic Pivot'!$B$21,"Secure",1)</f>
        <v>0.47058216882380249</v>
      </c>
      <c r="AA23" s="26">
        <f t="shared" si="0"/>
        <v>2.9703341836558858E-2</v>
      </c>
      <c r="AB23" s="26">
        <f t="shared" si="1"/>
        <v>0.97029665816344113</v>
      </c>
      <c r="AC23" s="25">
        <f t="shared" si="2"/>
        <v>1</v>
      </c>
      <c r="AD23" s="25" t="str">
        <f t="shared" si="3"/>
        <v>TRUE</v>
      </c>
    </row>
    <row r="24" spans="2:30" ht="15.75" customHeight="1" x14ac:dyDescent="0.25">
      <c r="B24" s="9">
        <v>48</v>
      </c>
      <c r="C24" s="10">
        <v>1</v>
      </c>
      <c r="D24" s="10">
        <v>1</v>
      </c>
      <c r="E24" s="10">
        <v>0</v>
      </c>
      <c r="F24" s="10">
        <v>1</v>
      </c>
      <c r="G24" s="10" t="s">
        <v>44</v>
      </c>
      <c r="H24" s="10" t="s">
        <v>44</v>
      </c>
      <c r="I24" s="10">
        <v>1</v>
      </c>
      <c r="J24" s="21"/>
      <c r="K24" s="24">
        <f>VLOOKUP(C24,'Miocic Pivot'!$B$3:$E$7,2,FALSE)</f>
        <v>0.42857142857142855</v>
      </c>
      <c r="L24" s="24">
        <f>IF(D24="NA", 1, VLOOKUP(D24,'Miocic Pivot'!$G$3:$J$7,2,FALSE))</f>
        <v>0.5714285714285714</v>
      </c>
      <c r="M24" s="24">
        <f>IF(E24="NA", 1, VLOOKUP(E24,'Miocic Pivot'!$L$3:$O$7,2,FALSE))</f>
        <v>1</v>
      </c>
      <c r="N24" s="24">
        <f>IF(F24="NA", 1, VLOOKUP(F24,'Miocic Pivot'!$B$12:$E$16,2,FALSE))</f>
        <v>0.42857142857142855</v>
      </c>
      <c r="O24" s="25">
        <f>IF(G24="NA", 1, VLOOKUP(G24,'Miocic Pivot'!$G$12:$J$16,2,FALSE))</f>
        <v>1</v>
      </c>
      <c r="P24" s="25">
        <f>IF(H24="NA", 1, VLOOKUP(H24,'Miocic Pivot'!$L$12:$O$16,2,FALSE))</f>
        <v>1</v>
      </c>
      <c r="Q24" s="24">
        <f>VLOOKUP(C24,'Miocic Pivot'!$B$3:$E$7,3,FALSE)</f>
        <v>0.81818181818181823</v>
      </c>
      <c r="R24" s="24">
        <f>IF(D24="NA", 1, VLOOKUP(D24,'Miocic Pivot'!$G$3:$J$7,3,FALSE))</f>
        <v>0.79069767441860461</v>
      </c>
      <c r="S24" s="24">
        <f>IF(E24="NA", 1, VLOOKUP(E24,'Miocic Pivot'!$L$3:$O$7,3,FALSE))</f>
        <v>0.95121951219512191</v>
      </c>
      <c r="T24" s="24">
        <f>IF(F24="NA", 1, VLOOKUP(F24,'Miocic Pivot'!$B$12:$E$16,3,FALSE))</f>
        <v>0.88636363636363635</v>
      </c>
      <c r="U24" s="25">
        <f>IF(G24="NA", 1, VLOOKUP(G24,'Miocic Pivot'!$G$12:$J$16,3,FALSE))</f>
        <v>1</v>
      </c>
      <c r="V24" s="25">
        <f>IF(H24="NA", 1, VLOOKUP(H24,'Miocic Pivot'!$L$12:$O$16,3,FALSE))</f>
        <v>1</v>
      </c>
      <c r="X24" s="26">
        <f>PRODUCT(K24:P24)*GETPIVOTDATA("Secure",'Miocic Pivot'!$B$21,"Secure",0)</f>
        <v>1.4405762304921967E-2</v>
      </c>
      <c r="Y24" s="26">
        <f>PRODUCT(Q24:V24)*GETPIVOTDATA("Secure",'Miocic Pivot'!$B$21,"Secure",1)</f>
        <v>0.47058216882380249</v>
      </c>
      <c r="AA24" s="26">
        <f t="shared" si="0"/>
        <v>2.9703341836558858E-2</v>
      </c>
      <c r="AB24" s="26">
        <f t="shared" si="1"/>
        <v>0.97029665816344113</v>
      </c>
      <c r="AC24" s="25">
        <f t="shared" si="2"/>
        <v>1</v>
      </c>
      <c r="AD24" s="25" t="str">
        <f t="shared" si="3"/>
        <v>TRUE</v>
      </c>
    </row>
    <row r="25" spans="2:30" ht="15.75" customHeight="1" x14ac:dyDescent="0.25">
      <c r="B25" s="9">
        <v>69</v>
      </c>
      <c r="C25" s="10">
        <v>0</v>
      </c>
      <c r="D25" s="10">
        <v>0</v>
      </c>
      <c r="E25" s="10">
        <v>1</v>
      </c>
      <c r="F25" s="10">
        <v>0</v>
      </c>
      <c r="G25" s="10">
        <v>0</v>
      </c>
      <c r="H25" s="10" t="s">
        <v>44</v>
      </c>
      <c r="I25" s="10">
        <v>0</v>
      </c>
      <c r="J25" s="21"/>
      <c r="K25" s="24">
        <f>VLOOKUP(C25,'Miocic Pivot'!$B$3:$E$7,2,FALSE)</f>
        <v>0.5714285714285714</v>
      </c>
      <c r="L25" s="24">
        <f>IF(D25="NA", 1, VLOOKUP(D25,'Miocic Pivot'!$G$3:$J$7,2,FALSE))</f>
        <v>0.42857142857142855</v>
      </c>
      <c r="M25" s="24">
        <f>IF(E25="NA", 1, VLOOKUP(E25,'Miocic Pivot'!$L$3:$O$7,2,FALSE))</f>
        <v>0</v>
      </c>
      <c r="N25" s="24">
        <f>IF(F25="NA", 1, VLOOKUP(F25,'Miocic Pivot'!$B$12:$E$16,2,FALSE))</f>
        <v>0.5714285714285714</v>
      </c>
      <c r="O25" s="24">
        <f>IF(G25="NA", 1, VLOOKUP(G25,'Miocic Pivot'!$G$12:$J$16,2,FALSE))</f>
        <v>0.42857142857142855</v>
      </c>
      <c r="P25" s="25">
        <f>IF(H25="NA", 1, VLOOKUP(H25,'Miocic Pivot'!$L$12:$O$16,2,FALSE))</f>
        <v>1</v>
      </c>
      <c r="Q25" s="24">
        <f>VLOOKUP(C25,'Miocic Pivot'!$B$3:$E$7,3,FALSE)</f>
        <v>0.18181818181818182</v>
      </c>
      <c r="R25" s="24">
        <f>IF(D25="NA", 1, VLOOKUP(D25,'Miocic Pivot'!$G$3:$J$7,3,FALSE))</f>
        <v>0.20930232558139536</v>
      </c>
      <c r="S25" s="24">
        <f>IF(E25="NA", 1, VLOOKUP(E25,'Miocic Pivot'!$L$3:$O$7,3,FALSE))</f>
        <v>4.878048780487805E-2</v>
      </c>
      <c r="T25" s="24">
        <f>IF(F25="NA", 1, VLOOKUP(F25,'Miocic Pivot'!$B$12:$E$16,3,FALSE))</f>
        <v>0.11363636363636363</v>
      </c>
      <c r="U25" s="24">
        <f>IF(G25="NA", 1, VLOOKUP(G25,'Miocic Pivot'!$G$12:$J$16,3,FALSE))</f>
        <v>0.24242424242424243</v>
      </c>
      <c r="V25" s="25">
        <f>IF(H25="NA", 1, VLOOKUP(H25,'Miocic Pivot'!$L$12:$O$16,3,FALSE))</f>
        <v>1</v>
      </c>
      <c r="X25" s="26">
        <f>PRODUCT(K25:P25)*GETPIVOTDATA("Secure",'Miocic Pivot'!$B$21,"Secure",0)</f>
        <v>0</v>
      </c>
      <c r="Y25" s="26">
        <f>PRODUCT(Q25:V25)*GETPIVOTDATA("Secure",'Miocic Pivot'!$B$21,"Secure",1)</f>
        <v>4.4119784110866408E-5</v>
      </c>
      <c r="AA25" s="26">
        <f t="shared" si="0"/>
        <v>0</v>
      </c>
      <c r="AB25" s="26">
        <f t="shared" si="1"/>
        <v>1</v>
      </c>
      <c r="AC25" s="25">
        <f t="shared" si="2"/>
        <v>1</v>
      </c>
      <c r="AD25" s="25" t="str">
        <f t="shared" si="3"/>
        <v>FALSE</v>
      </c>
    </row>
    <row r="26" spans="2:30" ht="15.75" customHeight="1" x14ac:dyDescent="0.25">
      <c r="B26" s="9">
        <v>70</v>
      </c>
      <c r="C26" s="10">
        <v>0</v>
      </c>
      <c r="D26" s="10" t="s">
        <v>44</v>
      </c>
      <c r="E26" s="10">
        <v>0</v>
      </c>
      <c r="F26" s="10">
        <v>0</v>
      </c>
      <c r="G26" s="10" t="s">
        <v>44</v>
      </c>
      <c r="H26" s="10">
        <v>0</v>
      </c>
      <c r="I26" s="10">
        <v>0</v>
      </c>
      <c r="J26" s="21"/>
      <c r="K26" s="24">
        <f>VLOOKUP(C26,'Miocic Pivot'!$B$3:$E$7,2,FALSE)</f>
        <v>0.5714285714285714</v>
      </c>
      <c r="L26" s="25">
        <f>IF(D26="NA", 1, VLOOKUP(D26,'Miocic Pivot'!$G$3:$J$7,2,FALSE))</f>
        <v>1</v>
      </c>
      <c r="M26" s="24">
        <f>IF(E26="NA", 1, VLOOKUP(E26,'Miocic Pivot'!$L$3:$O$7,2,FALSE))</f>
        <v>1</v>
      </c>
      <c r="N26" s="24">
        <f>IF(F26="NA", 1, VLOOKUP(F26,'Miocic Pivot'!$B$12:$E$16,2,FALSE))</f>
        <v>0.5714285714285714</v>
      </c>
      <c r="O26" s="25">
        <f>IF(G26="NA", 1, VLOOKUP(G26,'Miocic Pivot'!$G$12:$J$16,2,FALSE))</f>
        <v>1</v>
      </c>
      <c r="P26" s="24">
        <f>IF(H26="NA", 1, VLOOKUP(H26,'Miocic Pivot'!$L$12:$O$16,2,FALSE))</f>
        <v>0.83333333333333337</v>
      </c>
      <c r="Q26" s="24">
        <f>VLOOKUP(C26,'Miocic Pivot'!$B$3:$E$7,3,FALSE)</f>
        <v>0.18181818181818182</v>
      </c>
      <c r="R26" s="25">
        <f>IF(D26="NA", 1, VLOOKUP(D26,'Miocic Pivot'!$G$3:$J$7,3,FALSE))</f>
        <v>1</v>
      </c>
      <c r="S26" s="24">
        <f>IF(E26="NA", 1, VLOOKUP(E26,'Miocic Pivot'!$L$3:$O$7,3,FALSE))</f>
        <v>0.95121951219512191</v>
      </c>
      <c r="T26" s="24">
        <f>IF(F26="NA", 1, VLOOKUP(F26,'Miocic Pivot'!$B$12:$E$16,3,FALSE))</f>
        <v>0.11363636363636363</v>
      </c>
      <c r="U26" s="25">
        <f>IF(G26="NA", 1, VLOOKUP(G26,'Miocic Pivot'!$G$12:$J$16,3,FALSE))</f>
        <v>1</v>
      </c>
      <c r="V26" s="24">
        <f>IF(H26="NA", 1, VLOOKUP(H26,'Miocic Pivot'!$L$12:$O$16,3,FALSE))</f>
        <v>0.56097560975609762</v>
      </c>
      <c r="X26" s="26">
        <f>PRODUCT(K26:P26)*GETPIVOTDATA("Secure",'Miocic Pivot'!$B$21,"Secure",0)</f>
        <v>3.7348272642390289E-2</v>
      </c>
      <c r="Y26" s="26">
        <f>PRODUCT(Q26:V26)*GETPIVOTDATA("Secure",'Miocic Pivot'!$B$21,"Secure",1)</f>
        <v>9.5117815662309479E-3</v>
      </c>
      <c r="AA26" s="26">
        <f t="shared" si="0"/>
        <v>0.79701727352075946</v>
      </c>
      <c r="AB26" s="26">
        <f t="shared" si="1"/>
        <v>0.20298272647924051</v>
      </c>
      <c r="AC26" s="25">
        <f t="shared" si="2"/>
        <v>0</v>
      </c>
      <c r="AD26" s="25" t="str">
        <f t="shared" si="3"/>
        <v>TRUE</v>
      </c>
    </row>
    <row r="27" spans="2:30" ht="15.75" customHeight="1" x14ac:dyDescent="0.25">
      <c r="B27" s="9">
        <v>73</v>
      </c>
      <c r="C27" s="10">
        <v>1</v>
      </c>
      <c r="D27" s="10">
        <v>1</v>
      </c>
      <c r="E27" s="10">
        <v>0</v>
      </c>
      <c r="F27" s="10">
        <v>1</v>
      </c>
      <c r="G27" s="10">
        <v>1</v>
      </c>
      <c r="H27" s="10">
        <v>0</v>
      </c>
      <c r="I27" s="10">
        <v>0</v>
      </c>
      <c r="J27" s="21"/>
      <c r="K27" s="24">
        <f>VLOOKUP(C27,'Miocic Pivot'!$B$3:$E$7,2,FALSE)</f>
        <v>0.42857142857142855</v>
      </c>
      <c r="L27" s="24">
        <f>IF(D27="NA", 1, VLOOKUP(D27,'Miocic Pivot'!$G$3:$J$7,2,FALSE))</f>
        <v>0.5714285714285714</v>
      </c>
      <c r="M27" s="24">
        <f>IF(E27="NA", 1, VLOOKUP(E27,'Miocic Pivot'!$L$3:$O$7,2,FALSE))</f>
        <v>1</v>
      </c>
      <c r="N27" s="24">
        <f>IF(F27="NA", 1, VLOOKUP(F27,'Miocic Pivot'!$B$12:$E$16,2,FALSE))</f>
        <v>0.42857142857142855</v>
      </c>
      <c r="O27" s="24">
        <f>IF(G27="NA", 1, VLOOKUP(G27,'Miocic Pivot'!$G$12:$J$16,2,FALSE))</f>
        <v>0.5714285714285714</v>
      </c>
      <c r="P27" s="24">
        <f>IF(H27="NA", 1, VLOOKUP(H27,'Miocic Pivot'!$L$12:$O$16,2,FALSE))</f>
        <v>0.83333333333333337</v>
      </c>
      <c r="Q27" s="24">
        <f>VLOOKUP(C27,'Miocic Pivot'!$B$3:$E$7,3,FALSE)</f>
        <v>0.81818181818181823</v>
      </c>
      <c r="R27" s="24">
        <f>IF(D27="NA", 1, VLOOKUP(D27,'Miocic Pivot'!$G$3:$J$7,3,FALSE))</f>
        <v>0.79069767441860461</v>
      </c>
      <c r="S27" s="24">
        <f>IF(E27="NA", 1, VLOOKUP(E27,'Miocic Pivot'!$L$3:$O$7,3,FALSE))</f>
        <v>0.95121951219512191</v>
      </c>
      <c r="T27" s="24">
        <f>IF(F27="NA", 1, VLOOKUP(F27,'Miocic Pivot'!$B$12:$E$16,3,FALSE))</f>
        <v>0.88636363636363635</v>
      </c>
      <c r="U27" s="24">
        <f>IF(G27="NA", 1, VLOOKUP(G27,'Miocic Pivot'!$G$12:$J$16,3,FALSE))</f>
        <v>0.75757575757575757</v>
      </c>
      <c r="V27" s="24">
        <f>IF(H27="NA", 1, VLOOKUP(H27,'Miocic Pivot'!$L$12:$O$16,3,FALSE))</f>
        <v>0.56097560975609762</v>
      </c>
      <c r="X27" s="26">
        <f>PRODUCT(K27:P27)*GETPIVOTDATA("Secure",'Miocic Pivot'!$B$21,"Secure",0)</f>
        <v>6.8598868118676026E-3</v>
      </c>
      <c r="Y27" s="26">
        <f>PRODUCT(Q27:V27)*GETPIVOTDATA("Secure",'Miocic Pivot'!$B$21,"Secure",1)</f>
        <v>0.19998872658809053</v>
      </c>
      <c r="AA27" s="26">
        <f t="shared" si="0"/>
        <v>3.3163803707030266E-2</v>
      </c>
      <c r="AB27" s="26">
        <f t="shared" si="1"/>
        <v>0.96683619629296969</v>
      </c>
      <c r="AC27" s="25">
        <f t="shared" si="2"/>
        <v>1</v>
      </c>
      <c r="AD27" s="25" t="str">
        <f t="shared" si="3"/>
        <v>FALSE</v>
      </c>
    </row>
    <row r="28" spans="2:30" ht="15.75" customHeight="1" x14ac:dyDescent="0.25"/>
    <row r="29" spans="2:30" ht="15.75" customHeight="1" x14ac:dyDescent="0.25">
      <c r="AC29" s="21"/>
    </row>
    <row r="30" spans="2:30" ht="15.75" customHeight="1" x14ac:dyDescent="0.25"/>
    <row r="31" spans="2:30" ht="15.75" customHeight="1" x14ac:dyDescent="0.25"/>
    <row r="32" spans="2:3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D3:AD27">
    <cfRule type="containsText" dxfId="1" priority="1" operator="containsText" text="FALSE">
      <formula>NOT(ISERROR(SEARCH(("FALSE"),(AD3))))</formula>
    </cfRule>
  </conditionalFormatting>
  <conditionalFormatting sqref="AD3:AD27">
    <cfRule type="containsText" dxfId="0" priority="2" operator="containsText" text="TRUE">
      <formula>NOT(ISERROR(SEARCH(("TRUE"),(AD3))))</formula>
    </cfRule>
  </conditionalFormatting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58050C5AA64CBAFB8C22C5FD6A1C" ma:contentTypeVersion="11" ma:contentTypeDescription="Create a new document." ma:contentTypeScope="" ma:versionID="1325afd6f85a4b5ef42937ba5ff7668a">
  <xsd:schema xmlns:xsd="http://www.w3.org/2001/XMLSchema" xmlns:xs="http://www.w3.org/2001/XMLSchema" xmlns:p="http://schemas.microsoft.com/office/2006/metadata/properties" xmlns:ns2="7e0d5553-6f0d-40ee-aca6-d76826a2b011" xmlns:ns3="031b3343-0b38-43ad-98f8-5ec2e64beee0" targetNamespace="http://schemas.microsoft.com/office/2006/metadata/properties" ma:root="true" ma:fieldsID="44c53a5b9279e15cc3bb3f969ac5f709" ns2:_="" ns3:_="">
    <xsd:import namespace="7e0d5553-6f0d-40ee-aca6-d76826a2b011"/>
    <xsd:import namespace="031b3343-0b38-43ad-98f8-5ec2e64be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d5553-6f0d-40ee-aca6-d76826a2b0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117685f-1dcd-4610-9ff9-a99fab412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b3343-0b38-43ad-98f8-5ec2e64beee0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ffaddeb-7a09-4430-a416-e9d8fbced4b3}" ma:internalName="TaxCatchAll" ma:showField="CatchAllData" ma:web="031b3343-0b38-43ad-98f8-5ec2e64be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88D29-B037-4C21-8402-98C675473D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d5553-6f0d-40ee-aca6-d76826a2b011"/>
    <ds:schemaRef ds:uri="031b3343-0b38-43ad-98f8-5ec2e64be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6DA85C-49A8-43B6-A94D-08C3B808AA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Miocic Data</vt:lpstr>
      <vt:lpstr>Data Cleaning</vt:lpstr>
      <vt:lpstr>Miocic Discretization</vt:lpstr>
      <vt:lpstr>Miocic Pivot</vt:lpstr>
      <vt:lpstr>Miocic Training</vt:lpstr>
      <vt:lpstr>Miocic Validation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Diane Quitain</cp:lastModifiedBy>
  <dcterms:created xsi:type="dcterms:W3CDTF">2021-11-25T07:53:48Z</dcterms:created>
  <dcterms:modified xsi:type="dcterms:W3CDTF">2022-10-06T23:26:58Z</dcterms:modified>
</cp:coreProperties>
</file>