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22.xml" ContentType="application/vnd.openxmlformats-officedocument.drawingml.chart+xml"/>
  <Override PartName="/xl/charts/style3.xml" ContentType="application/vnd.ms-office.chartstyle+xml"/>
  <Override PartName="/xl/charts/colors3.xml" ContentType="application/vnd.ms-office.chartcolorstyle+xml"/>
  <Override PartName="/xl/charts/chart23.xml" ContentType="application/vnd.openxmlformats-officedocument.drawingml.chart+xml"/>
  <Override PartName="/xl/charts/style4.xml" ContentType="application/vnd.ms-office.chartstyle+xml"/>
  <Override PartName="/xl/charts/colors4.xml" ContentType="application/vnd.ms-office.chartcolorstyle+xml"/>
  <Override PartName="/xl/charts/chart24.xml" ContentType="application/vnd.openxmlformats-officedocument.drawingml.chart+xml"/>
  <Override PartName="/xl/charts/style5.xml" ContentType="application/vnd.ms-office.chartstyle+xml"/>
  <Override PartName="/xl/charts/colors5.xml" ContentType="application/vnd.ms-office.chartcolorstyle+xml"/>
  <Override PartName="/xl/charts/chart2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linaspro/Downloads/"/>
    </mc:Choice>
  </mc:AlternateContent>
  <xr:revisionPtr revIDLastSave="0" documentId="8_{59359467-49FF-AC48-A780-9F0CFE24D2FA}" xr6:coauthVersionLast="45" xr6:coauthVersionMax="45" xr10:uidLastSave="{00000000-0000-0000-0000-000000000000}"/>
  <bookViews>
    <workbookView xWindow="10180" yWindow="460" windowWidth="22240" windowHeight="18840" activeTab="3" xr2:uid="{67EBE1B8-737C-6646-ACC3-B4CFD5E9B8A5}"/>
  </bookViews>
  <sheets>
    <sheet name="Best Performing Stocks" sheetId="2" r:id="rId1"/>
    <sheet name="Regression" sheetId="11" r:id="rId2"/>
    <sheet name="Sheet3" sheetId="13" r:id="rId3"/>
    <sheet name="Regression included GICS sector" sheetId="12" r:id="rId4"/>
    <sheet name="Sheet4" sheetId="14" r:id="rId5"/>
    <sheet name="Independence &amp; Goodness Tests" sheetId="8" r:id="rId6"/>
    <sheet name="Two-Sample Tests" sheetId="9" r:id="rId7"/>
    <sheet name="ANOVA Tests" sheetId="10" r:id="rId8"/>
    <sheet name="Confidence Intervals " sheetId="5" r:id="rId9"/>
    <sheet name="Hypothesis" sheetId="7" r:id="rId10"/>
    <sheet name="Description" sheetId="4" r:id="rId11"/>
    <sheet name="Stock Price (10yr &amp; 1yr)" sheetId="3" r:id="rId12"/>
  </sheets>
  <definedNames>
    <definedName name="_xlnm._FilterDatabase" localSheetId="0" hidden="1">'Best Performing Stocks'!$A$4:$Y$4</definedName>
  </definedNames>
  <calcPr calcId="191029" calcMode="autoNoTable"/>
  <pivotCaches>
    <pivotCache cacheId="0" r:id="rId13"/>
    <pivotCache cacheId="1" r:id="rId14"/>
    <pivotCache cacheId="2"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47" i="12" l="1"/>
  <c r="P348" i="12"/>
  <c r="P349" i="12"/>
  <c r="P350" i="12"/>
  <c r="P351" i="12"/>
  <c r="P352" i="12"/>
  <c r="P353" i="12"/>
  <c r="P354" i="12"/>
  <c r="P346" i="12"/>
  <c r="O347" i="12"/>
  <c r="O354" i="12"/>
  <c r="O353" i="12"/>
  <c r="O352" i="12"/>
  <c r="O351" i="12"/>
  <c r="O350" i="12"/>
  <c r="O349" i="12"/>
  <c r="O348" i="12"/>
  <c r="O346" i="12"/>
  <c r="D69" i="2"/>
  <c r="D68" i="2"/>
  <c r="D67" i="2"/>
  <c r="D66" i="2"/>
  <c r="I215" i="8" l="1"/>
  <c r="G202" i="8" l="1"/>
  <c r="G201" i="8"/>
  <c r="F209" i="8" s="1"/>
  <c r="I180" i="8"/>
  <c r="D170" i="8"/>
  <c r="C171" i="8" s="1"/>
  <c r="D171" i="8" s="1"/>
  <c r="C172" i="8" s="1"/>
  <c r="D172" i="8" s="1"/>
  <c r="E172" i="8" s="1"/>
  <c r="G172" i="8" s="1"/>
  <c r="H172" i="8" s="1"/>
  <c r="I172" i="8" s="1"/>
  <c r="J106" i="8"/>
  <c r="N92" i="8"/>
  <c r="N100" i="8" s="1"/>
  <c r="N91" i="8"/>
  <c r="N99" i="8" s="1"/>
  <c r="K92" i="8"/>
  <c r="K100" i="8" s="1"/>
  <c r="L92" i="8"/>
  <c r="L100" i="8" s="1"/>
  <c r="M92" i="8"/>
  <c r="M100" i="8" s="1"/>
  <c r="J92" i="8"/>
  <c r="J100" i="8" s="1"/>
  <c r="K91" i="8"/>
  <c r="K99" i="8" s="1"/>
  <c r="L91" i="8"/>
  <c r="L99" i="8" s="1"/>
  <c r="M91" i="8"/>
  <c r="M99" i="8" s="1"/>
  <c r="F206" i="8" l="1"/>
  <c r="E207" i="8" s="1"/>
  <c r="F210" i="8"/>
  <c r="E211" i="8" s="1"/>
  <c r="F205" i="8"/>
  <c r="E206" i="8" s="1"/>
  <c r="F211" i="8"/>
  <c r="E212" i="8" s="1"/>
  <c r="F212" i="8"/>
  <c r="G212" i="8" s="1"/>
  <c r="I212" i="8" s="1"/>
  <c r="G206" i="8"/>
  <c r="I206" i="8" s="1"/>
  <c r="E213" i="8"/>
  <c r="G213" i="8" s="1"/>
  <c r="I213" i="8" s="1"/>
  <c r="E210" i="8"/>
  <c r="G210" i="8" s="1"/>
  <c r="I210" i="8" s="1"/>
  <c r="E170" i="8"/>
  <c r="E171" i="8"/>
  <c r="G171" i="8" s="1"/>
  <c r="H171" i="8" s="1"/>
  <c r="I171" i="8" s="1"/>
  <c r="F207" i="8"/>
  <c r="F208" i="8"/>
  <c r="G211" i="8"/>
  <c r="I211" i="8" s="1"/>
  <c r="F204" i="8"/>
  <c r="C173" i="8"/>
  <c r="D173" i="8" s="1"/>
  <c r="E173" i="8" s="1"/>
  <c r="G173" i="8" s="1"/>
  <c r="H173" i="8" s="1"/>
  <c r="I173" i="8" s="1"/>
  <c r="S44" i="7"/>
  <c r="S18" i="7"/>
  <c r="J18" i="7"/>
  <c r="S8" i="5"/>
  <c r="N8" i="5"/>
  <c r="H69" i="2"/>
  <c r="I69" i="2"/>
  <c r="J69" i="2"/>
  <c r="K69" i="2"/>
  <c r="L69" i="2"/>
  <c r="M69" i="2"/>
  <c r="N69" i="2"/>
  <c r="O69" i="2"/>
  <c r="P69" i="2"/>
  <c r="Q69" i="2"/>
  <c r="G69" i="2"/>
  <c r="H68" i="2"/>
  <c r="I68" i="2"/>
  <c r="J68" i="2"/>
  <c r="K68" i="2"/>
  <c r="L68" i="2"/>
  <c r="M68" i="2"/>
  <c r="N68" i="2"/>
  <c r="O68" i="2"/>
  <c r="P68" i="2"/>
  <c r="Q68" i="2"/>
  <c r="G68" i="2"/>
  <c r="H67" i="2"/>
  <c r="I67" i="2"/>
  <c r="J67" i="2"/>
  <c r="K67" i="2"/>
  <c r="L67" i="2"/>
  <c r="M67" i="2"/>
  <c r="N67" i="2"/>
  <c r="O67" i="2"/>
  <c r="P67" i="2"/>
  <c r="Q67" i="2"/>
  <c r="H66" i="2"/>
  <c r="I66" i="2"/>
  <c r="J66" i="2"/>
  <c r="K66" i="2"/>
  <c r="L66" i="2"/>
  <c r="M66" i="2"/>
  <c r="N66" i="2"/>
  <c r="O66" i="2"/>
  <c r="P66" i="2"/>
  <c r="Q66" i="2"/>
  <c r="G66" i="2"/>
  <c r="S5" i="5"/>
  <c r="S43" i="7" s="1"/>
  <c r="S4" i="5"/>
  <c r="S42" i="7" s="1"/>
  <c r="S3" i="5"/>
  <c r="S41" i="7" s="1"/>
  <c r="S9" i="5"/>
  <c r="S10" i="5" s="1"/>
  <c r="N5" i="5"/>
  <c r="S17" i="7" s="1"/>
  <c r="N4" i="5"/>
  <c r="S16" i="7" s="1"/>
  <c r="N3" i="5"/>
  <c r="S15" i="7" s="1"/>
  <c r="N9" i="5"/>
  <c r="N10" i="5" s="1"/>
  <c r="I8" i="5"/>
  <c r="I5" i="5"/>
  <c r="J43" i="7" s="1"/>
  <c r="I4" i="5"/>
  <c r="J42" i="7" s="1"/>
  <c r="I3" i="5"/>
  <c r="J41" i="7" s="1"/>
  <c r="E209" i="8" l="1"/>
  <c r="G209" i="8" s="1"/>
  <c r="I209" i="8" s="1"/>
  <c r="E208" i="8"/>
  <c r="G208" i="8" s="1"/>
  <c r="I208" i="8" s="1"/>
  <c r="G207" i="8"/>
  <c r="I207" i="8" s="1"/>
  <c r="G204" i="8"/>
  <c r="I204" i="8" s="1"/>
  <c r="E205" i="8"/>
  <c r="G205" i="8" s="1"/>
  <c r="I205" i="8" s="1"/>
  <c r="C174" i="8"/>
  <c r="D174" i="8" s="1"/>
  <c r="S19" i="7"/>
  <c r="S20" i="7" s="1"/>
  <c r="S45" i="7"/>
  <c r="S46" i="7" s="1"/>
  <c r="J45" i="7"/>
  <c r="S13" i="5"/>
  <c r="S12" i="5"/>
  <c r="N13" i="5"/>
  <c r="N12" i="5"/>
  <c r="I6" i="5"/>
  <c r="D5" i="5"/>
  <c r="J17" i="7" s="1"/>
  <c r="D4" i="5"/>
  <c r="J16" i="7" s="1"/>
  <c r="D3" i="5"/>
  <c r="J15" i="7" s="1"/>
  <c r="D9" i="5"/>
  <c r="D10" i="5" s="1"/>
  <c r="I214" i="8" l="1"/>
  <c r="I216" i="8" s="1"/>
  <c r="C175" i="8"/>
  <c r="D175" i="8" s="1"/>
  <c r="E175" i="8" s="1"/>
  <c r="G175" i="8" s="1"/>
  <c r="H175" i="8" s="1"/>
  <c r="I175" i="8" s="1"/>
  <c r="E174" i="8"/>
  <c r="I10" i="5"/>
  <c r="I13" i="5" s="1"/>
  <c r="J44" i="7"/>
  <c r="J46" i="7" s="1"/>
  <c r="J19" i="7"/>
  <c r="J20" i="7" s="1"/>
  <c r="D13" i="5"/>
  <c r="D12" i="5"/>
  <c r="C176" i="8" l="1"/>
  <c r="D176" i="8" s="1"/>
  <c r="E176" i="8" s="1"/>
  <c r="G176" i="8" s="1"/>
  <c r="H176" i="8" s="1"/>
  <c r="I176" i="8" s="1"/>
  <c r="G174" i="8"/>
  <c r="H174" i="8" s="1"/>
  <c r="I174" i="8" s="1"/>
  <c r="C177" i="8"/>
  <c r="D177" i="8" s="1"/>
  <c r="E177" i="8" s="1"/>
  <c r="I12" i="5"/>
  <c r="G177" i="8" l="1"/>
  <c r="H177" i="8" s="1"/>
  <c r="I177" i="8" s="1"/>
  <c r="C178" i="8"/>
  <c r="D178" i="8" s="1"/>
  <c r="E178" i="8" s="1"/>
  <c r="G178" i="8" s="1"/>
  <c r="H178" i="8" s="1"/>
  <c r="I178" i="8" s="1"/>
  <c r="J91" i="8"/>
  <c r="J99" i="8" s="1"/>
  <c r="E179" i="8" l="1"/>
  <c r="F170" i="8" s="1"/>
  <c r="G170" i="8" s="1"/>
  <c r="H170" i="8" s="1"/>
  <c r="I170" i="8" s="1"/>
  <c r="I179" i="8" s="1"/>
  <c r="I182" i="8" s="1"/>
  <c r="J105" i="8"/>
  <c r="I109" i="8" s="1"/>
</calcChain>
</file>

<file path=xl/sharedStrings.xml><?xml version="1.0" encoding="utf-8"?>
<sst xmlns="http://schemas.openxmlformats.org/spreadsheetml/2006/main" count="1991" uniqueCount="362">
  <si>
    <t>50 Best Performing S&amp;P 500 Stocks Of 2019</t>
  </si>
  <si>
    <t>Rank</t>
  </si>
  <si>
    <t>Ticker</t>
  </si>
  <si>
    <t>Issuer</t>
  </si>
  <si>
    <t>GICS Sector Name</t>
  </si>
  <si>
    <t>AMD</t>
  </si>
  <si>
    <t>LRCX</t>
  </si>
  <si>
    <t>KLAC</t>
  </si>
  <si>
    <t>TGT</t>
  </si>
  <si>
    <t>CMG</t>
  </si>
  <si>
    <t>XRX</t>
  </si>
  <si>
    <t>QRVO</t>
  </si>
  <si>
    <t>CPRT</t>
  </si>
  <si>
    <t>AMAT</t>
  </si>
  <si>
    <t>AAPL</t>
  </si>
  <si>
    <t>Advanced Micro Devices Inc</t>
  </si>
  <si>
    <t>Target Corp</t>
  </si>
  <si>
    <t>Chipotle Mexican Grill Inc</t>
  </si>
  <si>
    <t>Xerox Holding Corp</t>
  </si>
  <si>
    <t>Qorvo Inc</t>
  </si>
  <si>
    <t>Copart Inc</t>
  </si>
  <si>
    <t>Applied Materials Inc</t>
  </si>
  <si>
    <t>Apple Inc</t>
  </si>
  <si>
    <t>LDOS</t>
  </si>
  <si>
    <t>TDG</t>
  </si>
  <si>
    <t>SWKS</t>
  </si>
  <si>
    <t>ARNC</t>
  </si>
  <si>
    <t>MKTX</t>
  </si>
  <si>
    <t>ANSS</t>
  </si>
  <si>
    <t>COTY</t>
  </si>
  <si>
    <t>CDW</t>
  </si>
  <si>
    <t>GPN</t>
  </si>
  <si>
    <t>MSCI</t>
  </si>
  <si>
    <t>WDC</t>
  </si>
  <si>
    <t>Leidos Holdings Inc</t>
  </si>
  <si>
    <t>TransDigm Group Inc</t>
  </si>
  <si>
    <t>Skyworks Solutions Inc</t>
  </si>
  <si>
    <t>Arconic Inc</t>
  </si>
  <si>
    <t>Market Axess Holdings Inc</t>
  </si>
  <si>
    <t>ANSYS iNX</t>
  </si>
  <si>
    <t>Coty Inc</t>
  </si>
  <si>
    <t>CDW Corp/DE</t>
  </si>
  <si>
    <t>Global Payments Inc</t>
  </si>
  <si>
    <t>MSCI Inc</t>
  </si>
  <si>
    <t>Western Digital Corp</t>
  </si>
  <si>
    <t>NVDA</t>
  </si>
  <si>
    <t>FBHS</t>
  </si>
  <si>
    <t>TSN</t>
  </si>
  <si>
    <t>MCO</t>
  </si>
  <si>
    <t>BBY</t>
  </si>
  <si>
    <t>CHTR</t>
  </si>
  <si>
    <t>TIF</t>
  </si>
  <si>
    <t>MU</t>
  </si>
  <si>
    <t>EQIX</t>
  </si>
  <si>
    <t>HES</t>
  </si>
  <si>
    <t>MAS</t>
  </si>
  <si>
    <t>DOV</t>
  </si>
  <si>
    <t>CAG</t>
  </si>
  <si>
    <t>KEYS</t>
  </si>
  <si>
    <t>SNPS</t>
  </si>
  <si>
    <t>MLM</t>
  </si>
  <si>
    <t>AMP</t>
  </si>
  <si>
    <t>WU</t>
  </si>
  <si>
    <t>URI</t>
  </si>
  <si>
    <t>KSU</t>
  </si>
  <si>
    <t>SPGI</t>
  </si>
  <si>
    <t>STX</t>
  </si>
  <si>
    <t>CTAS</t>
  </si>
  <si>
    <t>QCOM</t>
  </si>
  <si>
    <t>ZBRA</t>
  </si>
  <si>
    <t>EL</t>
  </si>
  <si>
    <t>CDNS</t>
  </si>
  <si>
    <t>MA</t>
  </si>
  <si>
    <t>FMC</t>
  </si>
  <si>
    <t>NVIDIA Corp</t>
  </si>
  <si>
    <t>Fortune Brands Home &amp; Security</t>
  </si>
  <si>
    <t>Tyson Foods Inc</t>
  </si>
  <si>
    <t>Moody's Corp</t>
  </si>
  <si>
    <t>Best Buy Co Inc</t>
  </si>
  <si>
    <t>Charter Communications Inc</t>
  </si>
  <si>
    <t>Tiffany &amp; Co</t>
  </si>
  <si>
    <t>Micron Technology Inc</t>
  </si>
  <si>
    <t>Equinix Inc</t>
  </si>
  <si>
    <t>Hess Corp</t>
  </si>
  <si>
    <t>Masco Corp</t>
  </si>
  <si>
    <t xml:space="preserve">Dover Corp </t>
  </si>
  <si>
    <t>Conagra Brands Inc</t>
  </si>
  <si>
    <t>Keysight Technologies Inc</t>
  </si>
  <si>
    <t>Synopsys Inc</t>
  </si>
  <si>
    <t>Martin Marietta Materials Inc</t>
  </si>
  <si>
    <t>Ameriprise Financials Inc</t>
  </si>
  <si>
    <t>United Rentals Inc</t>
  </si>
  <si>
    <t>Kansas City Southern</t>
  </si>
  <si>
    <t>S&amp;P Global Inc</t>
  </si>
  <si>
    <t>Seagte Technology PLC</t>
  </si>
  <si>
    <t>Cintas Corp</t>
  </si>
  <si>
    <t>QUALCOMM Inc</t>
  </si>
  <si>
    <t>Zebra Technologies Corp</t>
  </si>
  <si>
    <t>Estee Lauder Cos Inc/</t>
  </si>
  <si>
    <t>Wester Union Co/</t>
  </si>
  <si>
    <t>Cadence Design Systems Inc</t>
  </si>
  <si>
    <t>Mastercard Inc</t>
  </si>
  <si>
    <t>FMC Corp</t>
  </si>
  <si>
    <t>Information Technology</t>
  </si>
  <si>
    <t>Consumer Discretionary</t>
  </si>
  <si>
    <t>Industrials</t>
  </si>
  <si>
    <t>Financials</t>
  </si>
  <si>
    <t>Consumer Staples</t>
  </si>
  <si>
    <t>Communication Services</t>
  </si>
  <si>
    <t>Real Estate</t>
  </si>
  <si>
    <t>Energy</t>
  </si>
  <si>
    <t>Materials</t>
  </si>
  <si>
    <t>information Technology</t>
  </si>
  <si>
    <t>Location</t>
  </si>
  <si>
    <t>CA</t>
  </si>
  <si>
    <t>Lam Research Corp</t>
  </si>
  <si>
    <t>KLA Corp</t>
  </si>
  <si>
    <t>MN</t>
  </si>
  <si>
    <t>CT</t>
  </si>
  <si>
    <t>Founded Year</t>
  </si>
  <si>
    <t>NC</t>
  </si>
  <si>
    <t>TX</t>
  </si>
  <si>
    <t>VA</t>
  </si>
  <si>
    <t>OH</t>
  </si>
  <si>
    <t>PA</t>
  </si>
  <si>
    <t>NY</t>
  </si>
  <si>
    <t>IL</t>
  </si>
  <si>
    <t>GA</t>
  </si>
  <si>
    <t>AR</t>
  </si>
  <si>
    <t>ID</t>
  </si>
  <si>
    <t>MI</t>
  </si>
  <si>
    <t>CO</t>
  </si>
  <si>
    <t>MO</t>
  </si>
  <si>
    <t>US</t>
  </si>
  <si>
    <t>n/a</t>
  </si>
  <si>
    <t>2019 YTD Total Return (%)</t>
  </si>
  <si>
    <t>Market Cap ($B) -2019</t>
  </si>
  <si>
    <t>Indicated Dividend Yield (%) 2019</t>
  </si>
  <si>
    <t>P/E Ratio 2019</t>
  </si>
  <si>
    <t>1yr Price Change %</t>
  </si>
  <si>
    <t xml:space="preserve">Source: </t>
  </si>
  <si>
    <t>Google Search on Stock prices and Company founded information</t>
  </si>
  <si>
    <t>https://seekingalpha.com/article/4315380-50-best-performing-s-and-p-500-stocks-of-2019</t>
  </si>
  <si>
    <t>Yahoo Finance</t>
  </si>
  <si>
    <t>Stock Price (as of 12/31/18)</t>
  </si>
  <si>
    <t>Stock Price (as of 12/31/19)</t>
  </si>
  <si>
    <t>10yr Price Change %</t>
  </si>
  <si>
    <t>Buy</t>
  </si>
  <si>
    <t>Hold</t>
  </si>
  <si>
    <t>Stock Price (as of 12/31/09, or IPO price)</t>
  </si>
  <si>
    <t xml:space="preserve">Analyst Current Recommentation </t>
  </si>
  <si>
    <t>Years in Business</t>
  </si>
  <si>
    <t>EPS (TTM)</t>
  </si>
  <si>
    <t>Avg. Volume</t>
  </si>
  <si>
    <t>1y Target Est.</t>
  </si>
  <si>
    <t>Fair Value</t>
  </si>
  <si>
    <t>Undervalued</t>
  </si>
  <si>
    <t>Near Fair Value</t>
  </si>
  <si>
    <t>Overvalued</t>
  </si>
  <si>
    <t>Dependent Variable</t>
  </si>
  <si>
    <t>2019 total returns would be the dependent variable in this data. Locations, years in business, and GICS sector would be independent variables, stock price changes (10year change and 12 months change), 2019 YTD total return, market cap, dividend yield, EPS (Earning per share) and P/E ratios in the data are also set as independent variables, as well as estimate target price, analysts’ recommendations and how these stocks traded compare to their fair market value.</t>
  </si>
  <si>
    <t>Mean</t>
  </si>
  <si>
    <t>Sd</t>
  </si>
  <si>
    <t>Count</t>
  </si>
  <si>
    <t>df</t>
  </si>
  <si>
    <t>Confident level</t>
  </si>
  <si>
    <t>Alpha</t>
  </si>
  <si>
    <t>Alpha/2</t>
  </si>
  <si>
    <t>t</t>
  </si>
  <si>
    <t>Market Cap</t>
  </si>
  <si>
    <t>LOWER</t>
  </si>
  <si>
    <t>UPPER</t>
  </si>
  <si>
    <t>$B</t>
  </si>
  <si>
    <t>Confidence Intervals</t>
  </si>
  <si>
    <t>Average Volumn</t>
  </si>
  <si>
    <t>EPS</t>
  </si>
  <si>
    <t>Basic Data Exploration</t>
  </si>
  <si>
    <t>Standard Deviation</t>
  </si>
  <si>
    <t>Max Value</t>
  </si>
  <si>
    <t>Min Value</t>
  </si>
  <si>
    <t>DF</t>
  </si>
  <si>
    <t xml:space="preserve"> </t>
  </si>
  <si>
    <t>I am 90% confident that the population mean is between 49.40 and 70.92.</t>
  </si>
  <si>
    <t>I am 90% confident that the population mean is between 19.44 and 107.32.</t>
  </si>
  <si>
    <t>I am 95% confident that the population mean is between 1,674,290 and 6,539,847</t>
  </si>
  <si>
    <t>I am 95% confident that the population mean is between 3.94 and 6.31.</t>
  </si>
  <si>
    <t>Hypothesis 1</t>
  </si>
  <si>
    <t>Decision Rule</t>
  </si>
  <si>
    <t>if p &lt; alpha then reject Ho, if p &gt; alpha then fail to reject Ho.</t>
  </si>
  <si>
    <t>if p &lt; alpha then reject Ho, otherwise FTR Ho</t>
  </si>
  <si>
    <t>Calculation</t>
  </si>
  <si>
    <t>Given Value</t>
  </si>
  <si>
    <t>Sample Mean</t>
  </si>
  <si>
    <t>Sample Standard Deviation</t>
  </si>
  <si>
    <t>t calc</t>
  </si>
  <si>
    <t>p value</t>
  </si>
  <si>
    <t>Decision</t>
  </si>
  <si>
    <t>p value &gt; 0.05</t>
  </si>
  <si>
    <t>Failed to reject</t>
  </si>
  <si>
    <t>Ho</t>
  </si>
  <si>
    <t>Ha</t>
  </si>
  <si>
    <t>Grand Total</t>
  </si>
  <si>
    <t>Count of Issuer</t>
  </si>
  <si>
    <t>50-80</t>
  </si>
  <si>
    <t>80-110</t>
  </si>
  <si>
    <t>110-140</t>
  </si>
  <si>
    <t>140-170</t>
  </si>
  <si>
    <t>2019 YTD Return</t>
  </si>
  <si>
    <t>Analyst Recommendation</t>
  </si>
  <si>
    <t>Mu &gt;= 65</t>
  </si>
  <si>
    <t>Mu &lt; 65</t>
  </si>
  <si>
    <t>Looks like Mu &gt;= 65</t>
  </si>
  <si>
    <t>We don’t have enough evidence given our sample to say that Mu &lt; 65</t>
  </si>
  <si>
    <t>Mu &gt;= 4,500,000</t>
  </si>
  <si>
    <t>Mu &lt; 4,500,000</t>
  </si>
  <si>
    <t>Looks like Mu &gt;= 4,500,000</t>
  </si>
  <si>
    <t>We don’t have enough evidence given our sample to say that Mu &lt; 4,500,000</t>
  </si>
  <si>
    <t>Mu &lt;= 55</t>
  </si>
  <si>
    <t>Mu &gt; 55</t>
  </si>
  <si>
    <t>Mu &lt;= 4.90</t>
  </si>
  <si>
    <t>Mu &gt; 4.90</t>
  </si>
  <si>
    <t>&gt;0</t>
  </si>
  <si>
    <t>Looks like Mu &lt;= 55</t>
  </si>
  <si>
    <t>We don’t have enough evidence given our sample to say that Mu &gt; 55</t>
  </si>
  <si>
    <t>Looks like Mu &lt;= 4.90</t>
  </si>
  <si>
    <t>We don’t have enough evidence given our sample to say that Mu &gt; 4.90</t>
  </si>
  <si>
    <t>Test to see if the population average of Years in Business  is less than 65</t>
  </si>
  <si>
    <t>Test to see if the population average of Average Volume  is less than 4,500,000</t>
  </si>
  <si>
    <t>Test to see if the population average of Market Cap is larger than 55</t>
  </si>
  <si>
    <t>Test to see if the population average of Earning per Share is larger than 4.90</t>
  </si>
  <si>
    <t>t-Test: Two-Sample Assuming Unequal Variances</t>
  </si>
  <si>
    <t>Variance</t>
  </si>
  <si>
    <t>Observations</t>
  </si>
  <si>
    <t>Hypothesized Mean Difference</t>
  </si>
  <si>
    <t>t Stat</t>
  </si>
  <si>
    <t>P(T&lt;=t) one-tail</t>
  </si>
  <si>
    <t>t Critical one-tail</t>
  </si>
  <si>
    <t>P(T&lt;=t) two-tail</t>
  </si>
  <si>
    <t>t Critical two-tail</t>
  </si>
  <si>
    <t>10yr Stock Price Change %</t>
  </si>
  <si>
    <t>Earning Per Share</t>
  </si>
  <si>
    <t>Anova: Single Factor</t>
  </si>
  <si>
    <t>SUMMARY</t>
  </si>
  <si>
    <t>Groups</t>
  </si>
  <si>
    <t>Sum</t>
  </si>
  <si>
    <t>Average</t>
  </si>
  <si>
    <t>ANOVA</t>
  </si>
  <si>
    <t>Source of Variation</t>
  </si>
  <si>
    <t>SS</t>
  </si>
  <si>
    <t>MS</t>
  </si>
  <si>
    <t>F</t>
  </si>
  <si>
    <t>P-value</t>
  </si>
  <si>
    <t>F crit</t>
  </si>
  <si>
    <t>Between Groups</t>
  </si>
  <si>
    <t>Within Groups</t>
  </si>
  <si>
    <t>Total</t>
  </si>
  <si>
    <t xml:space="preserve">Ho: </t>
  </si>
  <si>
    <t xml:space="preserve">Ha: </t>
  </si>
  <si>
    <t>Failed to Reject (one-tail)</t>
  </si>
  <si>
    <t>Ha:</t>
  </si>
  <si>
    <t>Not all the population means are equal</t>
  </si>
  <si>
    <t>All the population means are equal</t>
  </si>
  <si>
    <t>Others (Including Real States, Materials, Energy and Communication Services)</t>
  </si>
  <si>
    <t>Earning Per Share (TTM, $)</t>
  </si>
  <si>
    <t>Hypothesis:</t>
  </si>
  <si>
    <t>P-Value &gt; Alpha (0.05)</t>
  </si>
  <si>
    <t xml:space="preserve">Decision: </t>
  </si>
  <si>
    <t>Failed to Reject</t>
  </si>
  <si>
    <t xml:space="preserve">Conclusion: </t>
  </si>
  <si>
    <t xml:space="preserve">Because we failed to reject the null hypothesis, I think that all the means are more or less the same but not 100% sure that all the means are equal to all the other means. </t>
  </si>
  <si>
    <t>Decision:</t>
  </si>
  <si>
    <t>Conclusion:</t>
  </si>
  <si>
    <t>Average of Buy &lt;= Average of Hold</t>
  </si>
  <si>
    <t>Average of Buy &gt; Average of Hold</t>
  </si>
  <si>
    <t>Is population mean greater for Buy Group than Hold group?</t>
  </si>
  <si>
    <t xml:space="preserve">Based on my sample data, we failed to reject the null hypothesis, but I'm not able to show that the null hypoesis was false in a sense,  in my investment decision making, the companies are in Buy group and Hold group either are more or less has the same YTD total return or Buy group has a smaller or equal population mean than hold group. </t>
  </si>
  <si>
    <t xml:space="preserve">Based on my sample data, we failed to reject the null hypothesis, but I'm not able to show that the null hypoesis was false in a sense,  in my investment decision making, the companies are in Buy group and Hold group either are more or less has the same 10yr Stock price change or Buy group has a smaller or equal population mean than hold group. </t>
  </si>
  <si>
    <t xml:space="preserve">Based on my sample data, we failed to reject the null hypothesis, but I'm not able to show that the null hypoesis was false in a sense,  in my investment decision making, the companies are in Buy group and Hold group either are more or less has the same EPS or Buy group has a smaller or equal population mean than hold group. </t>
  </si>
  <si>
    <t xml:space="preserve">Based on my sample data, we failed to reject the null hypothesis, but I'm not able to show that the null hypoesis was false in a sense,  in my investment decision making, the companies are in Buy group and Hold group either are more or less has the same Years in Business or Buy group has a smaller or equal population mean than hold group. </t>
  </si>
  <si>
    <t>Post-Hoc Testing</t>
  </si>
  <si>
    <t>Observed</t>
  </si>
  <si>
    <t>Expected</t>
  </si>
  <si>
    <t>Chi Square Parts</t>
  </si>
  <si>
    <t>Chi Square Total</t>
  </si>
  <si>
    <t>Df</t>
  </si>
  <si>
    <t>Degree of Freedom</t>
  </si>
  <si>
    <t>Row Labels</t>
  </si>
  <si>
    <t>-50-700</t>
  </si>
  <si>
    <t>700-1450</t>
  </si>
  <si>
    <t>1450-2200</t>
  </si>
  <si>
    <t>2200-2950</t>
  </si>
  <si>
    <t>4450-5200</t>
  </si>
  <si>
    <t>p-value</t>
  </si>
  <si>
    <t>Ho:</t>
  </si>
  <si>
    <t>Reject Ho</t>
  </si>
  <si>
    <t>Count of EPS (TTM)</t>
  </si>
  <si>
    <t>-5.5--3.5</t>
  </si>
  <si>
    <t>-1.5-0.5</t>
  </si>
  <si>
    <t>0.5-2.5</t>
  </si>
  <si>
    <t>2.5-4.5</t>
  </si>
  <si>
    <t>4.5-6.5</t>
  </si>
  <si>
    <t>6.5-8.5</t>
  </si>
  <si>
    <t>8.5-10.5</t>
  </si>
  <si>
    <t>10.5-12.5</t>
  </si>
  <si>
    <t>12.5-14.5</t>
  </si>
  <si>
    <t>The data fits the normal distribution</t>
  </si>
  <si>
    <t>the data does not fit the normal distribution</t>
  </si>
  <si>
    <t>Min</t>
  </si>
  <si>
    <t>Max</t>
  </si>
  <si>
    <t>(O-E)^2</t>
  </si>
  <si>
    <t>(O-E)^2/E</t>
  </si>
  <si>
    <t>Chi Square Cal</t>
  </si>
  <si>
    <t>Degrees of Freedom</t>
  </si>
  <si>
    <t>At the population level, based on my sample, the data does not fit the uniform distribution.</t>
  </si>
  <si>
    <t>The data fits the uniform distribution</t>
  </si>
  <si>
    <t>the data does not fit the uniform distribution</t>
  </si>
  <si>
    <t>ten Group</t>
  </si>
  <si>
    <t>Probability</t>
  </si>
  <si>
    <t>Goodness of Fit</t>
  </si>
  <si>
    <t>Independence Test</t>
  </si>
  <si>
    <t>I would like to test if there's any relationship between the percentage of 10years stock price change and Analyst current recommendation on the top 50 performing stocks in 2019.                                                                                               Based on the stocks 2019 performance, analyst would recommend either buy or hold on the stocks, the lowest percentage of 10year stock price change is -34.57% and highest is 4526.03%, so I group the 10yr price change by 750 from -50 to 5200. I have 5 groups, buy group has 35 samples and hold group has 15 samples.                                                                      See the tables on the right side for Chi Square caculation.                           P-Value I calculated is 0.0227, it's smaller than the alpha 0.05, so it rejected the Ho hypothesis 'the two variables are independent'</t>
  </si>
  <si>
    <t>The Two Variables are independent</t>
  </si>
  <si>
    <t>The Two Variables are not independent</t>
  </si>
  <si>
    <t>&lt;alpha 0.05</t>
  </si>
  <si>
    <t>At the population level, based on my sample, the two variables % of 10year stock price change and analyst recommendations are not independent.</t>
  </si>
  <si>
    <t>Based on my sample, I don't have enough evidence to say the data does not fit the normal distribution.</t>
  </si>
  <si>
    <t>Earning per Share (TTM)</t>
  </si>
  <si>
    <t>&lt; alpha 0.05</t>
  </si>
  <si>
    <t>&gt; alpha 0.05</t>
  </si>
  <si>
    <t>SUMMARY OUTPUT</t>
  </si>
  <si>
    <t>Regression Statistics</t>
  </si>
  <si>
    <t>Multiple R</t>
  </si>
  <si>
    <t>R Square</t>
  </si>
  <si>
    <t>Adjusted R Square</t>
  </si>
  <si>
    <t>Standard Error</t>
  </si>
  <si>
    <t>Regression</t>
  </si>
  <si>
    <t>Residual</t>
  </si>
  <si>
    <t>Intercept</t>
  </si>
  <si>
    <t>Significance F</t>
  </si>
  <si>
    <t>Coefficients</t>
  </si>
  <si>
    <t>Lower 95%</t>
  </si>
  <si>
    <t>Upper 95%</t>
  </si>
  <si>
    <t>Lower 95.0%</t>
  </si>
  <si>
    <t>Upper 95.0%</t>
  </si>
  <si>
    <t>Analyst Current Recommentation  (Buy 1, Hold 0)</t>
  </si>
  <si>
    <t xml:space="preserve"> EPS (TTM) </t>
  </si>
  <si>
    <t xml:space="preserve"> Indicated Dividend Yield (%) 2019 </t>
  </si>
  <si>
    <t>RESIDUAL OUTPUT</t>
  </si>
  <si>
    <t>Observation</t>
  </si>
  <si>
    <t>Predicted 2019 YTD Total Return (%)</t>
  </si>
  <si>
    <t>Residuals</t>
  </si>
  <si>
    <t>Standard Residuals</t>
  </si>
  <si>
    <t>PROBABILITY OUTPUT</t>
  </si>
  <si>
    <t>Percentile</t>
  </si>
  <si>
    <t>Median</t>
  </si>
  <si>
    <t>Mode</t>
  </si>
  <si>
    <t>Sample Variance</t>
  </si>
  <si>
    <t>Kurtosis</t>
  </si>
  <si>
    <t>Skewness</t>
  </si>
  <si>
    <t>Range</t>
  </si>
  <si>
    <t>Minimum</t>
  </si>
  <si>
    <t>Maximum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</si>
</sst>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quot;$&quot;#,##0.00"/>
    <numFmt numFmtId="165" formatCode="_(* #,##0.00_);_(* \(#,##0.00\);_(* &quot;-&quot;_);_(@_)"/>
    <numFmt numFmtId="166" formatCode="_(* #,##0_);_(* \(#,##0\);_(* &quot;-&quot;??_);_(@_)"/>
    <numFmt numFmtId="167" formatCode="0.0000"/>
  </numFmts>
  <fonts count="14">
    <font>
      <sz val="12"/>
      <color theme="1"/>
      <name val="Calibri"/>
      <family val="2"/>
      <scheme val="minor"/>
    </font>
    <font>
      <b/>
      <sz val="26"/>
      <color rgb="FF000000"/>
      <name val="Arial"/>
      <family val="2"/>
    </font>
    <font>
      <sz val="12"/>
      <color theme="1"/>
      <name val="Calibri"/>
      <family val="2"/>
      <scheme val="minor"/>
    </font>
    <font>
      <b/>
      <sz val="12"/>
      <color theme="1"/>
      <name val="Calibri"/>
      <family val="2"/>
      <scheme val="minor"/>
    </font>
    <font>
      <u/>
      <sz val="12"/>
      <color theme="10"/>
      <name val="Calibri"/>
      <family val="2"/>
      <scheme val="minor"/>
    </font>
    <font>
      <sz val="16"/>
      <color theme="1"/>
      <name val="Calibri"/>
      <family val="2"/>
      <scheme val="minor"/>
    </font>
    <font>
      <i/>
      <sz val="12"/>
      <color theme="1"/>
      <name val="Calibri"/>
      <family val="2"/>
      <scheme val="minor"/>
    </font>
    <font>
      <i/>
      <u/>
      <sz val="12"/>
      <color theme="1"/>
      <name val="Calibri"/>
      <family val="2"/>
      <scheme val="minor"/>
    </font>
    <font>
      <b/>
      <sz val="16"/>
      <color theme="1"/>
      <name val="Calibri"/>
      <family val="2"/>
      <scheme val="minor"/>
    </font>
    <font>
      <sz val="13"/>
      <color theme="1"/>
      <name val="Calibri"/>
      <family val="2"/>
      <scheme val="minor"/>
    </font>
    <font>
      <strike/>
      <sz val="12"/>
      <color theme="1"/>
      <name val="Calibri"/>
      <family val="2"/>
      <scheme val="minor"/>
    </font>
    <font>
      <sz val="12"/>
      <color rgb="FFFF0000"/>
      <name val="Calibri"/>
      <family val="2"/>
      <scheme val="minor"/>
    </font>
    <font>
      <b/>
      <sz val="12"/>
      <color rgb="FF000000"/>
      <name val="Calibri"/>
      <family val="2"/>
      <scheme val="minor"/>
    </font>
    <font>
      <sz val="12"/>
      <color rgb="FF000000"/>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rgb="FF92D050"/>
        <bgColor indexed="64"/>
      </patternFill>
    </fill>
    <fill>
      <patternFill patternType="solid">
        <fgColor theme="5" tint="0.39997558519241921"/>
        <bgColor indexed="64"/>
      </patternFill>
    </fill>
  </fills>
  <borders count="2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s>
  <cellStyleXfs count="4">
    <xf numFmtId="0" fontId="0" fillId="0" borderId="0"/>
    <xf numFmtId="9" fontId="2" fillId="0" borderId="0" applyFont="0" applyFill="0" applyBorder="0" applyAlignment="0" applyProtection="0"/>
    <xf numFmtId="0" fontId="4" fillId="0" borderId="0" applyNumberFormat="0" applyFill="0" applyBorder="0" applyAlignment="0" applyProtection="0"/>
    <xf numFmtId="43" fontId="2" fillId="0" borderId="0" applyFont="0" applyFill="0" applyBorder="0" applyAlignment="0" applyProtection="0"/>
  </cellStyleXfs>
  <cellXfs count="148">
    <xf numFmtId="0" fontId="0" fillId="0" borderId="0" xfId="0"/>
    <xf numFmtId="164" fontId="0" fillId="0" borderId="0" xfId="0" applyNumberFormat="1"/>
    <xf numFmtId="0" fontId="0" fillId="0" borderId="0" xfId="0" applyNumberFormat="1"/>
    <xf numFmtId="0" fontId="0" fillId="0" borderId="0" xfId="0" applyNumberFormat="1" applyAlignment="1">
      <alignment horizontal="right"/>
    </xf>
    <xf numFmtId="165" fontId="0" fillId="0" borderId="0" xfId="0" applyNumberFormat="1"/>
    <xf numFmtId="0" fontId="3" fillId="0" borderId="0" xfId="0" applyFont="1"/>
    <xf numFmtId="165" fontId="3" fillId="0" borderId="0" xfId="0" applyNumberFormat="1" applyFont="1"/>
    <xf numFmtId="0" fontId="3" fillId="0" borderId="0" xfId="0" applyNumberFormat="1" applyFont="1"/>
    <xf numFmtId="2" fontId="0" fillId="0" borderId="0" xfId="1" applyNumberFormat="1" applyFont="1"/>
    <xf numFmtId="0" fontId="4" fillId="0" borderId="0" xfId="2"/>
    <xf numFmtId="0" fontId="3" fillId="0" borderId="0" xfId="0" applyFont="1" applyAlignment="1">
      <alignment wrapText="1"/>
    </xf>
    <xf numFmtId="0" fontId="0" fillId="0" borderId="0" xfId="0" applyAlignment="1">
      <alignment wrapText="1"/>
    </xf>
    <xf numFmtId="0" fontId="3" fillId="0" borderId="0" xfId="0" applyFont="1" applyAlignment="1">
      <alignment horizontal="center"/>
    </xf>
    <xf numFmtId="0" fontId="0" fillId="0" borderId="0" xfId="0" applyAlignment="1">
      <alignment horizontal="center"/>
    </xf>
    <xf numFmtId="41" fontId="0" fillId="0" borderId="0" xfId="0" applyNumberFormat="1"/>
    <xf numFmtId="0" fontId="0" fillId="0" borderId="0" xfId="0" applyNumberFormat="1" applyAlignment="1">
      <alignment horizontal="left"/>
    </xf>
    <xf numFmtId="0" fontId="3" fillId="2" borderId="0" xfId="0" applyFont="1" applyFill="1" applyAlignment="1">
      <alignment horizontal="center"/>
    </xf>
    <xf numFmtId="0" fontId="3" fillId="0" borderId="0" xfId="0" applyFont="1" applyFill="1"/>
    <xf numFmtId="0" fontId="0" fillId="0"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2" fontId="0" fillId="0" borderId="5" xfId="0" applyNumberFormat="1" applyBorder="1"/>
    <xf numFmtId="0" fontId="0" fillId="0" borderId="5" xfId="0" applyBorder="1"/>
    <xf numFmtId="0" fontId="0" fillId="0" borderId="6" xfId="0" applyBorder="1"/>
    <xf numFmtId="0" fontId="0" fillId="0" borderId="7" xfId="0" applyBorder="1"/>
    <xf numFmtId="0" fontId="0" fillId="0" borderId="8" xfId="0" applyBorder="1"/>
    <xf numFmtId="164" fontId="0" fillId="0" borderId="3" xfId="0" applyNumberFormat="1" applyBorder="1"/>
    <xf numFmtId="164" fontId="0" fillId="0" borderId="5" xfId="0" applyNumberFormat="1" applyBorder="1"/>
    <xf numFmtId="164" fontId="0" fillId="0" borderId="8" xfId="0" applyNumberFormat="1" applyBorder="1"/>
    <xf numFmtId="0" fontId="0" fillId="0" borderId="0" xfId="0" applyAlignment="1">
      <alignment horizontal="right"/>
    </xf>
    <xf numFmtId="0" fontId="0" fillId="0" borderId="0" xfId="0" applyFill="1" applyBorder="1"/>
    <xf numFmtId="41" fontId="0" fillId="0" borderId="3" xfId="0" applyNumberFormat="1" applyBorder="1"/>
    <xf numFmtId="166" fontId="0" fillId="0" borderId="5" xfId="3" applyNumberFormat="1" applyFont="1" applyBorder="1"/>
    <xf numFmtId="166" fontId="0" fillId="0" borderId="8" xfId="3" applyNumberFormat="1" applyFont="1" applyBorder="1"/>
    <xf numFmtId="165" fontId="0" fillId="0" borderId="3" xfId="0" applyNumberFormat="1" applyBorder="1"/>
    <xf numFmtId="43" fontId="0" fillId="0" borderId="5" xfId="3" applyNumberFormat="1" applyFont="1" applyBorder="1"/>
    <xf numFmtId="43" fontId="0" fillId="0" borderId="8" xfId="3" applyNumberFormat="1" applyFont="1" applyBorder="1"/>
    <xf numFmtId="0" fontId="0" fillId="0" borderId="0" xfId="0" applyBorder="1" applyAlignment="1">
      <alignment horizontal="right"/>
    </xf>
    <xf numFmtId="164" fontId="0" fillId="0" borderId="0" xfId="0" applyNumberFormat="1" applyBorder="1"/>
    <xf numFmtId="2" fontId="0" fillId="0" borderId="0" xfId="0" applyNumberFormat="1" applyBorder="1"/>
    <xf numFmtId="0" fontId="3" fillId="0" borderId="0" xfId="0" applyFont="1" applyAlignment="1">
      <alignment horizontal="right"/>
    </xf>
    <xf numFmtId="1" fontId="0" fillId="0" borderId="0" xfId="0" applyNumberFormat="1" applyBorder="1"/>
    <xf numFmtId="0" fontId="3" fillId="3" borderId="9" xfId="0" applyFont="1" applyFill="1" applyBorder="1"/>
    <xf numFmtId="166" fontId="0" fillId="0" borderId="0" xfId="3" applyNumberFormat="1" applyFont="1" applyBorder="1"/>
    <xf numFmtId="0" fontId="0" fillId="0" borderId="0" xfId="0" applyAlignment="1"/>
    <xf numFmtId="2" fontId="0" fillId="0" borderId="8" xfId="0" applyNumberFormat="1" applyBorder="1"/>
    <xf numFmtId="0" fontId="3" fillId="0" borderId="1" xfId="0" applyFont="1" applyBorder="1"/>
    <xf numFmtId="3" fontId="0" fillId="0" borderId="0" xfId="0" applyNumberFormat="1" applyBorder="1"/>
    <xf numFmtId="0" fontId="0" fillId="0" borderId="0" xfId="0" pivotButton="1"/>
    <xf numFmtId="0" fontId="0" fillId="0" borderId="0" xfId="0" applyAlignment="1">
      <alignment horizontal="left"/>
    </xf>
    <xf numFmtId="0" fontId="0" fillId="0" borderId="0" xfId="0" applyFill="1" applyBorder="1" applyAlignment="1"/>
    <xf numFmtId="0" fontId="0" fillId="0" borderId="10" xfId="0" applyFill="1" applyBorder="1" applyAlignment="1"/>
    <xf numFmtId="0" fontId="6" fillId="0" borderId="11" xfId="0" applyFont="1" applyFill="1" applyBorder="1" applyAlignment="1">
      <alignment horizontal="center"/>
    </xf>
    <xf numFmtId="165" fontId="0" fillId="0" borderId="0" xfId="0" applyNumberFormat="1" applyBorder="1"/>
    <xf numFmtId="0" fontId="6" fillId="0" borderId="12" xfId="0" applyFont="1" applyFill="1" applyBorder="1" applyAlignment="1">
      <alignment horizontal="center"/>
    </xf>
    <xf numFmtId="0" fontId="0" fillId="0" borderId="4" xfId="0" applyFill="1" applyBorder="1" applyAlignment="1"/>
    <xf numFmtId="0" fontId="0" fillId="0" borderId="13" xfId="0" applyFill="1" applyBorder="1" applyAlignment="1"/>
    <xf numFmtId="0" fontId="6" fillId="4" borderId="11" xfId="0" applyFont="1" applyFill="1" applyBorder="1" applyAlignment="1">
      <alignment horizontal="center"/>
    </xf>
    <xf numFmtId="0" fontId="0" fillId="4" borderId="0" xfId="0" applyFill="1" applyBorder="1" applyAlignment="1"/>
    <xf numFmtId="0" fontId="0" fillId="4" borderId="4" xfId="0" applyFill="1" applyBorder="1" applyAlignment="1"/>
    <xf numFmtId="0" fontId="0" fillId="0" borderId="10" xfId="0" applyBorder="1"/>
    <xf numFmtId="0" fontId="7" fillId="0" borderId="4" xfId="0" applyFont="1" applyBorder="1"/>
    <xf numFmtId="0" fontId="7" fillId="0" borderId="0" xfId="0" applyFont="1" applyBorder="1"/>
    <xf numFmtId="0" fontId="6" fillId="0" borderId="0" xfId="0" applyFont="1" applyFill="1" applyBorder="1" applyAlignment="1">
      <alignment horizontal="center"/>
    </xf>
    <xf numFmtId="165" fontId="0" fillId="0" borderId="0" xfId="0" applyNumberFormat="1" applyFill="1" applyBorder="1"/>
    <xf numFmtId="0" fontId="0" fillId="0" borderId="1" xfId="0" applyBorder="1" applyAlignment="1">
      <alignment wrapText="1"/>
    </xf>
    <xf numFmtId="0" fontId="0" fillId="0" borderId="2" xfId="0" applyBorder="1" applyAlignment="1">
      <alignment wrapText="1"/>
    </xf>
    <xf numFmtId="0" fontId="0" fillId="0" borderId="0" xfId="0" applyFill="1" applyBorder="1" applyAlignment="1">
      <alignment wrapText="1"/>
    </xf>
    <xf numFmtId="0" fontId="0" fillId="0" borderId="0" xfId="0" applyNumberFormat="1" applyFill="1" applyBorder="1" applyAlignment="1">
      <alignment wrapText="1"/>
    </xf>
    <xf numFmtId="2" fontId="0" fillId="0" borderId="0" xfId="1" applyNumberFormat="1" applyFont="1" applyBorder="1"/>
    <xf numFmtId="0" fontId="0" fillId="0" borderId="15" xfId="0" applyBorder="1" applyAlignment="1">
      <alignment wrapText="1"/>
    </xf>
    <xf numFmtId="0" fontId="0" fillId="0" borderId="14" xfId="0" applyBorder="1" applyAlignment="1">
      <alignment wrapText="1"/>
    </xf>
    <xf numFmtId="0" fontId="3" fillId="0" borderId="16" xfId="0" applyFont="1" applyBorder="1"/>
    <xf numFmtId="0" fontId="0" fillId="0" borderId="14" xfId="0" applyBorder="1"/>
    <xf numFmtId="0" fontId="0" fillId="0" borderId="17" xfId="0" applyBorder="1"/>
    <xf numFmtId="0" fontId="0" fillId="0" borderId="18" xfId="0" applyBorder="1"/>
    <xf numFmtId="0" fontId="0" fillId="0" borderId="19" xfId="0" applyBorder="1"/>
    <xf numFmtId="0" fontId="0" fillId="0" borderId="20" xfId="0" applyBorder="1"/>
    <xf numFmtId="0" fontId="6" fillId="0" borderId="21" xfId="0" applyFont="1" applyFill="1" applyBorder="1" applyAlignment="1">
      <alignment horizontal="center"/>
    </xf>
    <xf numFmtId="0" fontId="0" fillId="0" borderId="19" xfId="0" applyFill="1" applyBorder="1" applyAlignment="1"/>
    <xf numFmtId="0" fontId="0" fillId="0" borderId="22" xfId="0" applyBorder="1"/>
    <xf numFmtId="2" fontId="0" fillId="0" borderId="10" xfId="0" applyNumberFormat="1" applyBorder="1"/>
    <xf numFmtId="0" fontId="0" fillId="0" borderId="23" xfId="0" applyFill="1" applyBorder="1" applyAlignment="1"/>
    <xf numFmtId="0" fontId="0" fillId="0" borderId="17" xfId="0" applyBorder="1" applyAlignment="1">
      <alignment wrapText="1"/>
    </xf>
    <xf numFmtId="0" fontId="0" fillId="0" borderId="20" xfId="0" applyBorder="1" applyAlignment="1">
      <alignment wrapText="1"/>
    </xf>
    <xf numFmtId="0" fontId="0" fillId="0" borderId="15" xfId="0" applyBorder="1"/>
    <xf numFmtId="0" fontId="0" fillId="0" borderId="13" xfId="0" applyBorder="1"/>
    <xf numFmtId="0" fontId="0" fillId="0" borderId="23" xfId="0" applyBorder="1"/>
    <xf numFmtId="0" fontId="0" fillId="5" borderId="0" xfId="0" applyFill="1"/>
    <xf numFmtId="0" fontId="3" fillId="0" borderId="4" xfId="0" applyFont="1" applyBorder="1"/>
    <xf numFmtId="0" fontId="3" fillId="0" borderId="18" xfId="0" applyFont="1" applyBorder="1"/>
    <xf numFmtId="0" fontId="0" fillId="6" borderId="14" xfId="0" applyFill="1" applyBorder="1" applyAlignment="1">
      <alignment wrapText="1"/>
    </xf>
    <xf numFmtId="0" fontId="0" fillId="6" borderId="14" xfId="0" applyNumberFormat="1" applyFill="1" applyBorder="1" applyAlignment="1">
      <alignment wrapText="1"/>
    </xf>
    <xf numFmtId="0" fontId="0" fillId="6" borderId="14" xfId="0" applyNumberFormat="1" applyFill="1" applyBorder="1"/>
    <xf numFmtId="0" fontId="0" fillId="6" borderId="14" xfId="0" applyFill="1" applyBorder="1" applyAlignment="1">
      <alignment horizontal="center"/>
    </xf>
    <xf numFmtId="0" fontId="3" fillId="0" borderId="15" xfId="0" applyFont="1" applyBorder="1"/>
    <xf numFmtId="167" fontId="0" fillId="0" borderId="0" xfId="0" applyNumberFormat="1" applyFill="1" applyBorder="1" applyAlignment="1"/>
    <xf numFmtId="167" fontId="0" fillId="0" borderId="10" xfId="0" applyNumberFormat="1" applyFill="1" applyBorder="1" applyAlignment="1"/>
    <xf numFmtId="0" fontId="3" fillId="7" borderId="9" xfId="0" applyFont="1" applyFill="1" applyBorder="1"/>
    <xf numFmtId="0" fontId="3" fillId="8" borderId="0" xfId="0" applyFont="1" applyFill="1"/>
    <xf numFmtId="2" fontId="0" fillId="0" borderId="0" xfId="0" applyNumberFormat="1"/>
    <xf numFmtId="0" fontId="0" fillId="9" borderId="0" xfId="0" applyFill="1"/>
    <xf numFmtId="165" fontId="0" fillId="0" borderId="0" xfId="0" applyNumberFormat="1" applyAlignment="1">
      <alignment horizontal="left"/>
    </xf>
    <xf numFmtId="0" fontId="0" fillId="2" borderId="10" xfId="0" applyFill="1" applyBorder="1"/>
    <xf numFmtId="0" fontId="0" fillId="2" borderId="23" xfId="0" applyFill="1" applyBorder="1"/>
    <xf numFmtId="165" fontId="0" fillId="9" borderId="18" xfId="0" applyNumberFormat="1" applyFill="1" applyBorder="1" applyAlignment="1">
      <alignment horizontal="left"/>
    </xf>
    <xf numFmtId="0" fontId="0" fillId="9" borderId="0" xfId="0" applyFill="1" applyBorder="1"/>
    <xf numFmtId="0" fontId="0" fillId="10" borderId="0" xfId="0" applyFill="1"/>
    <xf numFmtId="0" fontId="0" fillId="0" borderId="24" xfId="0" applyBorder="1"/>
    <xf numFmtId="0" fontId="8" fillId="10" borderId="0" xfId="0" applyFont="1" applyFill="1" applyAlignment="1">
      <alignment horizontal="center" vertical="center"/>
    </xf>
    <xf numFmtId="0" fontId="10" fillId="0" borderId="0" xfId="0" applyFont="1"/>
    <xf numFmtId="165" fontId="10" fillId="0" borderId="15" xfId="0" applyNumberFormat="1" applyFont="1" applyBorder="1" applyAlignment="1">
      <alignment horizontal="left"/>
    </xf>
    <xf numFmtId="0" fontId="10" fillId="0" borderId="14" xfId="0" applyFont="1" applyBorder="1"/>
    <xf numFmtId="165" fontId="0" fillId="9" borderId="15" xfId="0" applyNumberFormat="1" applyFill="1" applyBorder="1" applyAlignment="1">
      <alignment horizontal="left"/>
    </xf>
    <xf numFmtId="0" fontId="0" fillId="9" borderId="14" xfId="0" applyFill="1" applyBorder="1"/>
    <xf numFmtId="165" fontId="10" fillId="0" borderId="18" xfId="0" applyNumberFormat="1" applyFont="1" applyFill="1" applyBorder="1" applyAlignment="1">
      <alignment horizontal="left"/>
    </xf>
    <xf numFmtId="0" fontId="10" fillId="0" borderId="0" xfId="0" applyFont="1" applyFill="1" applyBorder="1"/>
    <xf numFmtId="0" fontId="10" fillId="0" borderId="0" xfId="0" applyFont="1" applyBorder="1"/>
    <xf numFmtId="0" fontId="3" fillId="2" borderId="10" xfId="0" applyFont="1" applyFill="1" applyBorder="1"/>
    <xf numFmtId="0" fontId="3" fillId="2" borderId="0" xfId="0" applyFont="1" applyFill="1"/>
    <xf numFmtId="0" fontId="3" fillId="2" borderId="0" xfId="0" applyFont="1" applyFill="1" applyBorder="1"/>
    <xf numFmtId="0" fontId="1" fillId="0" borderId="0" xfId="0" applyFont="1" applyAlignment="1">
      <alignment horizontal="center"/>
    </xf>
    <xf numFmtId="0" fontId="9" fillId="0" borderId="0" xfId="0" applyFont="1" applyAlignment="1">
      <alignment horizontal="left" vertical="top" wrapText="1"/>
    </xf>
    <xf numFmtId="0" fontId="3" fillId="2" borderId="0" xfId="0" applyFont="1" applyFill="1" applyAlignment="1">
      <alignment horizontal="left" vertical="top" wrapText="1"/>
    </xf>
    <xf numFmtId="0" fontId="0" fillId="0" borderId="0" xfId="0" applyFill="1" applyBorder="1" applyAlignment="1">
      <alignment horizontal="left" vertical="top" wrapText="1"/>
    </xf>
    <xf numFmtId="0" fontId="0" fillId="0" borderId="19" xfId="0" applyFill="1" applyBorder="1" applyAlignment="1">
      <alignment horizontal="left" vertical="top" wrapText="1"/>
    </xf>
    <xf numFmtId="0" fontId="0" fillId="0" borderId="9" xfId="0" applyBorder="1" applyAlignment="1">
      <alignment horizontal="left" vertical="top" wrapText="1"/>
    </xf>
    <xf numFmtId="0" fontId="5" fillId="0" borderId="0" xfId="0" applyFont="1" applyAlignment="1">
      <alignment horizontal="left" vertical="top" wrapText="1"/>
    </xf>
    <xf numFmtId="0" fontId="6" fillId="0" borderId="11" xfId="0" applyFont="1" applyFill="1" applyBorder="1" applyAlignment="1">
      <alignment horizontal="centerContinuous"/>
    </xf>
    <xf numFmtId="0" fontId="0" fillId="0" borderId="0" xfId="0" applyAlignment="1">
      <alignment horizontal="center" vertical="center"/>
    </xf>
    <xf numFmtId="0" fontId="11" fillId="4" borderId="0" xfId="0" applyFont="1" applyFill="1" applyBorder="1" applyAlignment="1"/>
    <xf numFmtId="0" fontId="6" fillId="5" borderId="11" xfId="0" applyFont="1" applyFill="1" applyBorder="1" applyAlignment="1">
      <alignment horizontal="centerContinuous"/>
    </xf>
    <xf numFmtId="0" fontId="0" fillId="5" borderId="0" xfId="0" applyFill="1" applyBorder="1" applyAlignment="1"/>
    <xf numFmtId="0" fontId="0" fillId="5" borderId="10" xfId="0" applyFill="1" applyBorder="1" applyAlignment="1"/>
    <xf numFmtId="0" fontId="6" fillId="5" borderId="11" xfId="0" applyFont="1" applyFill="1" applyBorder="1" applyAlignment="1">
      <alignment horizontal="center"/>
    </xf>
    <xf numFmtId="0" fontId="12" fillId="0" borderId="0" xfId="0" applyFont="1"/>
    <xf numFmtId="165" fontId="12" fillId="0" borderId="0" xfId="0" applyNumberFormat="1" applyFont="1"/>
    <xf numFmtId="0" fontId="12" fillId="0" borderId="0" xfId="0" applyFont="1" applyAlignment="1">
      <alignment horizontal="center"/>
    </xf>
    <xf numFmtId="0" fontId="13" fillId="0" borderId="0" xfId="0" applyFont="1"/>
    <xf numFmtId="2" fontId="13" fillId="0" borderId="0" xfId="0" applyNumberFormat="1" applyFont="1"/>
    <xf numFmtId="165" fontId="13" fillId="0" borderId="0" xfId="0" applyNumberFormat="1" applyFont="1"/>
    <xf numFmtId="0" fontId="13" fillId="0" borderId="0" xfId="0" applyFont="1" applyAlignment="1">
      <alignment horizontal="center" vertical="center"/>
    </xf>
    <xf numFmtId="164" fontId="13" fillId="0" borderId="0" xfId="0" applyNumberFormat="1" applyFont="1"/>
    <xf numFmtId="0" fontId="0" fillId="0" borderId="0" xfId="0" applyFont="1"/>
    <xf numFmtId="0" fontId="0" fillId="8" borderId="0" xfId="0" applyFill="1" applyBorder="1" applyAlignment="1"/>
  </cellXfs>
  <cellStyles count="4">
    <cellStyle name="Comma" xfId="3" builtinId="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1yr Price Change % vs 2019 Total Return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Regression!$B$2</c:f>
              <c:strCache>
                <c:ptCount val="1"/>
                <c:pt idx="0">
                  <c:v>1yr Price Change %</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6735738389844118"/>
                  <c:y val="-0.1763425925925926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Regression!$B$3:$B$52</c:f>
              <c:numCache>
                <c:formatCode>0.00</c:formatCode>
                <c:ptCount val="50"/>
                <c:pt idx="0">
                  <c:v>74.143413483868684</c:v>
                </c:pt>
                <c:pt idx="1">
                  <c:v>96.332655494004641</c:v>
                </c:pt>
                <c:pt idx="2">
                  <c:v>69.361946733090633</c:v>
                </c:pt>
                <c:pt idx="3">
                  <c:v>97.878881032892721</c:v>
                </c:pt>
                <c:pt idx="4">
                  <c:v>68.544423440453699</c:v>
                </c:pt>
                <c:pt idx="5">
                  <c:v>71.719457013574655</c:v>
                </c:pt>
                <c:pt idx="6">
                  <c:v>62.015137180700087</c:v>
                </c:pt>
                <c:pt idx="7">
                  <c:v>58.99923017705926</c:v>
                </c:pt>
                <c:pt idx="8">
                  <c:v>77.244582043343641</c:v>
                </c:pt>
                <c:pt idx="9">
                  <c:v>71.824891829982192</c:v>
                </c:pt>
                <c:pt idx="10">
                  <c:v>61.96829079659706</c:v>
                </c:pt>
                <c:pt idx="11">
                  <c:v>79.756721266155211</c:v>
                </c:pt>
                <c:pt idx="12">
                  <c:v>73.686508514044561</c:v>
                </c:pt>
                <c:pt idx="13">
                  <c:v>81.707841544416297</c:v>
                </c:pt>
                <c:pt idx="14">
                  <c:v>62.208306256276934</c:v>
                </c:pt>
                <c:pt idx="15">
                  <c:v>67.889542418502629</c:v>
                </c:pt>
                <c:pt idx="16">
                  <c:v>66.451705359701933</c:v>
                </c:pt>
                <c:pt idx="17">
                  <c:v>74.806511876167605</c:v>
                </c:pt>
                <c:pt idx="18">
                  <c:v>67.710508002783598</c:v>
                </c:pt>
                <c:pt idx="19">
                  <c:v>63.835674755214988</c:v>
                </c:pt>
                <c:pt idx="20">
                  <c:v>63.047549996979043</c:v>
                </c:pt>
                <c:pt idx="21">
                  <c:v>67.14852016333343</c:v>
                </c:pt>
                <c:pt idx="22">
                  <c:v>85.645645645645658</c:v>
                </c:pt>
                <c:pt idx="23">
                  <c:v>94.882729211087437</c:v>
                </c:pt>
                <c:pt idx="24">
                  <c:v>106.53490231920483</c:v>
                </c:pt>
                <c:pt idx="25">
                  <c:v>82.754133496631994</c:v>
                </c:pt>
                <c:pt idx="26">
                  <c:v>69.756416544057544</c:v>
                </c:pt>
                <c:pt idx="27">
                  <c:v>160.18878400888391</c:v>
                </c:pt>
                <c:pt idx="28">
                  <c:v>93.508114856429472</c:v>
                </c:pt>
                <c:pt idx="29">
                  <c:v>91.258312350700521</c:v>
                </c:pt>
                <c:pt idx="30">
                  <c:v>77.593360995850631</c:v>
                </c:pt>
                <c:pt idx="31">
                  <c:v>70.341143620250079</c:v>
                </c:pt>
                <c:pt idx="32">
                  <c:v>58.45195729537366</c:v>
                </c:pt>
                <c:pt idx="33">
                  <c:v>121.62445676607221</c:v>
                </c:pt>
                <c:pt idx="34">
                  <c:v>57.72679324894515</c:v>
                </c:pt>
                <c:pt idx="35">
                  <c:v>64.548651817116081</c:v>
                </c:pt>
                <c:pt idx="36">
                  <c:v>59.703264094955479</c:v>
                </c:pt>
                <c:pt idx="37">
                  <c:v>90.400410677618083</c:v>
                </c:pt>
                <c:pt idx="38">
                  <c:v>81.142294436238302</c:v>
                </c:pt>
                <c:pt idx="39">
                  <c:v>76.935483870967744</c:v>
                </c:pt>
                <c:pt idx="40">
                  <c:v>81.337851405622487</c:v>
                </c:pt>
                <c:pt idx="41">
                  <c:v>66.055516379255053</c:v>
                </c:pt>
                <c:pt idx="42">
                  <c:v>85.256604919526282</c:v>
                </c:pt>
                <c:pt idx="43">
                  <c:v>96.678966789667911</c:v>
                </c:pt>
                <c:pt idx="44">
                  <c:v>61.685411397513832</c:v>
                </c:pt>
                <c:pt idx="45">
                  <c:v>83.329766745131607</c:v>
                </c:pt>
                <c:pt idx="46">
                  <c:v>89.416971329613233</c:v>
                </c:pt>
                <c:pt idx="47">
                  <c:v>66.157475670893547</c:v>
                </c:pt>
                <c:pt idx="48">
                  <c:v>59.09018861943256</c:v>
                </c:pt>
                <c:pt idx="49">
                  <c:v>67.175332111772789</c:v>
                </c:pt>
              </c:numCache>
            </c:numRef>
          </c:xVal>
          <c:yVal>
            <c:numRef>
              <c:f>Regression!$A$3:$A$52</c:f>
              <c:numCache>
                <c:formatCode>General</c:formatCode>
                <c:ptCount val="50"/>
                <c:pt idx="0">
                  <c:v>70.22</c:v>
                </c:pt>
                <c:pt idx="1">
                  <c:v>93.87</c:v>
                </c:pt>
                <c:pt idx="2">
                  <c:v>70.510000000000005</c:v>
                </c:pt>
                <c:pt idx="3">
                  <c:v>100.15</c:v>
                </c:pt>
                <c:pt idx="4">
                  <c:v>69.790000000000006</c:v>
                </c:pt>
                <c:pt idx="5">
                  <c:v>73.87</c:v>
                </c:pt>
                <c:pt idx="6">
                  <c:v>65.510000000000005</c:v>
                </c:pt>
                <c:pt idx="7">
                  <c:v>60.33</c:v>
                </c:pt>
                <c:pt idx="8">
                  <c:v>79.14</c:v>
                </c:pt>
                <c:pt idx="9">
                  <c:v>67.72</c:v>
                </c:pt>
                <c:pt idx="10">
                  <c:v>63.98</c:v>
                </c:pt>
                <c:pt idx="11">
                  <c:v>77.17</c:v>
                </c:pt>
                <c:pt idx="12">
                  <c:v>71.25</c:v>
                </c:pt>
                <c:pt idx="13">
                  <c:v>80.680000000000007</c:v>
                </c:pt>
                <c:pt idx="14">
                  <c:v>62.26</c:v>
                </c:pt>
                <c:pt idx="15">
                  <c:v>62.65</c:v>
                </c:pt>
                <c:pt idx="16">
                  <c:v>65.77</c:v>
                </c:pt>
                <c:pt idx="17">
                  <c:v>74.88</c:v>
                </c:pt>
                <c:pt idx="18">
                  <c:v>66.27</c:v>
                </c:pt>
                <c:pt idx="19">
                  <c:v>62.35</c:v>
                </c:pt>
                <c:pt idx="20">
                  <c:v>61.47</c:v>
                </c:pt>
                <c:pt idx="21">
                  <c:v>84.29</c:v>
                </c:pt>
                <c:pt idx="22">
                  <c:v>83.57</c:v>
                </c:pt>
                <c:pt idx="23">
                  <c:v>90.33</c:v>
                </c:pt>
                <c:pt idx="24">
                  <c:v>103.99</c:v>
                </c:pt>
                <c:pt idx="25">
                  <c:v>76.95</c:v>
                </c:pt>
                <c:pt idx="26">
                  <c:v>65.319999999999993</c:v>
                </c:pt>
                <c:pt idx="27">
                  <c:v>148.43</c:v>
                </c:pt>
                <c:pt idx="28">
                  <c:v>89.88</c:v>
                </c:pt>
                <c:pt idx="29">
                  <c:v>88.97</c:v>
                </c:pt>
                <c:pt idx="30">
                  <c:v>77.02</c:v>
                </c:pt>
                <c:pt idx="31">
                  <c:v>65.239999999999995</c:v>
                </c:pt>
                <c:pt idx="32">
                  <c:v>60.67</c:v>
                </c:pt>
                <c:pt idx="33">
                  <c:v>119.31</c:v>
                </c:pt>
                <c:pt idx="34">
                  <c:v>62.08</c:v>
                </c:pt>
                <c:pt idx="35">
                  <c:v>59.52</c:v>
                </c:pt>
                <c:pt idx="36">
                  <c:v>62.85</c:v>
                </c:pt>
                <c:pt idx="37">
                  <c:v>92.23</c:v>
                </c:pt>
                <c:pt idx="38">
                  <c:v>77.25</c:v>
                </c:pt>
                <c:pt idx="39">
                  <c:v>69.489999999999995</c:v>
                </c:pt>
                <c:pt idx="40">
                  <c:v>78.25</c:v>
                </c:pt>
                <c:pt idx="41">
                  <c:v>60.42</c:v>
                </c:pt>
                <c:pt idx="42">
                  <c:v>84.12</c:v>
                </c:pt>
                <c:pt idx="43">
                  <c:v>91.39</c:v>
                </c:pt>
                <c:pt idx="44">
                  <c:v>59.16</c:v>
                </c:pt>
                <c:pt idx="45">
                  <c:v>80.08</c:v>
                </c:pt>
                <c:pt idx="46">
                  <c:v>88.83</c:v>
                </c:pt>
                <c:pt idx="47">
                  <c:v>64.17</c:v>
                </c:pt>
                <c:pt idx="48">
                  <c:v>58.75</c:v>
                </c:pt>
                <c:pt idx="49">
                  <c:v>68.849999999999994</c:v>
                </c:pt>
              </c:numCache>
            </c:numRef>
          </c:yVal>
          <c:smooth val="0"/>
          <c:extLst>
            <c:ext xmlns:c16="http://schemas.microsoft.com/office/drawing/2014/chart" uri="{C3380CC4-5D6E-409C-BE32-E72D297353CC}">
              <c16:uniqueId val="{00000000-2D13-0441-81C0-FC5B4FF4DE34}"/>
            </c:ext>
          </c:extLst>
        </c:ser>
        <c:dLbls>
          <c:showLegendKey val="0"/>
          <c:showVal val="0"/>
          <c:showCatName val="0"/>
          <c:showSerName val="0"/>
          <c:showPercent val="0"/>
          <c:showBubbleSize val="0"/>
        </c:dLbls>
        <c:axId val="1276127103"/>
        <c:axId val="1337795647"/>
      </c:scatterChart>
      <c:valAx>
        <c:axId val="127612710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95647"/>
        <c:crosses val="autoZero"/>
        <c:crossBetween val="midCat"/>
      </c:valAx>
      <c:valAx>
        <c:axId val="133779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127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Industrials  Residual Plot</a:t>
            </a:r>
          </a:p>
        </c:rich>
      </c:tx>
      <c:overlay val="0"/>
    </c:title>
    <c:autoTitleDeleted val="0"/>
    <c:plotArea>
      <c:layout/>
      <c:scatterChart>
        <c:scatterStyle val="lineMarker"/>
        <c:varyColors val="0"/>
        <c:ser>
          <c:idx val="0"/>
          <c:order val="0"/>
          <c:spPr>
            <a:ln w="19050">
              <a:noFill/>
            </a:ln>
          </c:spPr>
          <c:xVal>
            <c:numRef>
              <c:f>Sheet4!$I$2:$I$51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1</c:v>
                </c:pt>
                <c:pt idx="18">
                  <c:v>1</c:v>
                </c:pt>
                <c:pt idx="19">
                  <c:v>1</c:v>
                </c:pt>
                <c:pt idx="20">
                  <c:v>1</c:v>
                </c:pt>
                <c:pt idx="21">
                  <c:v>1</c:v>
                </c:pt>
                <c:pt idx="22">
                  <c:v>1</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xVal>
          <c:yVal>
            <c:numRef>
              <c:f>Sheet4!$C$85:$C$134</c:f>
              <c:numCache>
                <c:formatCode>General</c:formatCode>
                <c:ptCount val="50"/>
                <c:pt idx="0">
                  <c:v>-0.35191940574000569</c:v>
                </c:pt>
                <c:pt idx="1">
                  <c:v>-1.0014364032659699</c:v>
                </c:pt>
                <c:pt idx="2">
                  <c:v>-0.80050332798909096</c:v>
                </c:pt>
                <c:pt idx="3">
                  <c:v>0.24564636682062257</c:v>
                </c:pt>
                <c:pt idx="4">
                  <c:v>-0.81978309966206098</c:v>
                </c:pt>
                <c:pt idx="5">
                  <c:v>-0.11371718990021407</c:v>
                </c:pt>
                <c:pt idx="6">
                  <c:v>1.2137663024716829</c:v>
                </c:pt>
                <c:pt idx="7">
                  <c:v>0.60074655867639137</c:v>
                </c:pt>
                <c:pt idx="8">
                  <c:v>-1.7007956712476187</c:v>
                </c:pt>
                <c:pt idx="9">
                  <c:v>-0.49958151697171616</c:v>
                </c:pt>
                <c:pt idx="10">
                  <c:v>-0.54191711108671115</c:v>
                </c:pt>
                <c:pt idx="11">
                  <c:v>-0.1042849366515668</c:v>
                </c:pt>
                <c:pt idx="12">
                  <c:v>0.29770025333425565</c:v>
                </c:pt>
                <c:pt idx="13">
                  <c:v>-0.42785495628503156</c:v>
                </c:pt>
                <c:pt idx="14">
                  <c:v>-0.46303838525574292</c:v>
                </c:pt>
                <c:pt idx="15">
                  <c:v>-4.9091084236315297</c:v>
                </c:pt>
                <c:pt idx="16">
                  <c:v>-2.5835611675157963</c:v>
                </c:pt>
                <c:pt idx="17">
                  <c:v>-0.43164012788085415</c:v>
                </c:pt>
                <c:pt idx="18">
                  <c:v>0.86391122051391278</c:v>
                </c:pt>
                <c:pt idx="19">
                  <c:v>-2.7371898316300403</c:v>
                </c:pt>
                <c:pt idx="20">
                  <c:v>-2.5729483163507183</c:v>
                </c:pt>
                <c:pt idx="21">
                  <c:v>11.39712284086238</c:v>
                </c:pt>
                <c:pt idx="22">
                  <c:v>-0.18433819277748853</c:v>
                </c:pt>
                <c:pt idx="23">
                  <c:v>1.1577519984106459</c:v>
                </c:pt>
                <c:pt idx="24">
                  <c:v>-0.44316445310890629</c:v>
                </c:pt>
                <c:pt idx="25">
                  <c:v>0.44493152022329241</c:v>
                </c:pt>
                <c:pt idx="26">
                  <c:v>1.7065852796106356</c:v>
                </c:pt>
                <c:pt idx="27">
                  <c:v>-0.86355522166513765</c:v>
                </c:pt>
                <c:pt idx="28">
                  <c:v>-0.51970977605415669</c:v>
                </c:pt>
                <c:pt idx="29">
                  <c:v>-0.44157447399541638</c:v>
                </c:pt>
                <c:pt idx="30">
                  <c:v>2.5264275763662738</c:v>
                </c:pt>
                <c:pt idx="31">
                  <c:v>-0.83636708279694005</c:v>
                </c:pt>
                <c:pt idx="32">
                  <c:v>0.29235167535939866</c:v>
                </c:pt>
                <c:pt idx="33">
                  <c:v>0.21014431783015652</c:v>
                </c:pt>
                <c:pt idx="34">
                  <c:v>1.7965485486546129</c:v>
                </c:pt>
                <c:pt idx="35">
                  <c:v>-2.1359583026052888</c:v>
                </c:pt>
                <c:pt idx="36">
                  <c:v>-0.88684694830747901</c:v>
                </c:pt>
                <c:pt idx="37">
                  <c:v>-0.1594269619847779</c:v>
                </c:pt>
                <c:pt idx="38">
                  <c:v>0.69864031244031821</c:v>
                </c:pt>
                <c:pt idx="39">
                  <c:v>1.7594834968118107</c:v>
                </c:pt>
                <c:pt idx="40">
                  <c:v>0.68169324593895908</c:v>
                </c:pt>
                <c:pt idx="41">
                  <c:v>-5.0189710691095115</c:v>
                </c:pt>
                <c:pt idx="42">
                  <c:v>-1.9752660237266326</c:v>
                </c:pt>
                <c:pt idx="43">
                  <c:v>1.1172587564245191</c:v>
                </c:pt>
                <c:pt idx="44">
                  <c:v>0.89356089999177613</c:v>
                </c:pt>
                <c:pt idx="45">
                  <c:v>0.77020371276657329</c:v>
                </c:pt>
                <c:pt idx="46">
                  <c:v>3.0233486076124905</c:v>
                </c:pt>
                <c:pt idx="47">
                  <c:v>-0.91173709701612893</c:v>
                </c:pt>
                <c:pt idx="48">
                  <c:v>1.6848491714220231</c:v>
                </c:pt>
                <c:pt idx="49">
                  <c:v>1.0535228116726501</c:v>
                </c:pt>
              </c:numCache>
            </c:numRef>
          </c:yVal>
          <c:smooth val="0"/>
          <c:extLst>
            <c:ext xmlns:c16="http://schemas.microsoft.com/office/drawing/2014/chart" uri="{C3380CC4-5D6E-409C-BE32-E72D297353CC}">
              <c16:uniqueId val="{00000001-01E0-B24A-8A7F-365F5C209F29}"/>
            </c:ext>
          </c:extLst>
        </c:ser>
        <c:dLbls>
          <c:showLegendKey val="0"/>
          <c:showVal val="0"/>
          <c:showCatName val="0"/>
          <c:showSerName val="0"/>
          <c:showPercent val="0"/>
          <c:showBubbleSize val="0"/>
        </c:dLbls>
        <c:axId val="1386800671"/>
        <c:axId val="1392490815"/>
      </c:scatterChart>
      <c:valAx>
        <c:axId val="1386800671"/>
        <c:scaling>
          <c:orientation val="minMax"/>
        </c:scaling>
        <c:delete val="0"/>
        <c:axPos val="b"/>
        <c:title>
          <c:tx>
            <c:rich>
              <a:bodyPr/>
              <a:lstStyle/>
              <a:p>
                <a:pPr>
                  <a:defRPr/>
                </a:pPr>
                <a:r>
                  <a:rPr lang="en-US"/>
                  <a:t>Industrials</a:t>
                </a:r>
              </a:p>
            </c:rich>
          </c:tx>
          <c:overlay val="0"/>
        </c:title>
        <c:numFmt formatCode="General" sourceLinked="1"/>
        <c:majorTickMark val="out"/>
        <c:minorTickMark val="none"/>
        <c:tickLblPos val="nextTo"/>
        <c:crossAx val="1392490815"/>
        <c:crosses val="autoZero"/>
        <c:crossBetween val="midCat"/>
      </c:valAx>
      <c:valAx>
        <c:axId val="139249081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38680067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Market Cap ($B) -2019  Residual Plot</a:t>
            </a:r>
          </a:p>
        </c:rich>
      </c:tx>
      <c:overlay val="0"/>
    </c:title>
    <c:autoTitleDeleted val="0"/>
    <c:plotArea>
      <c:layout/>
      <c:scatterChart>
        <c:scatterStyle val="lineMarker"/>
        <c:varyColors val="0"/>
        <c:ser>
          <c:idx val="0"/>
          <c:order val="0"/>
          <c:spPr>
            <a:ln w="19050">
              <a:noFill/>
            </a:ln>
          </c:spPr>
          <c:xVal>
            <c:numRef>
              <c:f>Sheet4!$J$2:$J$51</c:f>
              <c:numCache>
                <c:formatCode>"$"#,##0.00</c:formatCode>
                <c:ptCount val="50"/>
                <c:pt idx="0">
                  <c:v>119.5</c:v>
                </c:pt>
                <c:pt idx="1">
                  <c:v>23.3</c:v>
                </c:pt>
                <c:pt idx="2">
                  <c:v>22.7</c:v>
                </c:pt>
                <c:pt idx="3">
                  <c:v>65</c:v>
                </c:pt>
                <c:pt idx="4">
                  <c:v>16</c:v>
                </c:pt>
                <c:pt idx="5">
                  <c:v>33.299999999999997</c:v>
                </c:pt>
                <c:pt idx="6">
                  <c:v>16.7</c:v>
                </c:pt>
                <c:pt idx="7">
                  <c:v>74.3</c:v>
                </c:pt>
                <c:pt idx="8">
                  <c:v>8.5</c:v>
                </c:pt>
                <c:pt idx="9">
                  <c:v>20.399999999999999</c:v>
                </c:pt>
                <c:pt idx="10">
                  <c:v>21.1</c:v>
                </c:pt>
                <c:pt idx="11">
                  <c:v>21.9</c:v>
                </c:pt>
                <c:pt idx="12">
                  <c:v>44.8</c:v>
                </c:pt>
                <c:pt idx="13">
                  <c:v>14.4</c:v>
                </c:pt>
                <c:pt idx="14">
                  <c:v>66.7</c:v>
                </c:pt>
                <c:pt idx="15">
                  <c:v>12.5</c:v>
                </c:pt>
                <c:pt idx="16">
                  <c:v>16.7</c:v>
                </c:pt>
                <c:pt idx="17">
                  <c:v>9.1</c:v>
                </c:pt>
                <c:pt idx="18">
                  <c:v>13.7</c:v>
                </c:pt>
                <c:pt idx="19">
                  <c:v>15.2</c:v>
                </c:pt>
                <c:pt idx="20">
                  <c:v>27.9</c:v>
                </c:pt>
                <c:pt idx="21">
                  <c:v>30</c:v>
                </c:pt>
                <c:pt idx="22">
                  <c:v>13.3</c:v>
                </c:pt>
                <c:pt idx="23">
                  <c:v>21.1</c:v>
                </c:pt>
                <c:pt idx="24">
                  <c:v>28.1</c:v>
                </c:pt>
                <c:pt idx="25">
                  <c:v>144</c:v>
                </c:pt>
                <c:pt idx="26">
                  <c:v>19.3</c:v>
                </c:pt>
                <c:pt idx="27">
                  <c:v>51.1</c:v>
                </c:pt>
                <c:pt idx="28">
                  <c:v>55.9</c:v>
                </c:pt>
                <c:pt idx="29">
                  <c:v>1304.8</c:v>
                </c:pt>
                <c:pt idx="30">
                  <c:v>18.899999999999999</c:v>
                </c:pt>
                <c:pt idx="31">
                  <c:v>21</c:v>
                </c:pt>
                <c:pt idx="32">
                  <c:v>100.7</c:v>
                </c:pt>
                <c:pt idx="33">
                  <c:v>42.4</c:v>
                </c:pt>
                <c:pt idx="34">
                  <c:v>15.6</c:v>
                </c:pt>
                <c:pt idx="35">
                  <c:v>19.5</c:v>
                </c:pt>
                <c:pt idx="36">
                  <c:v>11.2</c:v>
                </c:pt>
                <c:pt idx="37">
                  <c:v>8</c:v>
                </c:pt>
                <c:pt idx="38">
                  <c:v>54.9</c:v>
                </c:pt>
                <c:pt idx="39">
                  <c:v>59.7</c:v>
                </c:pt>
                <c:pt idx="40">
                  <c:v>20.5</c:v>
                </c:pt>
                <c:pt idx="41">
                  <c:v>13.8</c:v>
                </c:pt>
                <c:pt idx="42">
                  <c:v>20.6</c:v>
                </c:pt>
                <c:pt idx="43">
                  <c:v>13.5</c:v>
                </c:pt>
                <c:pt idx="44">
                  <c:v>301.2</c:v>
                </c:pt>
                <c:pt idx="45">
                  <c:v>22</c:v>
                </c:pt>
                <c:pt idx="46">
                  <c:v>13.9</c:v>
                </c:pt>
                <c:pt idx="47">
                  <c:v>17.5</c:v>
                </c:pt>
                <c:pt idx="48">
                  <c:v>12.9</c:v>
                </c:pt>
                <c:pt idx="49">
                  <c:v>49.8</c:v>
                </c:pt>
              </c:numCache>
            </c:numRef>
          </c:xVal>
          <c:yVal>
            <c:numRef>
              <c:f>Sheet4!$C$85:$C$134</c:f>
              <c:numCache>
                <c:formatCode>General</c:formatCode>
                <c:ptCount val="50"/>
                <c:pt idx="0">
                  <c:v>-0.35191940574000569</c:v>
                </c:pt>
                <c:pt idx="1">
                  <c:v>-1.0014364032659699</c:v>
                </c:pt>
                <c:pt idx="2">
                  <c:v>-0.80050332798909096</c:v>
                </c:pt>
                <c:pt idx="3">
                  <c:v>0.24564636682062257</c:v>
                </c:pt>
                <c:pt idx="4">
                  <c:v>-0.81978309966206098</c:v>
                </c:pt>
                <c:pt idx="5">
                  <c:v>-0.11371718990021407</c:v>
                </c:pt>
                <c:pt idx="6">
                  <c:v>1.2137663024716829</c:v>
                </c:pt>
                <c:pt idx="7">
                  <c:v>0.60074655867639137</c:v>
                </c:pt>
                <c:pt idx="8">
                  <c:v>-1.7007956712476187</c:v>
                </c:pt>
                <c:pt idx="9">
                  <c:v>-0.49958151697171616</c:v>
                </c:pt>
                <c:pt idx="10">
                  <c:v>-0.54191711108671115</c:v>
                </c:pt>
                <c:pt idx="11">
                  <c:v>-0.1042849366515668</c:v>
                </c:pt>
                <c:pt idx="12">
                  <c:v>0.29770025333425565</c:v>
                </c:pt>
                <c:pt idx="13">
                  <c:v>-0.42785495628503156</c:v>
                </c:pt>
                <c:pt idx="14">
                  <c:v>-0.46303838525574292</c:v>
                </c:pt>
                <c:pt idx="15">
                  <c:v>-4.9091084236315297</c:v>
                </c:pt>
                <c:pt idx="16">
                  <c:v>-2.5835611675157963</c:v>
                </c:pt>
                <c:pt idx="17">
                  <c:v>-0.43164012788085415</c:v>
                </c:pt>
                <c:pt idx="18">
                  <c:v>0.86391122051391278</c:v>
                </c:pt>
                <c:pt idx="19">
                  <c:v>-2.7371898316300403</c:v>
                </c:pt>
                <c:pt idx="20">
                  <c:v>-2.5729483163507183</c:v>
                </c:pt>
                <c:pt idx="21">
                  <c:v>11.39712284086238</c:v>
                </c:pt>
                <c:pt idx="22">
                  <c:v>-0.18433819277748853</c:v>
                </c:pt>
                <c:pt idx="23">
                  <c:v>1.1577519984106459</c:v>
                </c:pt>
                <c:pt idx="24">
                  <c:v>-0.44316445310890629</c:v>
                </c:pt>
                <c:pt idx="25">
                  <c:v>0.44493152022329241</c:v>
                </c:pt>
                <c:pt idx="26">
                  <c:v>1.7065852796106356</c:v>
                </c:pt>
                <c:pt idx="27">
                  <c:v>-0.86355522166513765</c:v>
                </c:pt>
                <c:pt idx="28">
                  <c:v>-0.51970977605415669</c:v>
                </c:pt>
                <c:pt idx="29">
                  <c:v>-0.44157447399541638</c:v>
                </c:pt>
                <c:pt idx="30">
                  <c:v>2.5264275763662738</c:v>
                </c:pt>
                <c:pt idx="31">
                  <c:v>-0.83636708279694005</c:v>
                </c:pt>
                <c:pt idx="32">
                  <c:v>0.29235167535939866</c:v>
                </c:pt>
                <c:pt idx="33">
                  <c:v>0.21014431783015652</c:v>
                </c:pt>
                <c:pt idx="34">
                  <c:v>1.7965485486546129</c:v>
                </c:pt>
                <c:pt idx="35">
                  <c:v>-2.1359583026052888</c:v>
                </c:pt>
                <c:pt idx="36">
                  <c:v>-0.88684694830747901</c:v>
                </c:pt>
                <c:pt idx="37">
                  <c:v>-0.1594269619847779</c:v>
                </c:pt>
                <c:pt idx="38">
                  <c:v>0.69864031244031821</c:v>
                </c:pt>
                <c:pt idx="39">
                  <c:v>1.7594834968118107</c:v>
                </c:pt>
                <c:pt idx="40">
                  <c:v>0.68169324593895908</c:v>
                </c:pt>
                <c:pt idx="41">
                  <c:v>-5.0189710691095115</c:v>
                </c:pt>
                <c:pt idx="42">
                  <c:v>-1.9752660237266326</c:v>
                </c:pt>
                <c:pt idx="43">
                  <c:v>1.1172587564245191</c:v>
                </c:pt>
                <c:pt idx="44">
                  <c:v>0.89356089999177613</c:v>
                </c:pt>
                <c:pt idx="45">
                  <c:v>0.77020371276657329</c:v>
                </c:pt>
                <c:pt idx="46">
                  <c:v>3.0233486076124905</c:v>
                </c:pt>
                <c:pt idx="47">
                  <c:v>-0.91173709701612893</c:v>
                </c:pt>
                <c:pt idx="48">
                  <c:v>1.6848491714220231</c:v>
                </c:pt>
                <c:pt idx="49">
                  <c:v>1.0535228116726501</c:v>
                </c:pt>
              </c:numCache>
            </c:numRef>
          </c:yVal>
          <c:smooth val="0"/>
          <c:extLst>
            <c:ext xmlns:c16="http://schemas.microsoft.com/office/drawing/2014/chart" uri="{C3380CC4-5D6E-409C-BE32-E72D297353CC}">
              <c16:uniqueId val="{00000001-DDAE-124B-B8EF-3E58EAEB9120}"/>
            </c:ext>
          </c:extLst>
        </c:ser>
        <c:dLbls>
          <c:showLegendKey val="0"/>
          <c:showVal val="0"/>
          <c:showCatName val="0"/>
          <c:showSerName val="0"/>
          <c:showPercent val="0"/>
          <c:showBubbleSize val="0"/>
        </c:dLbls>
        <c:axId val="1412653919"/>
        <c:axId val="1389848095"/>
      </c:scatterChart>
      <c:valAx>
        <c:axId val="1412653919"/>
        <c:scaling>
          <c:orientation val="minMax"/>
        </c:scaling>
        <c:delete val="0"/>
        <c:axPos val="b"/>
        <c:title>
          <c:tx>
            <c:rich>
              <a:bodyPr/>
              <a:lstStyle/>
              <a:p>
                <a:pPr>
                  <a:defRPr/>
                </a:pPr>
                <a:r>
                  <a:rPr lang="en-US"/>
                  <a:t>Market Cap ($B) -2019</a:t>
                </a:r>
              </a:p>
            </c:rich>
          </c:tx>
          <c:overlay val="0"/>
        </c:title>
        <c:numFmt formatCode="&quot;$&quot;#,##0.00" sourceLinked="1"/>
        <c:majorTickMark val="out"/>
        <c:minorTickMark val="none"/>
        <c:tickLblPos val="nextTo"/>
        <c:crossAx val="1389848095"/>
        <c:crosses val="autoZero"/>
        <c:crossBetween val="midCat"/>
      </c:valAx>
      <c:valAx>
        <c:axId val="138984809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41265391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1yr Price Change % Line Fit  Plot</a:t>
            </a:r>
          </a:p>
        </c:rich>
      </c:tx>
      <c:overlay val="0"/>
    </c:title>
    <c:autoTitleDeleted val="0"/>
    <c:plotArea>
      <c:layout/>
      <c:scatterChart>
        <c:scatterStyle val="lineMarker"/>
        <c:varyColors val="0"/>
        <c:ser>
          <c:idx val="0"/>
          <c:order val="0"/>
          <c:tx>
            <c:v>2019 YTD Total Return (%)</c:v>
          </c:tx>
          <c:spPr>
            <a:ln w="19050">
              <a:noFill/>
            </a:ln>
          </c:spPr>
          <c:xVal>
            <c:numRef>
              <c:f>Sheet4!$B$2:$B$51</c:f>
              <c:numCache>
                <c:formatCode>0.00</c:formatCode>
                <c:ptCount val="50"/>
                <c:pt idx="0">
                  <c:v>74.14</c:v>
                </c:pt>
                <c:pt idx="1">
                  <c:v>96.33</c:v>
                </c:pt>
                <c:pt idx="2">
                  <c:v>69.36</c:v>
                </c:pt>
                <c:pt idx="3">
                  <c:v>97.88</c:v>
                </c:pt>
                <c:pt idx="4">
                  <c:v>68.540000000000006</c:v>
                </c:pt>
                <c:pt idx="5">
                  <c:v>71.72</c:v>
                </c:pt>
                <c:pt idx="6">
                  <c:v>62.02</c:v>
                </c:pt>
                <c:pt idx="7">
                  <c:v>59</c:v>
                </c:pt>
                <c:pt idx="8">
                  <c:v>77.239999999999995</c:v>
                </c:pt>
                <c:pt idx="9">
                  <c:v>71.819999999999993</c:v>
                </c:pt>
                <c:pt idx="10">
                  <c:v>61.97</c:v>
                </c:pt>
                <c:pt idx="11">
                  <c:v>79.760000000000005</c:v>
                </c:pt>
                <c:pt idx="12">
                  <c:v>73.69</c:v>
                </c:pt>
                <c:pt idx="13">
                  <c:v>81.709999999999994</c:v>
                </c:pt>
                <c:pt idx="14">
                  <c:v>62.21</c:v>
                </c:pt>
                <c:pt idx="15">
                  <c:v>67.89</c:v>
                </c:pt>
                <c:pt idx="16">
                  <c:v>66.45</c:v>
                </c:pt>
                <c:pt idx="17">
                  <c:v>74.81</c:v>
                </c:pt>
                <c:pt idx="18">
                  <c:v>67.709999999999994</c:v>
                </c:pt>
                <c:pt idx="19">
                  <c:v>63.84</c:v>
                </c:pt>
                <c:pt idx="20">
                  <c:v>63.05</c:v>
                </c:pt>
                <c:pt idx="21">
                  <c:v>67.150000000000006</c:v>
                </c:pt>
                <c:pt idx="22">
                  <c:v>85.65</c:v>
                </c:pt>
                <c:pt idx="23">
                  <c:v>94.88</c:v>
                </c:pt>
                <c:pt idx="24">
                  <c:v>106.53</c:v>
                </c:pt>
                <c:pt idx="25">
                  <c:v>82.75</c:v>
                </c:pt>
                <c:pt idx="26">
                  <c:v>69.760000000000005</c:v>
                </c:pt>
                <c:pt idx="27">
                  <c:v>160.19</c:v>
                </c:pt>
                <c:pt idx="28">
                  <c:v>93.51</c:v>
                </c:pt>
                <c:pt idx="29">
                  <c:v>91.26</c:v>
                </c:pt>
                <c:pt idx="30">
                  <c:v>77.59</c:v>
                </c:pt>
                <c:pt idx="31">
                  <c:v>70.34</c:v>
                </c:pt>
                <c:pt idx="32">
                  <c:v>58.45</c:v>
                </c:pt>
                <c:pt idx="33">
                  <c:v>121.62</c:v>
                </c:pt>
                <c:pt idx="34">
                  <c:v>57.73</c:v>
                </c:pt>
                <c:pt idx="35">
                  <c:v>64.55</c:v>
                </c:pt>
                <c:pt idx="36">
                  <c:v>59.7</c:v>
                </c:pt>
                <c:pt idx="37">
                  <c:v>90.4</c:v>
                </c:pt>
                <c:pt idx="38">
                  <c:v>81.14</c:v>
                </c:pt>
                <c:pt idx="39">
                  <c:v>76.94</c:v>
                </c:pt>
                <c:pt idx="40">
                  <c:v>81.34</c:v>
                </c:pt>
                <c:pt idx="41">
                  <c:v>66.06</c:v>
                </c:pt>
                <c:pt idx="42">
                  <c:v>85.26</c:v>
                </c:pt>
                <c:pt idx="43">
                  <c:v>96.68</c:v>
                </c:pt>
                <c:pt idx="44">
                  <c:v>61.69</c:v>
                </c:pt>
                <c:pt idx="45">
                  <c:v>83.33</c:v>
                </c:pt>
                <c:pt idx="46">
                  <c:v>89.42</c:v>
                </c:pt>
                <c:pt idx="47">
                  <c:v>66.16</c:v>
                </c:pt>
                <c:pt idx="48">
                  <c:v>59.09</c:v>
                </c:pt>
                <c:pt idx="49">
                  <c:v>67.180000000000007</c:v>
                </c:pt>
              </c:numCache>
            </c:numRef>
          </c:xVal>
          <c:yVal>
            <c:numRef>
              <c:f>Sheet4!$A$2:$A$51</c:f>
              <c:numCache>
                <c:formatCode>General</c:formatCode>
                <c:ptCount val="50"/>
                <c:pt idx="0">
                  <c:v>70.22</c:v>
                </c:pt>
                <c:pt idx="1">
                  <c:v>93.87</c:v>
                </c:pt>
                <c:pt idx="2">
                  <c:v>70.510000000000005</c:v>
                </c:pt>
                <c:pt idx="3">
                  <c:v>100.15</c:v>
                </c:pt>
                <c:pt idx="4">
                  <c:v>69.790000000000006</c:v>
                </c:pt>
                <c:pt idx="5">
                  <c:v>73.87</c:v>
                </c:pt>
                <c:pt idx="6">
                  <c:v>65.510000000000005</c:v>
                </c:pt>
                <c:pt idx="7">
                  <c:v>60.33</c:v>
                </c:pt>
                <c:pt idx="8">
                  <c:v>79.14</c:v>
                </c:pt>
                <c:pt idx="9">
                  <c:v>67.72</c:v>
                </c:pt>
                <c:pt idx="10">
                  <c:v>63.98</c:v>
                </c:pt>
                <c:pt idx="11">
                  <c:v>77.17</c:v>
                </c:pt>
                <c:pt idx="12">
                  <c:v>71.25</c:v>
                </c:pt>
                <c:pt idx="13">
                  <c:v>80.680000000000007</c:v>
                </c:pt>
                <c:pt idx="14">
                  <c:v>62.26</c:v>
                </c:pt>
                <c:pt idx="15">
                  <c:v>62.65</c:v>
                </c:pt>
                <c:pt idx="16">
                  <c:v>65.77</c:v>
                </c:pt>
                <c:pt idx="17">
                  <c:v>74.88</c:v>
                </c:pt>
                <c:pt idx="18">
                  <c:v>66.27</c:v>
                </c:pt>
                <c:pt idx="19">
                  <c:v>62.35</c:v>
                </c:pt>
                <c:pt idx="20">
                  <c:v>61.47</c:v>
                </c:pt>
                <c:pt idx="21">
                  <c:v>84.29</c:v>
                </c:pt>
                <c:pt idx="22">
                  <c:v>83.57</c:v>
                </c:pt>
                <c:pt idx="23">
                  <c:v>90.33</c:v>
                </c:pt>
                <c:pt idx="24">
                  <c:v>103.99</c:v>
                </c:pt>
                <c:pt idx="25">
                  <c:v>76.95</c:v>
                </c:pt>
                <c:pt idx="26">
                  <c:v>65.319999999999993</c:v>
                </c:pt>
                <c:pt idx="27">
                  <c:v>148.43</c:v>
                </c:pt>
                <c:pt idx="28">
                  <c:v>89.88</c:v>
                </c:pt>
                <c:pt idx="29">
                  <c:v>88.97</c:v>
                </c:pt>
                <c:pt idx="30">
                  <c:v>77.02</c:v>
                </c:pt>
                <c:pt idx="31">
                  <c:v>65.239999999999995</c:v>
                </c:pt>
                <c:pt idx="32">
                  <c:v>60.67</c:v>
                </c:pt>
                <c:pt idx="33">
                  <c:v>119.31</c:v>
                </c:pt>
                <c:pt idx="34">
                  <c:v>62.08</c:v>
                </c:pt>
                <c:pt idx="35">
                  <c:v>59.52</c:v>
                </c:pt>
                <c:pt idx="36">
                  <c:v>62.85</c:v>
                </c:pt>
                <c:pt idx="37">
                  <c:v>92.23</c:v>
                </c:pt>
                <c:pt idx="38">
                  <c:v>77.25</c:v>
                </c:pt>
                <c:pt idx="39">
                  <c:v>69.489999999999995</c:v>
                </c:pt>
                <c:pt idx="40">
                  <c:v>78.25</c:v>
                </c:pt>
                <c:pt idx="41">
                  <c:v>60.42</c:v>
                </c:pt>
                <c:pt idx="42">
                  <c:v>84.12</c:v>
                </c:pt>
                <c:pt idx="43">
                  <c:v>91.39</c:v>
                </c:pt>
                <c:pt idx="44">
                  <c:v>59.16</c:v>
                </c:pt>
                <c:pt idx="45">
                  <c:v>80.08</c:v>
                </c:pt>
                <c:pt idx="46">
                  <c:v>88.83</c:v>
                </c:pt>
                <c:pt idx="47">
                  <c:v>64.17</c:v>
                </c:pt>
                <c:pt idx="48">
                  <c:v>58.75</c:v>
                </c:pt>
                <c:pt idx="49">
                  <c:v>68.849999999999994</c:v>
                </c:pt>
              </c:numCache>
            </c:numRef>
          </c:yVal>
          <c:smooth val="0"/>
          <c:extLst>
            <c:ext xmlns:c16="http://schemas.microsoft.com/office/drawing/2014/chart" uri="{C3380CC4-5D6E-409C-BE32-E72D297353CC}">
              <c16:uniqueId val="{00000001-6A2A-2746-A7CA-CCC75DDEAFF3}"/>
            </c:ext>
          </c:extLst>
        </c:ser>
        <c:ser>
          <c:idx val="1"/>
          <c:order val="1"/>
          <c:tx>
            <c:v>Predicted 2019 YTD Total Return (%)</c:v>
          </c:tx>
          <c:spPr>
            <a:ln w="19050">
              <a:noFill/>
            </a:ln>
          </c:spPr>
          <c:xVal>
            <c:numRef>
              <c:f>Sheet4!$B$2:$B$51</c:f>
              <c:numCache>
                <c:formatCode>0.00</c:formatCode>
                <c:ptCount val="50"/>
                <c:pt idx="0">
                  <c:v>74.14</c:v>
                </c:pt>
                <c:pt idx="1">
                  <c:v>96.33</c:v>
                </c:pt>
                <c:pt idx="2">
                  <c:v>69.36</c:v>
                </c:pt>
                <c:pt idx="3">
                  <c:v>97.88</c:v>
                </c:pt>
                <c:pt idx="4">
                  <c:v>68.540000000000006</c:v>
                </c:pt>
                <c:pt idx="5">
                  <c:v>71.72</c:v>
                </c:pt>
                <c:pt idx="6">
                  <c:v>62.02</c:v>
                </c:pt>
                <c:pt idx="7">
                  <c:v>59</c:v>
                </c:pt>
                <c:pt idx="8">
                  <c:v>77.239999999999995</c:v>
                </c:pt>
                <c:pt idx="9">
                  <c:v>71.819999999999993</c:v>
                </c:pt>
                <c:pt idx="10">
                  <c:v>61.97</c:v>
                </c:pt>
                <c:pt idx="11">
                  <c:v>79.760000000000005</c:v>
                </c:pt>
                <c:pt idx="12">
                  <c:v>73.69</c:v>
                </c:pt>
                <c:pt idx="13">
                  <c:v>81.709999999999994</c:v>
                </c:pt>
                <c:pt idx="14">
                  <c:v>62.21</c:v>
                </c:pt>
                <c:pt idx="15">
                  <c:v>67.89</c:v>
                </c:pt>
                <c:pt idx="16">
                  <c:v>66.45</c:v>
                </c:pt>
                <c:pt idx="17">
                  <c:v>74.81</c:v>
                </c:pt>
                <c:pt idx="18">
                  <c:v>67.709999999999994</c:v>
                </c:pt>
                <c:pt idx="19">
                  <c:v>63.84</c:v>
                </c:pt>
                <c:pt idx="20">
                  <c:v>63.05</c:v>
                </c:pt>
                <c:pt idx="21">
                  <c:v>67.150000000000006</c:v>
                </c:pt>
                <c:pt idx="22">
                  <c:v>85.65</c:v>
                </c:pt>
                <c:pt idx="23">
                  <c:v>94.88</c:v>
                </c:pt>
                <c:pt idx="24">
                  <c:v>106.53</c:v>
                </c:pt>
                <c:pt idx="25">
                  <c:v>82.75</c:v>
                </c:pt>
                <c:pt idx="26">
                  <c:v>69.760000000000005</c:v>
                </c:pt>
                <c:pt idx="27">
                  <c:v>160.19</c:v>
                </c:pt>
                <c:pt idx="28">
                  <c:v>93.51</c:v>
                </c:pt>
                <c:pt idx="29">
                  <c:v>91.26</c:v>
                </c:pt>
                <c:pt idx="30">
                  <c:v>77.59</c:v>
                </c:pt>
                <c:pt idx="31">
                  <c:v>70.34</c:v>
                </c:pt>
                <c:pt idx="32">
                  <c:v>58.45</c:v>
                </c:pt>
                <c:pt idx="33">
                  <c:v>121.62</c:v>
                </c:pt>
                <c:pt idx="34">
                  <c:v>57.73</c:v>
                </c:pt>
                <c:pt idx="35">
                  <c:v>64.55</c:v>
                </c:pt>
                <c:pt idx="36">
                  <c:v>59.7</c:v>
                </c:pt>
                <c:pt idx="37">
                  <c:v>90.4</c:v>
                </c:pt>
                <c:pt idx="38">
                  <c:v>81.14</c:v>
                </c:pt>
                <c:pt idx="39">
                  <c:v>76.94</c:v>
                </c:pt>
                <c:pt idx="40">
                  <c:v>81.34</c:v>
                </c:pt>
                <c:pt idx="41">
                  <c:v>66.06</c:v>
                </c:pt>
                <c:pt idx="42">
                  <c:v>85.26</c:v>
                </c:pt>
                <c:pt idx="43">
                  <c:v>96.68</c:v>
                </c:pt>
                <c:pt idx="44">
                  <c:v>61.69</c:v>
                </c:pt>
                <c:pt idx="45">
                  <c:v>83.33</c:v>
                </c:pt>
                <c:pt idx="46">
                  <c:v>89.42</c:v>
                </c:pt>
                <c:pt idx="47">
                  <c:v>66.16</c:v>
                </c:pt>
                <c:pt idx="48">
                  <c:v>59.09</c:v>
                </c:pt>
                <c:pt idx="49">
                  <c:v>67.180000000000007</c:v>
                </c:pt>
              </c:numCache>
            </c:numRef>
          </c:xVal>
          <c:yVal>
            <c:numRef>
              <c:f>Sheet4!$B$85:$B$134</c:f>
              <c:numCache>
                <c:formatCode>General</c:formatCode>
                <c:ptCount val="50"/>
                <c:pt idx="0">
                  <c:v>70.571919405740005</c:v>
                </c:pt>
                <c:pt idx="1">
                  <c:v>94.871436403265974</c:v>
                </c:pt>
                <c:pt idx="2">
                  <c:v>71.310503327989096</c:v>
                </c:pt>
                <c:pt idx="3">
                  <c:v>99.904353633179383</c:v>
                </c:pt>
                <c:pt idx="4">
                  <c:v>70.609783099662067</c:v>
                </c:pt>
                <c:pt idx="5">
                  <c:v>73.983717189900219</c:v>
                </c:pt>
                <c:pt idx="6">
                  <c:v>64.296233697528322</c:v>
                </c:pt>
                <c:pt idx="7">
                  <c:v>59.729253441323607</c:v>
                </c:pt>
                <c:pt idx="8">
                  <c:v>80.840795671247619</c:v>
                </c:pt>
                <c:pt idx="9">
                  <c:v>68.219581516971715</c:v>
                </c:pt>
                <c:pt idx="10">
                  <c:v>64.521917111086708</c:v>
                </c:pt>
                <c:pt idx="11">
                  <c:v>77.274284936651569</c:v>
                </c:pt>
                <c:pt idx="12">
                  <c:v>70.952299746665744</c:v>
                </c:pt>
                <c:pt idx="13">
                  <c:v>81.107854956285038</c:v>
                </c:pt>
                <c:pt idx="14">
                  <c:v>62.723038385255741</c:v>
                </c:pt>
                <c:pt idx="15">
                  <c:v>67.559108423631528</c:v>
                </c:pt>
                <c:pt idx="16">
                  <c:v>68.353561167515792</c:v>
                </c:pt>
                <c:pt idx="17">
                  <c:v>75.31164012788085</c:v>
                </c:pt>
                <c:pt idx="18">
                  <c:v>65.406088779486083</c:v>
                </c:pt>
                <c:pt idx="19">
                  <c:v>65.087189831630042</c:v>
                </c:pt>
                <c:pt idx="20">
                  <c:v>64.042948316350717</c:v>
                </c:pt>
                <c:pt idx="21">
                  <c:v>72.892877159137626</c:v>
                </c:pt>
                <c:pt idx="22">
                  <c:v>83.754338192777482</c:v>
                </c:pt>
                <c:pt idx="23">
                  <c:v>89.172248001589352</c:v>
                </c:pt>
                <c:pt idx="24">
                  <c:v>104.4331644531089</c:v>
                </c:pt>
                <c:pt idx="25">
                  <c:v>76.50506847977671</c:v>
                </c:pt>
                <c:pt idx="26">
                  <c:v>63.613414720389358</c:v>
                </c:pt>
                <c:pt idx="27">
                  <c:v>149.29355522166514</c:v>
                </c:pt>
                <c:pt idx="28">
                  <c:v>90.399709776054152</c:v>
                </c:pt>
                <c:pt idx="29">
                  <c:v>89.411574473995415</c:v>
                </c:pt>
                <c:pt idx="30">
                  <c:v>74.493572423633722</c:v>
                </c:pt>
                <c:pt idx="31">
                  <c:v>66.076367082796935</c:v>
                </c:pt>
                <c:pt idx="32">
                  <c:v>60.377648324640603</c:v>
                </c:pt>
                <c:pt idx="33">
                  <c:v>119.09985568216985</c:v>
                </c:pt>
                <c:pt idx="34">
                  <c:v>60.283451451345385</c:v>
                </c:pt>
                <c:pt idx="35">
                  <c:v>61.655958302605292</c:v>
                </c:pt>
                <c:pt idx="36">
                  <c:v>63.73684694830748</c:v>
                </c:pt>
                <c:pt idx="37">
                  <c:v>92.389426961984782</c:v>
                </c:pt>
                <c:pt idx="38">
                  <c:v>76.551359687559682</c:v>
                </c:pt>
                <c:pt idx="39">
                  <c:v>67.730516503188184</c:v>
                </c:pt>
                <c:pt idx="40">
                  <c:v>77.568306754061041</c:v>
                </c:pt>
                <c:pt idx="41">
                  <c:v>65.438971069109513</c:v>
                </c:pt>
                <c:pt idx="42">
                  <c:v>86.095266023726637</c:v>
                </c:pt>
                <c:pt idx="43">
                  <c:v>90.272741243575481</c:v>
                </c:pt>
                <c:pt idx="44">
                  <c:v>58.26643910000822</c:v>
                </c:pt>
                <c:pt idx="45">
                  <c:v>79.309796287233425</c:v>
                </c:pt>
                <c:pt idx="46">
                  <c:v>85.806651392387508</c:v>
                </c:pt>
                <c:pt idx="47">
                  <c:v>65.081737097016131</c:v>
                </c:pt>
                <c:pt idx="48">
                  <c:v>57.065150828577977</c:v>
                </c:pt>
                <c:pt idx="49">
                  <c:v>67.796477188327344</c:v>
                </c:pt>
              </c:numCache>
            </c:numRef>
          </c:yVal>
          <c:smooth val="0"/>
          <c:extLst>
            <c:ext xmlns:c16="http://schemas.microsoft.com/office/drawing/2014/chart" uri="{C3380CC4-5D6E-409C-BE32-E72D297353CC}">
              <c16:uniqueId val="{00000002-6A2A-2746-A7CA-CCC75DDEAFF3}"/>
            </c:ext>
          </c:extLst>
        </c:ser>
        <c:dLbls>
          <c:showLegendKey val="0"/>
          <c:showVal val="0"/>
          <c:showCatName val="0"/>
          <c:showSerName val="0"/>
          <c:showPercent val="0"/>
          <c:showBubbleSize val="0"/>
        </c:dLbls>
        <c:axId val="1391333295"/>
        <c:axId val="1391352703"/>
      </c:scatterChart>
      <c:valAx>
        <c:axId val="1391333295"/>
        <c:scaling>
          <c:orientation val="minMax"/>
        </c:scaling>
        <c:delete val="0"/>
        <c:axPos val="b"/>
        <c:title>
          <c:tx>
            <c:rich>
              <a:bodyPr/>
              <a:lstStyle/>
              <a:p>
                <a:pPr>
                  <a:defRPr/>
                </a:pPr>
                <a:r>
                  <a:rPr lang="en-US"/>
                  <a:t>1yr Price Change %</a:t>
                </a:r>
              </a:p>
            </c:rich>
          </c:tx>
          <c:overlay val="0"/>
        </c:title>
        <c:numFmt formatCode="0.00" sourceLinked="1"/>
        <c:majorTickMark val="out"/>
        <c:minorTickMark val="none"/>
        <c:tickLblPos val="nextTo"/>
        <c:crossAx val="1391352703"/>
        <c:crosses val="autoZero"/>
        <c:crossBetween val="midCat"/>
      </c:valAx>
      <c:valAx>
        <c:axId val="1391352703"/>
        <c:scaling>
          <c:orientation val="minMax"/>
        </c:scaling>
        <c:delete val="0"/>
        <c:axPos val="l"/>
        <c:title>
          <c:tx>
            <c:rich>
              <a:bodyPr/>
              <a:lstStyle/>
              <a:p>
                <a:pPr>
                  <a:defRPr/>
                </a:pPr>
                <a:r>
                  <a:rPr lang="en-US"/>
                  <a:t>2019 YTD Total Return (%)</a:t>
                </a:r>
              </a:p>
            </c:rich>
          </c:tx>
          <c:overlay val="0"/>
        </c:title>
        <c:numFmt formatCode="General" sourceLinked="1"/>
        <c:majorTickMark val="out"/>
        <c:minorTickMark val="none"/>
        <c:tickLblPos val="nextTo"/>
        <c:crossAx val="139133329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EPS (TTM)  Line Fit  Plot</a:t>
            </a:r>
          </a:p>
        </c:rich>
      </c:tx>
      <c:overlay val="0"/>
    </c:title>
    <c:autoTitleDeleted val="0"/>
    <c:plotArea>
      <c:layout/>
      <c:scatterChart>
        <c:scatterStyle val="lineMarker"/>
        <c:varyColors val="0"/>
        <c:ser>
          <c:idx val="0"/>
          <c:order val="0"/>
          <c:tx>
            <c:v>2019 YTD Total Return (%)</c:v>
          </c:tx>
          <c:spPr>
            <a:ln w="19050">
              <a:noFill/>
            </a:ln>
          </c:spPr>
          <c:xVal>
            <c:numRef>
              <c:f>Sheet4!$C$2:$C$51</c:f>
              <c:numCache>
                <c:formatCode>_(* #,##0.00_);_(* \(#,##0.00\);_(* "-"_);_(@_)</c:formatCode>
                <c:ptCount val="50"/>
                <c:pt idx="0">
                  <c:v>5.52</c:v>
                </c:pt>
                <c:pt idx="1">
                  <c:v>10.99</c:v>
                </c:pt>
                <c:pt idx="2">
                  <c:v>5.66</c:v>
                </c:pt>
                <c:pt idx="3">
                  <c:v>6.25</c:v>
                </c:pt>
                <c:pt idx="4">
                  <c:v>4.4800000000000004</c:v>
                </c:pt>
                <c:pt idx="5">
                  <c:v>5.52</c:v>
                </c:pt>
                <c:pt idx="6">
                  <c:v>1.66</c:v>
                </c:pt>
                <c:pt idx="7">
                  <c:v>5.09</c:v>
                </c:pt>
                <c:pt idx="8">
                  <c:v>-4.95</c:v>
                </c:pt>
                <c:pt idx="9">
                  <c:v>-0.69</c:v>
                </c:pt>
                <c:pt idx="10">
                  <c:v>14.17</c:v>
                </c:pt>
                <c:pt idx="11">
                  <c:v>6.98</c:v>
                </c:pt>
                <c:pt idx="12">
                  <c:v>6.82</c:v>
                </c:pt>
                <c:pt idx="13">
                  <c:v>5.29</c:v>
                </c:pt>
                <c:pt idx="14">
                  <c:v>8.43</c:v>
                </c:pt>
                <c:pt idx="15">
                  <c:v>14.46</c:v>
                </c:pt>
                <c:pt idx="16">
                  <c:v>4.43</c:v>
                </c:pt>
                <c:pt idx="17">
                  <c:v>2.92</c:v>
                </c:pt>
                <c:pt idx="18">
                  <c:v>2.29</c:v>
                </c:pt>
                <c:pt idx="19">
                  <c:v>5.4</c:v>
                </c:pt>
                <c:pt idx="20">
                  <c:v>8.51</c:v>
                </c:pt>
                <c:pt idx="21">
                  <c:v>13.84</c:v>
                </c:pt>
                <c:pt idx="22">
                  <c:v>0.81</c:v>
                </c:pt>
                <c:pt idx="23">
                  <c:v>2.9</c:v>
                </c:pt>
                <c:pt idx="24">
                  <c:v>7.12</c:v>
                </c:pt>
                <c:pt idx="25">
                  <c:v>3.9</c:v>
                </c:pt>
                <c:pt idx="26">
                  <c:v>3.25</c:v>
                </c:pt>
                <c:pt idx="27">
                  <c:v>0.19</c:v>
                </c:pt>
                <c:pt idx="28">
                  <c:v>2.86</c:v>
                </c:pt>
                <c:pt idx="29">
                  <c:v>11.89</c:v>
                </c:pt>
                <c:pt idx="30">
                  <c:v>-5.26</c:v>
                </c:pt>
                <c:pt idx="31">
                  <c:v>3.45</c:v>
                </c:pt>
                <c:pt idx="32">
                  <c:v>3.59</c:v>
                </c:pt>
                <c:pt idx="33">
                  <c:v>13.58</c:v>
                </c:pt>
                <c:pt idx="34">
                  <c:v>6.3</c:v>
                </c:pt>
                <c:pt idx="35">
                  <c:v>1.52</c:v>
                </c:pt>
                <c:pt idx="36">
                  <c:v>2.6</c:v>
                </c:pt>
                <c:pt idx="37">
                  <c:v>2.84</c:v>
                </c:pt>
                <c:pt idx="38">
                  <c:v>2.48</c:v>
                </c:pt>
                <c:pt idx="39">
                  <c:v>3.08</c:v>
                </c:pt>
                <c:pt idx="40">
                  <c:v>4.7699999999999996</c:v>
                </c:pt>
                <c:pt idx="41">
                  <c:v>8.99</c:v>
                </c:pt>
                <c:pt idx="42">
                  <c:v>4.8899999999999997</c:v>
                </c:pt>
                <c:pt idx="43">
                  <c:v>2.06</c:v>
                </c:pt>
                <c:pt idx="44">
                  <c:v>6.72</c:v>
                </c:pt>
                <c:pt idx="45">
                  <c:v>5.13</c:v>
                </c:pt>
                <c:pt idx="46">
                  <c:v>4.59</c:v>
                </c:pt>
                <c:pt idx="47">
                  <c:v>9.15</c:v>
                </c:pt>
                <c:pt idx="48">
                  <c:v>3.85</c:v>
                </c:pt>
                <c:pt idx="49">
                  <c:v>5.91</c:v>
                </c:pt>
              </c:numCache>
            </c:numRef>
          </c:xVal>
          <c:yVal>
            <c:numRef>
              <c:f>Sheet4!$A$2:$A$51</c:f>
              <c:numCache>
                <c:formatCode>General</c:formatCode>
                <c:ptCount val="50"/>
                <c:pt idx="0">
                  <c:v>70.22</c:v>
                </c:pt>
                <c:pt idx="1">
                  <c:v>93.87</c:v>
                </c:pt>
                <c:pt idx="2">
                  <c:v>70.510000000000005</c:v>
                </c:pt>
                <c:pt idx="3">
                  <c:v>100.15</c:v>
                </c:pt>
                <c:pt idx="4">
                  <c:v>69.790000000000006</c:v>
                </c:pt>
                <c:pt idx="5">
                  <c:v>73.87</c:v>
                </c:pt>
                <c:pt idx="6">
                  <c:v>65.510000000000005</c:v>
                </c:pt>
                <c:pt idx="7">
                  <c:v>60.33</c:v>
                </c:pt>
                <c:pt idx="8">
                  <c:v>79.14</c:v>
                </c:pt>
                <c:pt idx="9">
                  <c:v>67.72</c:v>
                </c:pt>
                <c:pt idx="10">
                  <c:v>63.98</c:v>
                </c:pt>
                <c:pt idx="11">
                  <c:v>77.17</c:v>
                </c:pt>
                <c:pt idx="12">
                  <c:v>71.25</c:v>
                </c:pt>
                <c:pt idx="13">
                  <c:v>80.680000000000007</c:v>
                </c:pt>
                <c:pt idx="14">
                  <c:v>62.26</c:v>
                </c:pt>
                <c:pt idx="15">
                  <c:v>62.65</c:v>
                </c:pt>
                <c:pt idx="16">
                  <c:v>65.77</c:v>
                </c:pt>
                <c:pt idx="17">
                  <c:v>74.88</c:v>
                </c:pt>
                <c:pt idx="18">
                  <c:v>66.27</c:v>
                </c:pt>
                <c:pt idx="19">
                  <c:v>62.35</c:v>
                </c:pt>
                <c:pt idx="20">
                  <c:v>61.47</c:v>
                </c:pt>
                <c:pt idx="21">
                  <c:v>84.29</c:v>
                </c:pt>
                <c:pt idx="22">
                  <c:v>83.57</c:v>
                </c:pt>
                <c:pt idx="23">
                  <c:v>90.33</c:v>
                </c:pt>
                <c:pt idx="24">
                  <c:v>103.99</c:v>
                </c:pt>
                <c:pt idx="25">
                  <c:v>76.95</c:v>
                </c:pt>
                <c:pt idx="26">
                  <c:v>65.319999999999993</c:v>
                </c:pt>
                <c:pt idx="27">
                  <c:v>148.43</c:v>
                </c:pt>
                <c:pt idx="28">
                  <c:v>89.88</c:v>
                </c:pt>
                <c:pt idx="29">
                  <c:v>88.97</c:v>
                </c:pt>
                <c:pt idx="30">
                  <c:v>77.02</c:v>
                </c:pt>
                <c:pt idx="31">
                  <c:v>65.239999999999995</c:v>
                </c:pt>
                <c:pt idx="32">
                  <c:v>60.67</c:v>
                </c:pt>
                <c:pt idx="33">
                  <c:v>119.31</c:v>
                </c:pt>
                <c:pt idx="34">
                  <c:v>62.08</c:v>
                </c:pt>
                <c:pt idx="35">
                  <c:v>59.52</c:v>
                </c:pt>
                <c:pt idx="36">
                  <c:v>62.85</c:v>
                </c:pt>
                <c:pt idx="37">
                  <c:v>92.23</c:v>
                </c:pt>
                <c:pt idx="38">
                  <c:v>77.25</c:v>
                </c:pt>
                <c:pt idx="39">
                  <c:v>69.489999999999995</c:v>
                </c:pt>
                <c:pt idx="40">
                  <c:v>78.25</c:v>
                </c:pt>
                <c:pt idx="41">
                  <c:v>60.42</c:v>
                </c:pt>
                <c:pt idx="42">
                  <c:v>84.12</c:v>
                </c:pt>
                <c:pt idx="43">
                  <c:v>91.39</c:v>
                </c:pt>
                <c:pt idx="44">
                  <c:v>59.16</c:v>
                </c:pt>
                <c:pt idx="45">
                  <c:v>80.08</c:v>
                </c:pt>
                <c:pt idx="46">
                  <c:v>88.83</c:v>
                </c:pt>
                <c:pt idx="47">
                  <c:v>64.17</c:v>
                </c:pt>
                <c:pt idx="48">
                  <c:v>58.75</c:v>
                </c:pt>
                <c:pt idx="49">
                  <c:v>68.849999999999994</c:v>
                </c:pt>
              </c:numCache>
            </c:numRef>
          </c:yVal>
          <c:smooth val="0"/>
          <c:extLst>
            <c:ext xmlns:c16="http://schemas.microsoft.com/office/drawing/2014/chart" uri="{C3380CC4-5D6E-409C-BE32-E72D297353CC}">
              <c16:uniqueId val="{00000001-0789-3149-9664-80345626E1D4}"/>
            </c:ext>
          </c:extLst>
        </c:ser>
        <c:ser>
          <c:idx val="1"/>
          <c:order val="1"/>
          <c:tx>
            <c:v>Predicted 2019 YTD Total Return (%)</c:v>
          </c:tx>
          <c:spPr>
            <a:ln w="19050">
              <a:noFill/>
            </a:ln>
          </c:spPr>
          <c:xVal>
            <c:numRef>
              <c:f>Sheet4!$C$2:$C$51</c:f>
              <c:numCache>
                <c:formatCode>_(* #,##0.00_);_(* \(#,##0.00\);_(* "-"_);_(@_)</c:formatCode>
                <c:ptCount val="50"/>
                <c:pt idx="0">
                  <c:v>5.52</c:v>
                </c:pt>
                <c:pt idx="1">
                  <c:v>10.99</c:v>
                </c:pt>
                <c:pt idx="2">
                  <c:v>5.66</c:v>
                </c:pt>
                <c:pt idx="3">
                  <c:v>6.25</c:v>
                </c:pt>
                <c:pt idx="4">
                  <c:v>4.4800000000000004</c:v>
                </c:pt>
                <c:pt idx="5">
                  <c:v>5.52</c:v>
                </c:pt>
                <c:pt idx="6">
                  <c:v>1.66</c:v>
                </c:pt>
                <c:pt idx="7">
                  <c:v>5.09</c:v>
                </c:pt>
                <c:pt idx="8">
                  <c:v>-4.95</c:v>
                </c:pt>
                <c:pt idx="9">
                  <c:v>-0.69</c:v>
                </c:pt>
                <c:pt idx="10">
                  <c:v>14.17</c:v>
                </c:pt>
                <c:pt idx="11">
                  <c:v>6.98</c:v>
                </c:pt>
                <c:pt idx="12">
                  <c:v>6.82</c:v>
                </c:pt>
                <c:pt idx="13">
                  <c:v>5.29</c:v>
                </c:pt>
                <c:pt idx="14">
                  <c:v>8.43</c:v>
                </c:pt>
                <c:pt idx="15">
                  <c:v>14.46</c:v>
                </c:pt>
                <c:pt idx="16">
                  <c:v>4.43</c:v>
                </c:pt>
                <c:pt idx="17">
                  <c:v>2.92</c:v>
                </c:pt>
                <c:pt idx="18">
                  <c:v>2.29</c:v>
                </c:pt>
                <c:pt idx="19">
                  <c:v>5.4</c:v>
                </c:pt>
                <c:pt idx="20">
                  <c:v>8.51</c:v>
                </c:pt>
                <c:pt idx="21">
                  <c:v>13.84</c:v>
                </c:pt>
                <c:pt idx="22">
                  <c:v>0.81</c:v>
                </c:pt>
                <c:pt idx="23">
                  <c:v>2.9</c:v>
                </c:pt>
                <c:pt idx="24">
                  <c:v>7.12</c:v>
                </c:pt>
                <c:pt idx="25">
                  <c:v>3.9</c:v>
                </c:pt>
                <c:pt idx="26">
                  <c:v>3.25</c:v>
                </c:pt>
                <c:pt idx="27">
                  <c:v>0.19</c:v>
                </c:pt>
                <c:pt idx="28">
                  <c:v>2.86</c:v>
                </c:pt>
                <c:pt idx="29">
                  <c:v>11.89</c:v>
                </c:pt>
                <c:pt idx="30">
                  <c:v>-5.26</c:v>
                </c:pt>
                <c:pt idx="31">
                  <c:v>3.45</c:v>
                </c:pt>
                <c:pt idx="32">
                  <c:v>3.59</c:v>
                </c:pt>
                <c:pt idx="33">
                  <c:v>13.58</c:v>
                </c:pt>
                <c:pt idx="34">
                  <c:v>6.3</c:v>
                </c:pt>
                <c:pt idx="35">
                  <c:v>1.52</c:v>
                </c:pt>
                <c:pt idx="36">
                  <c:v>2.6</c:v>
                </c:pt>
                <c:pt idx="37">
                  <c:v>2.84</c:v>
                </c:pt>
                <c:pt idx="38">
                  <c:v>2.48</c:v>
                </c:pt>
                <c:pt idx="39">
                  <c:v>3.08</c:v>
                </c:pt>
                <c:pt idx="40">
                  <c:v>4.7699999999999996</c:v>
                </c:pt>
                <c:pt idx="41">
                  <c:v>8.99</c:v>
                </c:pt>
                <c:pt idx="42">
                  <c:v>4.8899999999999997</c:v>
                </c:pt>
                <c:pt idx="43">
                  <c:v>2.06</c:v>
                </c:pt>
                <c:pt idx="44">
                  <c:v>6.72</c:v>
                </c:pt>
                <c:pt idx="45">
                  <c:v>5.13</c:v>
                </c:pt>
                <c:pt idx="46">
                  <c:v>4.59</c:v>
                </c:pt>
                <c:pt idx="47">
                  <c:v>9.15</c:v>
                </c:pt>
                <c:pt idx="48">
                  <c:v>3.85</c:v>
                </c:pt>
                <c:pt idx="49">
                  <c:v>5.91</c:v>
                </c:pt>
              </c:numCache>
            </c:numRef>
          </c:xVal>
          <c:yVal>
            <c:numRef>
              <c:f>Sheet4!$B$85:$B$134</c:f>
              <c:numCache>
                <c:formatCode>General</c:formatCode>
                <c:ptCount val="50"/>
                <c:pt idx="0">
                  <c:v>70.571919405740005</c:v>
                </c:pt>
                <c:pt idx="1">
                  <c:v>94.871436403265974</c:v>
                </c:pt>
                <c:pt idx="2">
                  <c:v>71.310503327989096</c:v>
                </c:pt>
                <c:pt idx="3">
                  <c:v>99.904353633179383</c:v>
                </c:pt>
                <c:pt idx="4">
                  <c:v>70.609783099662067</c:v>
                </c:pt>
                <c:pt idx="5">
                  <c:v>73.983717189900219</c:v>
                </c:pt>
                <c:pt idx="6">
                  <c:v>64.296233697528322</c:v>
                </c:pt>
                <c:pt idx="7">
                  <c:v>59.729253441323607</c:v>
                </c:pt>
                <c:pt idx="8">
                  <c:v>80.840795671247619</c:v>
                </c:pt>
                <c:pt idx="9">
                  <c:v>68.219581516971715</c:v>
                </c:pt>
                <c:pt idx="10">
                  <c:v>64.521917111086708</c:v>
                </c:pt>
                <c:pt idx="11">
                  <c:v>77.274284936651569</c:v>
                </c:pt>
                <c:pt idx="12">
                  <c:v>70.952299746665744</c:v>
                </c:pt>
                <c:pt idx="13">
                  <c:v>81.107854956285038</c:v>
                </c:pt>
                <c:pt idx="14">
                  <c:v>62.723038385255741</c:v>
                </c:pt>
                <c:pt idx="15">
                  <c:v>67.559108423631528</c:v>
                </c:pt>
                <c:pt idx="16">
                  <c:v>68.353561167515792</c:v>
                </c:pt>
                <c:pt idx="17">
                  <c:v>75.31164012788085</c:v>
                </c:pt>
                <c:pt idx="18">
                  <c:v>65.406088779486083</c:v>
                </c:pt>
                <c:pt idx="19">
                  <c:v>65.087189831630042</c:v>
                </c:pt>
                <c:pt idx="20">
                  <c:v>64.042948316350717</c:v>
                </c:pt>
                <c:pt idx="21">
                  <c:v>72.892877159137626</c:v>
                </c:pt>
                <c:pt idx="22">
                  <c:v>83.754338192777482</c:v>
                </c:pt>
                <c:pt idx="23">
                  <c:v>89.172248001589352</c:v>
                </c:pt>
                <c:pt idx="24">
                  <c:v>104.4331644531089</c:v>
                </c:pt>
                <c:pt idx="25">
                  <c:v>76.50506847977671</c:v>
                </c:pt>
                <c:pt idx="26">
                  <c:v>63.613414720389358</c:v>
                </c:pt>
                <c:pt idx="27">
                  <c:v>149.29355522166514</c:v>
                </c:pt>
                <c:pt idx="28">
                  <c:v>90.399709776054152</c:v>
                </c:pt>
                <c:pt idx="29">
                  <c:v>89.411574473995415</c:v>
                </c:pt>
                <c:pt idx="30">
                  <c:v>74.493572423633722</c:v>
                </c:pt>
                <c:pt idx="31">
                  <c:v>66.076367082796935</c:v>
                </c:pt>
                <c:pt idx="32">
                  <c:v>60.377648324640603</c:v>
                </c:pt>
                <c:pt idx="33">
                  <c:v>119.09985568216985</c:v>
                </c:pt>
                <c:pt idx="34">
                  <c:v>60.283451451345385</c:v>
                </c:pt>
                <c:pt idx="35">
                  <c:v>61.655958302605292</c:v>
                </c:pt>
                <c:pt idx="36">
                  <c:v>63.73684694830748</c:v>
                </c:pt>
                <c:pt idx="37">
                  <c:v>92.389426961984782</c:v>
                </c:pt>
                <c:pt idx="38">
                  <c:v>76.551359687559682</c:v>
                </c:pt>
                <c:pt idx="39">
                  <c:v>67.730516503188184</c:v>
                </c:pt>
                <c:pt idx="40">
                  <c:v>77.568306754061041</c:v>
                </c:pt>
                <c:pt idx="41">
                  <c:v>65.438971069109513</c:v>
                </c:pt>
                <c:pt idx="42">
                  <c:v>86.095266023726637</c:v>
                </c:pt>
                <c:pt idx="43">
                  <c:v>90.272741243575481</c:v>
                </c:pt>
                <c:pt idx="44">
                  <c:v>58.26643910000822</c:v>
                </c:pt>
                <c:pt idx="45">
                  <c:v>79.309796287233425</c:v>
                </c:pt>
                <c:pt idx="46">
                  <c:v>85.806651392387508</c:v>
                </c:pt>
                <c:pt idx="47">
                  <c:v>65.081737097016131</c:v>
                </c:pt>
                <c:pt idx="48">
                  <c:v>57.065150828577977</c:v>
                </c:pt>
                <c:pt idx="49">
                  <c:v>67.796477188327344</c:v>
                </c:pt>
              </c:numCache>
            </c:numRef>
          </c:yVal>
          <c:smooth val="0"/>
          <c:extLst>
            <c:ext xmlns:c16="http://schemas.microsoft.com/office/drawing/2014/chart" uri="{C3380CC4-5D6E-409C-BE32-E72D297353CC}">
              <c16:uniqueId val="{00000002-0789-3149-9664-80345626E1D4}"/>
            </c:ext>
          </c:extLst>
        </c:ser>
        <c:dLbls>
          <c:showLegendKey val="0"/>
          <c:showVal val="0"/>
          <c:showCatName val="0"/>
          <c:showSerName val="0"/>
          <c:showPercent val="0"/>
          <c:showBubbleSize val="0"/>
        </c:dLbls>
        <c:axId val="1389210127"/>
        <c:axId val="1389167807"/>
      </c:scatterChart>
      <c:valAx>
        <c:axId val="1389210127"/>
        <c:scaling>
          <c:orientation val="minMax"/>
        </c:scaling>
        <c:delete val="0"/>
        <c:axPos val="b"/>
        <c:title>
          <c:tx>
            <c:rich>
              <a:bodyPr/>
              <a:lstStyle/>
              <a:p>
                <a:pPr>
                  <a:defRPr/>
                </a:pPr>
                <a:r>
                  <a:rPr lang="en-US"/>
                  <a:t> EPS (TTM) </a:t>
                </a:r>
              </a:p>
            </c:rich>
          </c:tx>
          <c:overlay val="0"/>
        </c:title>
        <c:numFmt formatCode="_(* #,##0.00_);_(* \(#,##0.00\);_(* &quot;-&quot;_);_(@_)" sourceLinked="1"/>
        <c:majorTickMark val="out"/>
        <c:minorTickMark val="none"/>
        <c:tickLblPos val="nextTo"/>
        <c:crossAx val="1389167807"/>
        <c:crosses val="autoZero"/>
        <c:crossBetween val="midCat"/>
      </c:valAx>
      <c:valAx>
        <c:axId val="1389167807"/>
        <c:scaling>
          <c:orientation val="minMax"/>
        </c:scaling>
        <c:delete val="0"/>
        <c:axPos val="l"/>
        <c:title>
          <c:tx>
            <c:rich>
              <a:bodyPr/>
              <a:lstStyle/>
              <a:p>
                <a:pPr>
                  <a:defRPr/>
                </a:pPr>
                <a:r>
                  <a:rPr lang="en-US"/>
                  <a:t>2019 YTD Total Return (%)</a:t>
                </a:r>
              </a:p>
            </c:rich>
          </c:tx>
          <c:overlay val="0"/>
        </c:title>
        <c:numFmt formatCode="General" sourceLinked="1"/>
        <c:majorTickMark val="out"/>
        <c:minorTickMark val="none"/>
        <c:tickLblPos val="nextTo"/>
        <c:crossAx val="138921012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Indicated Dividend Yield (%) 2019  Line Fit  Plot</a:t>
            </a:r>
          </a:p>
        </c:rich>
      </c:tx>
      <c:overlay val="0"/>
    </c:title>
    <c:autoTitleDeleted val="0"/>
    <c:plotArea>
      <c:layout/>
      <c:scatterChart>
        <c:scatterStyle val="lineMarker"/>
        <c:varyColors val="0"/>
        <c:ser>
          <c:idx val="0"/>
          <c:order val="0"/>
          <c:tx>
            <c:v>2019 YTD Total Return (%)</c:v>
          </c:tx>
          <c:spPr>
            <a:ln w="19050">
              <a:noFill/>
            </a:ln>
          </c:spPr>
          <c:xVal>
            <c:numRef>
              <c:f>Sheet4!$D$2:$D$51</c:f>
              <c:numCache>
                <c:formatCode>_(* #,##0.00_);_(* \(#,##0.00\);_(* "-"_);_(@_)</c:formatCode>
                <c:ptCount val="50"/>
                <c:pt idx="0">
                  <c:v>0</c:v>
                </c:pt>
                <c:pt idx="1">
                  <c:v>0</c:v>
                </c:pt>
                <c:pt idx="2">
                  <c:v>2.2799999999999998</c:v>
                </c:pt>
                <c:pt idx="3">
                  <c:v>2.06</c:v>
                </c:pt>
                <c:pt idx="4">
                  <c:v>1.74</c:v>
                </c:pt>
                <c:pt idx="5">
                  <c:v>1.85</c:v>
                </c:pt>
                <c:pt idx="6">
                  <c:v>2.48</c:v>
                </c:pt>
                <c:pt idx="7">
                  <c:v>0.93</c:v>
                </c:pt>
                <c:pt idx="8">
                  <c:v>4.4400000000000004</c:v>
                </c:pt>
                <c:pt idx="9">
                  <c:v>1.5</c:v>
                </c:pt>
                <c:pt idx="10">
                  <c:v>2.33</c:v>
                </c:pt>
                <c:pt idx="11">
                  <c:v>1.05</c:v>
                </c:pt>
                <c:pt idx="12">
                  <c:v>0.84</c:v>
                </c:pt>
                <c:pt idx="13">
                  <c:v>0.54</c:v>
                </c:pt>
                <c:pt idx="14">
                  <c:v>0.84</c:v>
                </c:pt>
                <c:pt idx="15">
                  <c:v>0</c:v>
                </c:pt>
                <c:pt idx="16">
                  <c:v>1.7</c:v>
                </c:pt>
                <c:pt idx="17">
                  <c:v>1.47</c:v>
                </c:pt>
                <c:pt idx="18">
                  <c:v>1.1299999999999999</c:v>
                </c:pt>
                <c:pt idx="19">
                  <c:v>1.04</c:v>
                </c:pt>
                <c:pt idx="20">
                  <c:v>0.95</c:v>
                </c:pt>
                <c:pt idx="21">
                  <c:v>0</c:v>
                </c:pt>
                <c:pt idx="22">
                  <c:v>0.26</c:v>
                </c:pt>
                <c:pt idx="23">
                  <c:v>0</c:v>
                </c:pt>
                <c:pt idx="24">
                  <c:v>1.91</c:v>
                </c:pt>
                <c:pt idx="25">
                  <c:v>0.27</c:v>
                </c:pt>
                <c:pt idx="26">
                  <c:v>0</c:v>
                </c:pt>
                <c:pt idx="27">
                  <c:v>0</c:v>
                </c:pt>
                <c:pt idx="28">
                  <c:v>1.38</c:v>
                </c:pt>
                <c:pt idx="29">
                  <c:v>1.05</c:v>
                </c:pt>
                <c:pt idx="30">
                  <c:v>3.15</c:v>
                </c:pt>
                <c:pt idx="31">
                  <c:v>0</c:v>
                </c:pt>
                <c:pt idx="32">
                  <c:v>2.81</c:v>
                </c:pt>
                <c:pt idx="33">
                  <c:v>1.57</c:v>
                </c:pt>
                <c:pt idx="34">
                  <c:v>4.37</c:v>
                </c:pt>
                <c:pt idx="35">
                  <c:v>0</c:v>
                </c:pt>
                <c:pt idx="36">
                  <c:v>2.99</c:v>
                </c:pt>
                <c:pt idx="37">
                  <c:v>2.71</c:v>
                </c:pt>
                <c:pt idx="38">
                  <c:v>0.43</c:v>
                </c:pt>
                <c:pt idx="39">
                  <c:v>0</c:v>
                </c:pt>
                <c:pt idx="40">
                  <c:v>1.06</c:v>
                </c:pt>
                <c:pt idx="41">
                  <c:v>0</c:v>
                </c:pt>
                <c:pt idx="42">
                  <c:v>1.46</c:v>
                </c:pt>
                <c:pt idx="43">
                  <c:v>0</c:v>
                </c:pt>
                <c:pt idx="44">
                  <c:v>0.54</c:v>
                </c:pt>
                <c:pt idx="45">
                  <c:v>0</c:v>
                </c:pt>
                <c:pt idx="46">
                  <c:v>1.39</c:v>
                </c:pt>
                <c:pt idx="47">
                  <c:v>0.79</c:v>
                </c:pt>
                <c:pt idx="48">
                  <c:v>1.76</c:v>
                </c:pt>
                <c:pt idx="49">
                  <c:v>1.69</c:v>
                </c:pt>
              </c:numCache>
            </c:numRef>
          </c:xVal>
          <c:yVal>
            <c:numRef>
              <c:f>Sheet4!$A$2:$A$51</c:f>
              <c:numCache>
                <c:formatCode>General</c:formatCode>
                <c:ptCount val="50"/>
                <c:pt idx="0">
                  <c:v>70.22</c:v>
                </c:pt>
                <c:pt idx="1">
                  <c:v>93.87</c:v>
                </c:pt>
                <c:pt idx="2">
                  <c:v>70.510000000000005</c:v>
                </c:pt>
                <c:pt idx="3">
                  <c:v>100.15</c:v>
                </c:pt>
                <c:pt idx="4">
                  <c:v>69.790000000000006</c:v>
                </c:pt>
                <c:pt idx="5">
                  <c:v>73.87</c:v>
                </c:pt>
                <c:pt idx="6">
                  <c:v>65.510000000000005</c:v>
                </c:pt>
                <c:pt idx="7">
                  <c:v>60.33</c:v>
                </c:pt>
                <c:pt idx="8">
                  <c:v>79.14</c:v>
                </c:pt>
                <c:pt idx="9">
                  <c:v>67.72</c:v>
                </c:pt>
                <c:pt idx="10">
                  <c:v>63.98</c:v>
                </c:pt>
                <c:pt idx="11">
                  <c:v>77.17</c:v>
                </c:pt>
                <c:pt idx="12">
                  <c:v>71.25</c:v>
                </c:pt>
                <c:pt idx="13">
                  <c:v>80.680000000000007</c:v>
                </c:pt>
                <c:pt idx="14">
                  <c:v>62.26</c:v>
                </c:pt>
                <c:pt idx="15">
                  <c:v>62.65</c:v>
                </c:pt>
                <c:pt idx="16">
                  <c:v>65.77</c:v>
                </c:pt>
                <c:pt idx="17">
                  <c:v>74.88</c:v>
                </c:pt>
                <c:pt idx="18">
                  <c:v>66.27</c:v>
                </c:pt>
                <c:pt idx="19">
                  <c:v>62.35</c:v>
                </c:pt>
                <c:pt idx="20">
                  <c:v>61.47</c:v>
                </c:pt>
                <c:pt idx="21">
                  <c:v>84.29</c:v>
                </c:pt>
                <c:pt idx="22">
                  <c:v>83.57</c:v>
                </c:pt>
                <c:pt idx="23">
                  <c:v>90.33</c:v>
                </c:pt>
                <c:pt idx="24">
                  <c:v>103.99</c:v>
                </c:pt>
                <c:pt idx="25">
                  <c:v>76.95</c:v>
                </c:pt>
                <c:pt idx="26">
                  <c:v>65.319999999999993</c:v>
                </c:pt>
                <c:pt idx="27">
                  <c:v>148.43</c:v>
                </c:pt>
                <c:pt idx="28">
                  <c:v>89.88</c:v>
                </c:pt>
                <c:pt idx="29">
                  <c:v>88.97</c:v>
                </c:pt>
                <c:pt idx="30">
                  <c:v>77.02</c:v>
                </c:pt>
                <c:pt idx="31">
                  <c:v>65.239999999999995</c:v>
                </c:pt>
                <c:pt idx="32">
                  <c:v>60.67</c:v>
                </c:pt>
                <c:pt idx="33">
                  <c:v>119.31</c:v>
                </c:pt>
                <c:pt idx="34">
                  <c:v>62.08</c:v>
                </c:pt>
                <c:pt idx="35">
                  <c:v>59.52</c:v>
                </c:pt>
                <c:pt idx="36">
                  <c:v>62.85</c:v>
                </c:pt>
                <c:pt idx="37">
                  <c:v>92.23</c:v>
                </c:pt>
                <c:pt idx="38">
                  <c:v>77.25</c:v>
                </c:pt>
                <c:pt idx="39">
                  <c:v>69.489999999999995</c:v>
                </c:pt>
                <c:pt idx="40">
                  <c:v>78.25</c:v>
                </c:pt>
                <c:pt idx="41">
                  <c:v>60.42</c:v>
                </c:pt>
                <c:pt idx="42">
                  <c:v>84.12</c:v>
                </c:pt>
                <c:pt idx="43">
                  <c:v>91.39</c:v>
                </c:pt>
                <c:pt idx="44">
                  <c:v>59.16</c:v>
                </c:pt>
                <c:pt idx="45">
                  <c:v>80.08</c:v>
                </c:pt>
                <c:pt idx="46">
                  <c:v>88.83</c:v>
                </c:pt>
                <c:pt idx="47">
                  <c:v>64.17</c:v>
                </c:pt>
                <c:pt idx="48">
                  <c:v>58.75</c:v>
                </c:pt>
                <c:pt idx="49">
                  <c:v>68.849999999999994</c:v>
                </c:pt>
              </c:numCache>
            </c:numRef>
          </c:yVal>
          <c:smooth val="0"/>
          <c:extLst>
            <c:ext xmlns:c16="http://schemas.microsoft.com/office/drawing/2014/chart" uri="{C3380CC4-5D6E-409C-BE32-E72D297353CC}">
              <c16:uniqueId val="{00000001-2D15-6C47-8016-F711CDE22D7B}"/>
            </c:ext>
          </c:extLst>
        </c:ser>
        <c:ser>
          <c:idx val="1"/>
          <c:order val="1"/>
          <c:tx>
            <c:v>Predicted 2019 YTD Total Return (%)</c:v>
          </c:tx>
          <c:spPr>
            <a:ln w="19050">
              <a:noFill/>
            </a:ln>
          </c:spPr>
          <c:xVal>
            <c:numRef>
              <c:f>Sheet4!$D$2:$D$51</c:f>
              <c:numCache>
                <c:formatCode>_(* #,##0.00_);_(* \(#,##0.00\);_(* "-"_);_(@_)</c:formatCode>
                <c:ptCount val="50"/>
                <c:pt idx="0">
                  <c:v>0</c:v>
                </c:pt>
                <c:pt idx="1">
                  <c:v>0</c:v>
                </c:pt>
                <c:pt idx="2">
                  <c:v>2.2799999999999998</c:v>
                </c:pt>
                <c:pt idx="3">
                  <c:v>2.06</c:v>
                </c:pt>
                <c:pt idx="4">
                  <c:v>1.74</c:v>
                </c:pt>
                <c:pt idx="5">
                  <c:v>1.85</c:v>
                </c:pt>
                <c:pt idx="6">
                  <c:v>2.48</c:v>
                </c:pt>
                <c:pt idx="7">
                  <c:v>0.93</c:v>
                </c:pt>
                <c:pt idx="8">
                  <c:v>4.4400000000000004</c:v>
                </c:pt>
                <c:pt idx="9">
                  <c:v>1.5</c:v>
                </c:pt>
                <c:pt idx="10">
                  <c:v>2.33</c:v>
                </c:pt>
                <c:pt idx="11">
                  <c:v>1.05</c:v>
                </c:pt>
                <c:pt idx="12">
                  <c:v>0.84</c:v>
                </c:pt>
                <c:pt idx="13">
                  <c:v>0.54</c:v>
                </c:pt>
                <c:pt idx="14">
                  <c:v>0.84</c:v>
                </c:pt>
                <c:pt idx="15">
                  <c:v>0</c:v>
                </c:pt>
                <c:pt idx="16">
                  <c:v>1.7</c:v>
                </c:pt>
                <c:pt idx="17">
                  <c:v>1.47</c:v>
                </c:pt>
                <c:pt idx="18">
                  <c:v>1.1299999999999999</c:v>
                </c:pt>
                <c:pt idx="19">
                  <c:v>1.04</c:v>
                </c:pt>
                <c:pt idx="20">
                  <c:v>0.95</c:v>
                </c:pt>
                <c:pt idx="21">
                  <c:v>0</c:v>
                </c:pt>
                <c:pt idx="22">
                  <c:v>0.26</c:v>
                </c:pt>
                <c:pt idx="23">
                  <c:v>0</c:v>
                </c:pt>
                <c:pt idx="24">
                  <c:v>1.91</c:v>
                </c:pt>
                <c:pt idx="25">
                  <c:v>0.27</c:v>
                </c:pt>
                <c:pt idx="26">
                  <c:v>0</c:v>
                </c:pt>
                <c:pt idx="27">
                  <c:v>0</c:v>
                </c:pt>
                <c:pt idx="28">
                  <c:v>1.38</c:v>
                </c:pt>
                <c:pt idx="29">
                  <c:v>1.05</c:v>
                </c:pt>
                <c:pt idx="30">
                  <c:v>3.15</c:v>
                </c:pt>
                <c:pt idx="31">
                  <c:v>0</c:v>
                </c:pt>
                <c:pt idx="32">
                  <c:v>2.81</c:v>
                </c:pt>
                <c:pt idx="33">
                  <c:v>1.57</c:v>
                </c:pt>
                <c:pt idx="34">
                  <c:v>4.37</c:v>
                </c:pt>
                <c:pt idx="35">
                  <c:v>0</c:v>
                </c:pt>
                <c:pt idx="36">
                  <c:v>2.99</c:v>
                </c:pt>
                <c:pt idx="37">
                  <c:v>2.71</c:v>
                </c:pt>
                <c:pt idx="38">
                  <c:v>0.43</c:v>
                </c:pt>
                <c:pt idx="39">
                  <c:v>0</c:v>
                </c:pt>
                <c:pt idx="40">
                  <c:v>1.06</c:v>
                </c:pt>
                <c:pt idx="41">
                  <c:v>0</c:v>
                </c:pt>
                <c:pt idx="42">
                  <c:v>1.46</c:v>
                </c:pt>
                <c:pt idx="43">
                  <c:v>0</c:v>
                </c:pt>
                <c:pt idx="44">
                  <c:v>0.54</c:v>
                </c:pt>
                <c:pt idx="45">
                  <c:v>0</c:v>
                </c:pt>
                <c:pt idx="46">
                  <c:v>1.39</c:v>
                </c:pt>
                <c:pt idx="47">
                  <c:v>0.79</c:v>
                </c:pt>
                <c:pt idx="48">
                  <c:v>1.76</c:v>
                </c:pt>
                <c:pt idx="49">
                  <c:v>1.69</c:v>
                </c:pt>
              </c:numCache>
            </c:numRef>
          </c:xVal>
          <c:yVal>
            <c:numRef>
              <c:f>Sheet4!$B$85:$B$134</c:f>
              <c:numCache>
                <c:formatCode>General</c:formatCode>
                <c:ptCount val="50"/>
                <c:pt idx="0">
                  <c:v>70.571919405740005</c:v>
                </c:pt>
                <c:pt idx="1">
                  <c:v>94.871436403265974</c:v>
                </c:pt>
                <c:pt idx="2">
                  <c:v>71.310503327989096</c:v>
                </c:pt>
                <c:pt idx="3">
                  <c:v>99.904353633179383</c:v>
                </c:pt>
                <c:pt idx="4">
                  <c:v>70.609783099662067</c:v>
                </c:pt>
                <c:pt idx="5">
                  <c:v>73.983717189900219</c:v>
                </c:pt>
                <c:pt idx="6">
                  <c:v>64.296233697528322</c:v>
                </c:pt>
                <c:pt idx="7">
                  <c:v>59.729253441323607</c:v>
                </c:pt>
                <c:pt idx="8">
                  <c:v>80.840795671247619</c:v>
                </c:pt>
                <c:pt idx="9">
                  <c:v>68.219581516971715</c:v>
                </c:pt>
                <c:pt idx="10">
                  <c:v>64.521917111086708</c:v>
                </c:pt>
                <c:pt idx="11">
                  <c:v>77.274284936651569</c:v>
                </c:pt>
                <c:pt idx="12">
                  <c:v>70.952299746665744</c:v>
                </c:pt>
                <c:pt idx="13">
                  <c:v>81.107854956285038</c:v>
                </c:pt>
                <c:pt idx="14">
                  <c:v>62.723038385255741</c:v>
                </c:pt>
                <c:pt idx="15">
                  <c:v>67.559108423631528</c:v>
                </c:pt>
                <c:pt idx="16">
                  <c:v>68.353561167515792</c:v>
                </c:pt>
                <c:pt idx="17">
                  <c:v>75.31164012788085</c:v>
                </c:pt>
                <c:pt idx="18">
                  <c:v>65.406088779486083</c:v>
                </c:pt>
                <c:pt idx="19">
                  <c:v>65.087189831630042</c:v>
                </c:pt>
                <c:pt idx="20">
                  <c:v>64.042948316350717</c:v>
                </c:pt>
                <c:pt idx="21">
                  <c:v>72.892877159137626</c:v>
                </c:pt>
                <c:pt idx="22">
                  <c:v>83.754338192777482</c:v>
                </c:pt>
                <c:pt idx="23">
                  <c:v>89.172248001589352</c:v>
                </c:pt>
                <c:pt idx="24">
                  <c:v>104.4331644531089</c:v>
                </c:pt>
                <c:pt idx="25">
                  <c:v>76.50506847977671</c:v>
                </c:pt>
                <c:pt idx="26">
                  <c:v>63.613414720389358</c:v>
                </c:pt>
                <c:pt idx="27">
                  <c:v>149.29355522166514</c:v>
                </c:pt>
                <c:pt idx="28">
                  <c:v>90.399709776054152</c:v>
                </c:pt>
                <c:pt idx="29">
                  <c:v>89.411574473995415</c:v>
                </c:pt>
                <c:pt idx="30">
                  <c:v>74.493572423633722</c:v>
                </c:pt>
                <c:pt idx="31">
                  <c:v>66.076367082796935</c:v>
                </c:pt>
                <c:pt idx="32">
                  <c:v>60.377648324640603</c:v>
                </c:pt>
                <c:pt idx="33">
                  <c:v>119.09985568216985</c:v>
                </c:pt>
                <c:pt idx="34">
                  <c:v>60.283451451345385</c:v>
                </c:pt>
                <c:pt idx="35">
                  <c:v>61.655958302605292</c:v>
                </c:pt>
                <c:pt idx="36">
                  <c:v>63.73684694830748</c:v>
                </c:pt>
                <c:pt idx="37">
                  <c:v>92.389426961984782</c:v>
                </c:pt>
                <c:pt idx="38">
                  <c:v>76.551359687559682</c:v>
                </c:pt>
                <c:pt idx="39">
                  <c:v>67.730516503188184</c:v>
                </c:pt>
                <c:pt idx="40">
                  <c:v>77.568306754061041</c:v>
                </c:pt>
                <c:pt idx="41">
                  <c:v>65.438971069109513</c:v>
                </c:pt>
                <c:pt idx="42">
                  <c:v>86.095266023726637</c:v>
                </c:pt>
                <c:pt idx="43">
                  <c:v>90.272741243575481</c:v>
                </c:pt>
                <c:pt idx="44">
                  <c:v>58.26643910000822</c:v>
                </c:pt>
                <c:pt idx="45">
                  <c:v>79.309796287233425</c:v>
                </c:pt>
                <c:pt idx="46">
                  <c:v>85.806651392387508</c:v>
                </c:pt>
                <c:pt idx="47">
                  <c:v>65.081737097016131</c:v>
                </c:pt>
                <c:pt idx="48">
                  <c:v>57.065150828577977</c:v>
                </c:pt>
                <c:pt idx="49">
                  <c:v>67.796477188327344</c:v>
                </c:pt>
              </c:numCache>
            </c:numRef>
          </c:yVal>
          <c:smooth val="0"/>
          <c:extLst>
            <c:ext xmlns:c16="http://schemas.microsoft.com/office/drawing/2014/chart" uri="{C3380CC4-5D6E-409C-BE32-E72D297353CC}">
              <c16:uniqueId val="{00000002-2D15-6C47-8016-F711CDE22D7B}"/>
            </c:ext>
          </c:extLst>
        </c:ser>
        <c:dLbls>
          <c:showLegendKey val="0"/>
          <c:showVal val="0"/>
          <c:showCatName val="0"/>
          <c:showSerName val="0"/>
          <c:showPercent val="0"/>
          <c:showBubbleSize val="0"/>
        </c:dLbls>
        <c:axId val="1412432287"/>
        <c:axId val="1391079343"/>
      </c:scatterChart>
      <c:valAx>
        <c:axId val="1412432287"/>
        <c:scaling>
          <c:orientation val="minMax"/>
        </c:scaling>
        <c:delete val="0"/>
        <c:axPos val="b"/>
        <c:title>
          <c:tx>
            <c:rich>
              <a:bodyPr/>
              <a:lstStyle/>
              <a:p>
                <a:pPr>
                  <a:defRPr/>
                </a:pPr>
                <a:r>
                  <a:rPr lang="en-US"/>
                  <a:t> Indicated Dividend Yield (%) 2019 </a:t>
                </a:r>
              </a:p>
            </c:rich>
          </c:tx>
          <c:overlay val="0"/>
        </c:title>
        <c:numFmt formatCode="_(* #,##0.00_);_(* \(#,##0.00\);_(* &quot;-&quot;_);_(@_)" sourceLinked="1"/>
        <c:majorTickMark val="out"/>
        <c:minorTickMark val="none"/>
        <c:tickLblPos val="nextTo"/>
        <c:crossAx val="1391079343"/>
        <c:crosses val="autoZero"/>
        <c:crossBetween val="midCat"/>
      </c:valAx>
      <c:valAx>
        <c:axId val="1391079343"/>
        <c:scaling>
          <c:orientation val="minMax"/>
        </c:scaling>
        <c:delete val="0"/>
        <c:axPos val="l"/>
        <c:title>
          <c:tx>
            <c:rich>
              <a:bodyPr/>
              <a:lstStyle/>
              <a:p>
                <a:pPr>
                  <a:defRPr/>
                </a:pPr>
                <a:r>
                  <a:rPr lang="en-US"/>
                  <a:t>2019 YTD Total Return (%)</a:t>
                </a:r>
              </a:p>
            </c:rich>
          </c:tx>
          <c:overlay val="0"/>
        </c:title>
        <c:numFmt formatCode="General" sourceLinked="1"/>
        <c:majorTickMark val="out"/>
        <c:minorTickMark val="none"/>
        <c:tickLblPos val="nextTo"/>
        <c:crossAx val="141243228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Overvalued Line Fit  Plot</a:t>
            </a:r>
          </a:p>
        </c:rich>
      </c:tx>
      <c:overlay val="0"/>
    </c:title>
    <c:autoTitleDeleted val="0"/>
    <c:plotArea>
      <c:layout/>
      <c:scatterChart>
        <c:scatterStyle val="lineMarker"/>
        <c:varyColors val="0"/>
        <c:ser>
          <c:idx val="0"/>
          <c:order val="0"/>
          <c:tx>
            <c:v>2019 YTD Total Return (%)</c:v>
          </c:tx>
          <c:spPr>
            <a:ln w="19050">
              <a:noFill/>
            </a:ln>
          </c:spPr>
          <c:xVal>
            <c:numRef>
              <c:f>Sheet4!$E$2:$E$51</c:f>
              <c:numCache>
                <c:formatCode>General</c:formatCode>
                <c:ptCount val="50"/>
                <c:pt idx="0">
                  <c:v>1</c:v>
                </c:pt>
                <c:pt idx="1">
                  <c:v>1</c:v>
                </c:pt>
                <c:pt idx="2">
                  <c:v>0</c:v>
                </c:pt>
                <c:pt idx="3">
                  <c:v>1</c:v>
                </c:pt>
                <c:pt idx="4">
                  <c:v>1</c:v>
                </c:pt>
                <c:pt idx="5">
                  <c:v>1</c:v>
                </c:pt>
                <c:pt idx="6">
                  <c:v>0</c:v>
                </c:pt>
                <c:pt idx="7">
                  <c:v>1</c:v>
                </c:pt>
                <c:pt idx="8">
                  <c:v>1</c:v>
                </c:pt>
                <c:pt idx="9">
                  <c:v>1</c:v>
                </c:pt>
                <c:pt idx="10">
                  <c:v>0</c:v>
                </c:pt>
                <c:pt idx="11">
                  <c:v>0</c:v>
                </c:pt>
                <c:pt idx="12">
                  <c:v>0</c:v>
                </c:pt>
                <c:pt idx="13">
                  <c:v>1</c:v>
                </c:pt>
                <c:pt idx="14">
                  <c:v>1</c:v>
                </c:pt>
                <c:pt idx="15">
                  <c:v>0</c:v>
                </c:pt>
                <c:pt idx="16">
                  <c:v>1</c:v>
                </c:pt>
                <c:pt idx="17">
                  <c:v>0</c:v>
                </c:pt>
                <c:pt idx="18">
                  <c:v>0</c:v>
                </c:pt>
                <c:pt idx="19">
                  <c:v>1</c:v>
                </c:pt>
                <c:pt idx="20">
                  <c:v>0</c:v>
                </c:pt>
                <c:pt idx="21">
                  <c:v>1</c:v>
                </c:pt>
                <c:pt idx="22">
                  <c:v>1</c:v>
                </c:pt>
                <c:pt idx="23">
                  <c:v>0</c:v>
                </c:pt>
                <c:pt idx="24">
                  <c:v>0</c:v>
                </c:pt>
                <c:pt idx="25">
                  <c:v>0</c:v>
                </c:pt>
                <c:pt idx="26">
                  <c:v>0</c:v>
                </c:pt>
                <c:pt idx="27">
                  <c:v>1</c:v>
                </c:pt>
                <c:pt idx="28">
                  <c:v>1</c:v>
                </c:pt>
                <c:pt idx="29">
                  <c:v>1</c:v>
                </c:pt>
                <c:pt idx="30">
                  <c:v>1</c:v>
                </c:pt>
                <c:pt idx="31">
                  <c:v>1</c:v>
                </c:pt>
                <c:pt idx="32">
                  <c:v>1</c:v>
                </c:pt>
                <c:pt idx="33">
                  <c:v>0</c:v>
                </c:pt>
                <c:pt idx="34">
                  <c:v>0</c:v>
                </c:pt>
                <c:pt idx="35">
                  <c:v>1</c:v>
                </c:pt>
                <c:pt idx="36">
                  <c:v>1</c:v>
                </c:pt>
                <c:pt idx="37">
                  <c:v>1</c:v>
                </c:pt>
                <c:pt idx="38">
                  <c:v>1</c:v>
                </c:pt>
                <c:pt idx="39">
                  <c:v>0</c:v>
                </c:pt>
                <c:pt idx="40">
                  <c:v>0</c:v>
                </c:pt>
                <c:pt idx="41">
                  <c:v>0</c:v>
                </c:pt>
                <c:pt idx="42">
                  <c:v>1</c:v>
                </c:pt>
                <c:pt idx="43">
                  <c:v>1</c:v>
                </c:pt>
                <c:pt idx="44">
                  <c:v>0</c:v>
                </c:pt>
                <c:pt idx="45">
                  <c:v>1</c:v>
                </c:pt>
                <c:pt idx="46">
                  <c:v>0</c:v>
                </c:pt>
                <c:pt idx="47">
                  <c:v>0</c:v>
                </c:pt>
                <c:pt idx="48">
                  <c:v>0</c:v>
                </c:pt>
                <c:pt idx="49">
                  <c:v>1</c:v>
                </c:pt>
              </c:numCache>
            </c:numRef>
          </c:xVal>
          <c:yVal>
            <c:numRef>
              <c:f>Sheet4!$A$2:$A$51</c:f>
              <c:numCache>
                <c:formatCode>General</c:formatCode>
                <c:ptCount val="50"/>
                <c:pt idx="0">
                  <c:v>70.22</c:v>
                </c:pt>
                <c:pt idx="1">
                  <c:v>93.87</c:v>
                </c:pt>
                <c:pt idx="2">
                  <c:v>70.510000000000005</c:v>
                </c:pt>
                <c:pt idx="3">
                  <c:v>100.15</c:v>
                </c:pt>
                <c:pt idx="4">
                  <c:v>69.790000000000006</c:v>
                </c:pt>
                <c:pt idx="5">
                  <c:v>73.87</c:v>
                </c:pt>
                <c:pt idx="6">
                  <c:v>65.510000000000005</c:v>
                </c:pt>
                <c:pt idx="7">
                  <c:v>60.33</c:v>
                </c:pt>
                <c:pt idx="8">
                  <c:v>79.14</c:v>
                </c:pt>
                <c:pt idx="9">
                  <c:v>67.72</c:v>
                </c:pt>
                <c:pt idx="10">
                  <c:v>63.98</c:v>
                </c:pt>
                <c:pt idx="11">
                  <c:v>77.17</c:v>
                </c:pt>
                <c:pt idx="12">
                  <c:v>71.25</c:v>
                </c:pt>
                <c:pt idx="13">
                  <c:v>80.680000000000007</c:v>
                </c:pt>
                <c:pt idx="14">
                  <c:v>62.26</c:v>
                </c:pt>
                <c:pt idx="15">
                  <c:v>62.65</c:v>
                </c:pt>
                <c:pt idx="16">
                  <c:v>65.77</c:v>
                </c:pt>
                <c:pt idx="17">
                  <c:v>74.88</c:v>
                </c:pt>
                <c:pt idx="18">
                  <c:v>66.27</c:v>
                </c:pt>
                <c:pt idx="19">
                  <c:v>62.35</c:v>
                </c:pt>
                <c:pt idx="20">
                  <c:v>61.47</c:v>
                </c:pt>
                <c:pt idx="21">
                  <c:v>84.29</c:v>
                </c:pt>
                <c:pt idx="22">
                  <c:v>83.57</c:v>
                </c:pt>
                <c:pt idx="23">
                  <c:v>90.33</c:v>
                </c:pt>
                <c:pt idx="24">
                  <c:v>103.99</c:v>
                </c:pt>
                <c:pt idx="25">
                  <c:v>76.95</c:v>
                </c:pt>
                <c:pt idx="26">
                  <c:v>65.319999999999993</c:v>
                </c:pt>
                <c:pt idx="27">
                  <c:v>148.43</c:v>
                </c:pt>
                <c:pt idx="28">
                  <c:v>89.88</c:v>
                </c:pt>
                <c:pt idx="29">
                  <c:v>88.97</c:v>
                </c:pt>
                <c:pt idx="30">
                  <c:v>77.02</c:v>
                </c:pt>
                <c:pt idx="31">
                  <c:v>65.239999999999995</c:v>
                </c:pt>
                <c:pt idx="32">
                  <c:v>60.67</c:v>
                </c:pt>
                <c:pt idx="33">
                  <c:v>119.31</c:v>
                </c:pt>
                <c:pt idx="34">
                  <c:v>62.08</c:v>
                </c:pt>
                <c:pt idx="35">
                  <c:v>59.52</c:v>
                </c:pt>
                <c:pt idx="36">
                  <c:v>62.85</c:v>
                </c:pt>
                <c:pt idx="37">
                  <c:v>92.23</c:v>
                </c:pt>
                <c:pt idx="38">
                  <c:v>77.25</c:v>
                </c:pt>
                <c:pt idx="39">
                  <c:v>69.489999999999995</c:v>
                </c:pt>
                <c:pt idx="40">
                  <c:v>78.25</c:v>
                </c:pt>
                <c:pt idx="41">
                  <c:v>60.42</c:v>
                </c:pt>
                <c:pt idx="42">
                  <c:v>84.12</c:v>
                </c:pt>
                <c:pt idx="43">
                  <c:v>91.39</c:v>
                </c:pt>
                <c:pt idx="44">
                  <c:v>59.16</c:v>
                </c:pt>
                <c:pt idx="45">
                  <c:v>80.08</c:v>
                </c:pt>
                <c:pt idx="46">
                  <c:v>88.83</c:v>
                </c:pt>
                <c:pt idx="47">
                  <c:v>64.17</c:v>
                </c:pt>
                <c:pt idx="48">
                  <c:v>58.75</c:v>
                </c:pt>
                <c:pt idx="49">
                  <c:v>68.849999999999994</c:v>
                </c:pt>
              </c:numCache>
            </c:numRef>
          </c:yVal>
          <c:smooth val="0"/>
          <c:extLst>
            <c:ext xmlns:c16="http://schemas.microsoft.com/office/drawing/2014/chart" uri="{C3380CC4-5D6E-409C-BE32-E72D297353CC}">
              <c16:uniqueId val="{00000001-FD50-7A46-9D42-3447919161DF}"/>
            </c:ext>
          </c:extLst>
        </c:ser>
        <c:ser>
          <c:idx val="1"/>
          <c:order val="1"/>
          <c:tx>
            <c:v>Predicted 2019 YTD Total Return (%)</c:v>
          </c:tx>
          <c:spPr>
            <a:ln w="19050">
              <a:noFill/>
            </a:ln>
          </c:spPr>
          <c:xVal>
            <c:numRef>
              <c:f>Sheet4!$E$2:$E$51</c:f>
              <c:numCache>
                <c:formatCode>General</c:formatCode>
                <c:ptCount val="50"/>
                <c:pt idx="0">
                  <c:v>1</c:v>
                </c:pt>
                <c:pt idx="1">
                  <c:v>1</c:v>
                </c:pt>
                <c:pt idx="2">
                  <c:v>0</c:v>
                </c:pt>
                <c:pt idx="3">
                  <c:v>1</c:v>
                </c:pt>
                <c:pt idx="4">
                  <c:v>1</c:v>
                </c:pt>
                <c:pt idx="5">
                  <c:v>1</c:v>
                </c:pt>
                <c:pt idx="6">
                  <c:v>0</c:v>
                </c:pt>
                <c:pt idx="7">
                  <c:v>1</c:v>
                </c:pt>
                <c:pt idx="8">
                  <c:v>1</c:v>
                </c:pt>
                <c:pt idx="9">
                  <c:v>1</c:v>
                </c:pt>
                <c:pt idx="10">
                  <c:v>0</c:v>
                </c:pt>
                <c:pt idx="11">
                  <c:v>0</c:v>
                </c:pt>
                <c:pt idx="12">
                  <c:v>0</c:v>
                </c:pt>
                <c:pt idx="13">
                  <c:v>1</c:v>
                </c:pt>
                <c:pt idx="14">
                  <c:v>1</c:v>
                </c:pt>
                <c:pt idx="15">
                  <c:v>0</c:v>
                </c:pt>
                <c:pt idx="16">
                  <c:v>1</c:v>
                </c:pt>
                <c:pt idx="17">
                  <c:v>0</c:v>
                </c:pt>
                <c:pt idx="18">
                  <c:v>0</c:v>
                </c:pt>
                <c:pt idx="19">
                  <c:v>1</c:v>
                </c:pt>
                <c:pt idx="20">
                  <c:v>0</c:v>
                </c:pt>
                <c:pt idx="21">
                  <c:v>1</c:v>
                </c:pt>
                <c:pt idx="22">
                  <c:v>1</c:v>
                </c:pt>
                <c:pt idx="23">
                  <c:v>0</c:v>
                </c:pt>
                <c:pt idx="24">
                  <c:v>0</c:v>
                </c:pt>
                <c:pt idx="25">
                  <c:v>0</c:v>
                </c:pt>
                <c:pt idx="26">
                  <c:v>0</c:v>
                </c:pt>
                <c:pt idx="27">
                  <c:v>1</c:v>
                </c:pt>
                <c:pt idx="28">
                  <c:v>1</c:v>
                </c:pt>
                <c:pt idx="29">
                  <c:v>1</c:v>
                </c:pt>
                <c:pt idx="30">
                  <c:v>1</c:v>
                </c:pt>
                <c:pt idx="31">
                  <c:v>1</c:v>
                </c:pt>
                <c:pt idx="32">
                  <c:v>1</c:v>
                </c:pt>
                <c:pt idx="33">
                  <c:v>0</c:v>
                </c:pt>
                <c:pt idx="34">
                  <c:v>0</c:v>
                </c:pt>
                <c:pt idx="35">
                  <c:v>1</c:v>
                </c:pt>
                <c:pt idx="36">
                  <c:v>1</c:v>
                </c:pt>
                <c:pt idx="37">
                  <c:v>1</c:v>
                </c:pt>
                <c:pt idx="38">
                  <c:v>1</c:v>
                </c:pt>
                <c:pt idx="39">
                  <c:v>0</c:v>
                </c:pt>
                <c:pt idx="40">
                  <c:v>0</c:v>
                </c:pt>
                <c:pt idx="41">
                  <c:v>0</c:v>
                </c:pt>
                <c:pt idx="42">
                  <c:v>1</c:v>
                </c:pt>
                <c:pt idx="43">
                  <c:v>1</c:v>
                </c:pt>
                <c:pt idx="44">
                  <c:v>0</c:v>
                </c:pt>
                <c:pt idx="45">
                  <c:v>1</c:v>
                </c:pt>
                <c:pt idx="46">
                  <c:v>0</c:v>
                </c:pt>
                <c:pt idx="47">
                  <c:v>0</c:v>
                </c:pt>
                <c:pt idx="48">
                  <c:v>0</c:v>
                </c:pt>
                <c:pt idx="49">
                  <c:v>1</c:v>
                </c:pt>
              </c:numCache>
            </c:numRef>
          </c:xVal>
          <c:yVal>
            <c:numRef>
              <c:f>Sheet4!$B$85:$B$134</c:f>
              <c:numCache>
                <c:formatCode>General</c:formatCode>
                <c:ptCount val="50"/>
                <c:pt idx="0">
                  <c:v>70.571919405740005</c:v>
                </c:pt>
                <c:pt idx="1">
                  <c:v>94.871436403265974</c:v>
                </c:pt>
                <c:pt idx="2">
                  <c:v>71.310503327989096</c:v>
                </c:pt>
                <c:pt idx="3">
                  <c:v>99.904353633179383</c:v>
                </c:pt>
                <c:pt idx="4">
                  <c:v>70.609783099662067</c:v>
                </c:pt>
                <c:pt idx="5">
                  <c:v>73.983717189900219</c:v>
                </c:pt>
                <c:pt idx="6">
                  <c:v>64.296233697528322</c:v>
                </c:pt>
                <c:pt idx="7">
                  <c:v>59.729253441323607</c:v>
                </c:pt>
                <c:pt idx="8">
                  <c:v>80.840795671247619</c:v>
                </c:pt>
                <c:pt idx="9">
                  <c:v>68.219581516971715</c:v>
                </c:pt>
                <c:pt idx="10">
                  <c:v>64.521917111086708</c:v>
                </c:pt>
                <c:pt idx="11">
                  <c:v>77.274284936651569</c:v>
                </c:pt>
                <c:pt idx="12">
                  <c:v>70.952299746665744</c:v>
                </c:pt>
                <c:pt idx="13">
                  <c:v>81.107854956285038</c:v>
                </c:pt>
                <c:pt idx="14">
                  <c:v>62.723038385255741</c:v>
                </c:pt>
                <c:pt idx="15">
                  <c:v>67.559108423631528</c:v>
                </c:pt>
                <c:pt idx="16">
                  <c:v>68.353561167515792</c:v>
                </c:pt>
                <c:pt idx="17">
                  <c:v>75.31164012788085</c:v>
                </c:pt>
                <c:pt idx="18">
                  <c:v>65.406088779486083</c:v>
                </c:pt>
                <c:pt idx="19">
                  <c:v>65.087189831630042</c:v>
                </c:pt>
                <c:pt idx="20">
                  <c:v>64.042948316350717</c:v>
                </c:pt>
                <c:pt idx="21">
                  <c:v>72.892877159137626</c:v>
                </c:pt>
                <c:pt idx="22">
                  <c:v>83.754338192777482</c:v>
                </c:pt>
                <c:pt idx="23">
                  <c:v>89.172248001589352</c:v>
                </c:pt>
                <c:pt idx="24">
                  <c:v>104.4331644531089</c:v>
                </c:pt>
                <c:pt idx="25">
                  <c:v>76.50506847977671</c:v>
                </c:pt>
                <c:pt idx="26">
                  <c:v>63.613414720389358</c:v>
                </c:pt>
                <c:pt idx="27">
                  <c:v>149.29355522166514</c:v>
                </c:pt>
                <c:pt idx="28">
                  <c:v>90.399709776054152</c:v>
                </c:pt>
                <c:pt idx="29">
                  <c:v>89.411574473995415</c:v>
                </c:pt>
                <c:pt idx="30">
                  <c:v>74.493572423633722</c:v>
                </c:pt>
                <c:pt idx="31">
                  <c:v>66.076367082796935</c:v>
                </c:pt>
                <c:pt idx="32">
                  <c:v>60.377648324640603</c:v>
                </c:pt>
                <c:pt idx="33">
                  <c:v>119.09985568216985</c:v>
                </c:pt>
                <c:pt idx="34">
                  <c:v>60.283451451345385</c:v>
                </c:pt>
                <c:pt idx="35">
                  <c:v>61.655958302605292</c:v>
                </c:pt>
                <c:pt idx="36">
                  <c:v>63.73684694830748</c:v>
                </c:pt>
                <c:pt idx="37">
                  <c:v>92.389426961984782</c:v>
                </c:pt>
                <c:pt idx="38">
                  <c:v>76.551359687559682</c:v>
                </c:pt>
                <c:pt idx="39">
                  <c:v>67.730516503188184</c:v>
                </c:pt>
                <c:pt idx="40">
                  <c:v>77.568306754061041</c:v>
                </c:pt>
                <c:pt idx="41">
                  <c:v>65.438971069109513</c:v>
                </c:pt>
                <c:pt idx="42">
                  <c:v>86.095266023726637</c:v>
                </c:pt>
                <c:pt idx="43">
                  <c:v>90.272741243575481</c:v>
                </c:pt>
                <c:pt idx="44">
                  <c:v>58.26643910000822</c:v>
                </c:pt>
                <c:pt idx="45">
                  <c:v>79.309796287233425</c:v>
                </c:pt>
                <c:pt idx="46">
                  <c:v>85.806651392387508</c:v>
                </c:pt>
                <c:pt idx="47">
                  <c:v>65.081737097016131</c:v>
                </c:pt>
                <c:pt idx="48">
                  <c:v>57.065150828577977</c:v>
                </c:pt>
                <c:pt idx="49">
                  <c:v>67.796477188327344</c:v>
                </c:pt>
              </c:numCache>
            </c:numRef>
          </c:yVal>
          <c:smooth val="0"/>
          <c:extLst>
            <c:ext xmlns:c16="http://schemas.microsoft.com/office/drawing/2014/chart" uri="{C3380CC4-5D6E-409C-BE32-E72D297353CC}">
              <c16:uniqueId val="{00000002-FD50-7A46-9D42-3447919161DF}"/>
            </c:ext>
          </c:extLst>
        </c:ser>
        <c:dLbls>
          <c:showLegendKey val="0"/>
          <c:showVal val="0"/>
          <c:showCatName val="0"/>
          <c:showSerName val="0"/>
          <c:showPercent val="0"/>
          <c:showBubbleSize val="0"/>
        </c:dLbls>
        <c:axId val="1415728223"/>
        <c:axId val="1415729855"/>
      </c:scatterChart>
      <c:valAx>
        <c:axId val="1415728223"/>
        <c:scaling>
          <c:orientation val="minMax"/>
        </c:scaling>
        <c:delete val="0"/>
        <c:axPos val="b"/>
        <c:title>
          <c:tx>
            <c:rich>
              <a:bodyPr/>
              <a:lstStyle/>
              <a:p>
                <a:pPr>
                  <a:defRPr/>
                </a:pPr>
                <a:r>
                  <a:rPr lang="en-US"/>
                  <a:t>Overvalued</a:t>
                </a:r>
              </a:p>
            </c:rich>
          </c:tx>
          <c:overlay val="0"/>
        </c:title>
        <c:numFmt formatCode="General" sourceLinked="1"/>
        <c:majorTickMark val="out"/>
        <c:minorTickMark val="none"/>
        <c:tickLblPos val="nextTo"/>
        <c:crossAx val="1415729855"/>
        <c:crosses val="autoZero"/>
        <c:crossBetween val="midCat"/>
      </c:valAx>
      <c:valAx>
        <c:axId val="1415729855"/>
        <c:scaling>
          <c:orientation val="minMax"/>
        </c:scaling>
        <c:delete val="0"/>
        <c:axPos val="l"/>
        <c:title>
          <c:tx>
            <c:rich>
              <a:bodyPr/>
              <a:lstStyle/>
              <a:p>
                <a:pPr>
                  <a:defRPr/>
                </a:pPr>
                <a:r>
                  <a:rPr lang="en-US"/>
                  <a:t>2019 YTD Total Return (%)</a:t>
                </a:r>
              </a:p>
            </c:rich>
          </c:tx>
          <c:overlay val="0"/>
        </c:title>
        <c:numFmt formatCode="General" sourceLinked="1"/>
        <c:majorTickMark val="out"/>
        <c:minorTickMark val="none"/>
        <c:tickLblPos val="nextTo"/>
        <c:crossAx val="141572822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Undervalued Line Fit  Plot</a:t>
            </a:r>
          </a:p>
        </c:rich>
      </c:tx>
      <c:overlay val="0"/>
    </c:title>
    <c:autoTitleDeleted val="0"/>
    <c:plotArea>
      <c:layout/>
      <c:scatterChart>
        <c:scatterStyle val="lineMarker"/>
        <c:varyColors val="0"/>
        <c:ser>
          <c:idx val="0"/>
          <c:order val="0"/>
          <c:tx>
            <c:v>2019 YTD Total Return (%)</c:v>
          </c:tx>
          <c:spPr>
            <a:ln w="19050">
              <a:noFill/>
            </a:ln>
          </c:spPr>
          <c:xVal>
            <c:numRef>
              <c:f>Sheet4!$F$2:$F$51</c:f>
              <c:numCache>
                <c:formatCode>General</c:formatCode>
                <c:ptCount val="50"/>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1</c:v>
                </c:pt>
                <c:pt idx="35">
                  <c:v>0</c:v>
                </c:pt>
                <c:pt idx="36">
                  <c:v>0</c:v>
                </c:pt>
                <c:pt idx="37">
                  <c:v>0</c:v>
                </c:pt>
                <c:pt idx="38">
                  <c:v>0</c:v>
                </c:pt>
                <c:pt idx="39">
                  <c:v>1</c:v>
                </c:pt>
                <c:pt idx="40">
                  <c:v>0</c:v>
                </c:pt>
                <c:pt idx="41">
                  <c:v>0</c:v>
                </c:pt>
                <c:pt idx="42">
                  <c:v>0</c:v>
                </c:pt>
                <c:pt idx="43">
                  <c:v>0</c:v>
                </c:pt>
                <c:pt idx="44">
                  <c:v>0</c:v>
                </c:pt>
                <c:pt idx="45">
                  <c:v>0</c:v>
                </c:pt>
                <c:pt idx="46">
                  <c:v>0</c:v>
                </c:pt>
                <c:pt idx="47">
                  <c:v>0</c:v>
                </c:pt>
                <c:pt idx="48">
                  <c:v>1</c:v>
                </c:pt>
                <c:pt idx="49">
                  <c:v>0</c:v>
                </c:pt>
              </c:numCache>
            </c:numRef>
          </c:xVal>
          <c:yVal>
            <c:numRef>
              <c:f>Sheet4!$A$2:$A$51</c:f>
              <c:numCache>
                <c:formatCode>General</c:formatCode>
                <c:ptCount val="50"/>
                <c:pt idx="0">
                  <c:v>70.22</c:v>
                </c:pt>
                <c:pt idx="1">
                  <c:v>93.87</c:v>
                </c:pt>
                <c:pt idx="2">
                  <c:v>70.510000000000005</c:v>
                </c:pt>
                <c:pt idx="3">
                  <c:v>100.15</c:v>
                </c:pt>
                <c:pt idx="4">
                  <c:v>69.790000000000006</c:v>
                </c:pt>
                <c:pt idx="5">
                  <c:v>73.87</c:v>
                </c:pt>
                <c:pt idx="6">
                  <c:v>65.510000000000005</c:v>
                </c:pt>
                <c:pt idx="7">
                  <c:v>60.33</c:v>
                </c:pt>
                <c:pt idx="8">
                  <c:v>79.14</c:v>
                </c:pt>
                <c:pt idx="9">
                  <c:v>67.72</c:v>
                </c:pt>
                <c:pt idx="10">
                  <c:v>63.98</c:v>
                </c:pt>
                <c:pt idx="11">
                  <c:v>77.17</c:v>
                </c:pt>
                <c:pt idx="12">
                  <c:v>71.25</c:v>
                </c:pt>
                <c:pt idx="13">
                  <c:v>80.680000000000007</c:v>
                </c:pt>
                <c:pt idx="14">
                  <c:v>62.26</c:v>
                </c:pt>
                <c:pt idx="15">
                  <c:v>62.65</c:v>
                </c:pt>
                <c:pt idx="16">
                  <c:v>65.77</c:v>
                </c:pt>
                <c:pt idx="17">
                  <c:v>74.88</c:v>
                </c:pt>
                <c:pt idx="18">
                  <c:v>66.27</c:v>
                </c:pt>
                <c:pt idx="19">
                  <c:v>62.35</c:v>
                </c:pt>
                <c:pt idx="20">
                  <c:v>61.47</c:v>
                </c:pt>
                <c:pt idx="21">
                  <c:v>84.29</c:v>
                </c:pt>
                <c:pt idx="22">
                  <c:v>83.57</c:v>
                </c:pt>
                <c:pt idx="23">
                  <c:v>90.33</c:v>
                </c:pt>
                <c:pt idx="24">
                  <c:v>103.99</c:v>
                </c:pt>
                <c:pt idx="25">
                  <c:v>76.95</c:v>
                </c:pt>
                <c:pt idx="26">
                  <c:v>65.319999999999993</c:v>
                </c:pt>
                <c:pt idx="27">
                  <c:v>148.43</c:v>
                </c:pt>
                <c:pt idx="28">
                  <c:v>89.88</c:v>
                </c:pt>
                <c:pt idx="29">
                  <c:v>88.97</c:v>
                </c:pt>
                <c:pt idx="30">
                  <c:v>77.02</c:v>
                </c:pt>
                <c:pt idx="31">
                  <c:v>65.239999999999995</c:v>
                </c:pt>
                <c:pt idx="32">
                  <c:v>60.67</c:v>
                </c:pt>
                <c:pt idx="33">
                  <c:v>119.31</c:v>
                </c:pt>
                <c:pt idx="34">
                  <c:v>62.08</c:v>
                </c:pt>
                <c:pt idx="35">
                  <c:v>59.52</c:v>
                </c:pt>
                <c:pt idx="36">
                  <c:v>62.85</c:v>
                </c:pt>
                <c:pt idx="37">
                  <c:v>92.23</c:v>
                </c:pt>
                <c:pt idx="38">
                  <c:v>77.25</c:v>
                </c:pt>
                <c:pt idx="39">
                  <c:v>69.489999999999995</c:v>
                </c:pt>
                <c:pt idx="40">
                  <c:v>78.25</c:v>
                </c:pt>
                <c:pt idx="41">
                  <c:v>60.42</c:v>
                </c:pt>
                <c:pt idx="42">
                  <c:v>84.12</c:v>
                </c:pt>
                <c:pt idx="43">
                  <c:v>91.39</c:v>
                </c:pt>
                <c:pt idx="44">
                  <c:v>59.16</c:v>
                </c:pt>
                <c:pt idx="45">
                  <c:v>80.08</c:v>
                </c:pt>
                <c:pt idx="46">
                  <c:v>88.83</c:v>
                </c:pt>
                <c:pt idx="47">
                  <c:v>64.17</c:v>
                </c:pt>
                <c:pt idx="48">
                  <c:v>58.75</c:v>
                </c:pt>
                <c:pt idx="49">
                  <c:v>68.849999999999994</c:v>
                </c:pt>
              </c:numCache>
            </c:numRef>
          </c:yVal>
          <c:smooth val="0"/>
          <c:extLst>
            <c:ext xmlns:c16="http://schemas.microsoft.com/office/drawing/2014/chart" uri="{C3380CC4-5D6E-409C-BE32-E72D297353CC}">
              <c16:uniqueId val="{00000001-7D7D-CE4B-BB97-F776A393B335}"/>
            </c:ext>
          </c:extLst>
        </c:ser>
        <c:ser>
          <c:idx val="1"/>
          <c:order val="1"/>
          <c:tx>
            <c:v>Predicted 2019 YTD Total Return (%)</c:v>
          </c:tx>
          <c:spPr>
            <a:ln w="19050">
              <a:noFill/>
            </a:ln>
          </c:spPr>
          <c:xVal>
            <c:numRef>
              <c:f>Sheet4!$F$2:$F$51</c:f>
              <c:numCache>
                <c:formatCode>General</c:formatCode>
                <c:ptCount val="50"/>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1</c:v>
                </c:pt>
                <c:pt idx="35">
                  <c:v>0</c:v>
                </c:pt>
                <c:pt idx="36">
                  <c:v>0</c:v>
                </c:pt>
                <c:pt idx="37">
                  <c:v>0</c:v>
                </c:pt>
                <c:pt idx="38">
                  <c:v>0</c:v>
                </c:pt>
                <c:pt idx="39">
                  <c:v>1</c:v>
                </c:pt>
                <c:pt idx="40">
                  <c:v>0</c:v>
                </c:pt>
                <c:pt idx="41">
                  <c:v>0</c:v>
                </c:pt>
                <c:pt idx="42">
                  <c:v>0</c:v>
                </c:pt>
                <c:pt idx="43">
                  <c:v>0</c:v>
                </c:pt>
                <c:pt idx="44">
                  <c:v>0</c:v>
                </c:pt>
                <c:pt idx="45">
                  <c:v>0</c:v>
                </c:pt>
                <c:pt idx="46">
                  <c:v>0</c:v>
                </c:pt>
                <c:pt idx="47">
                  <c:v>0</c:v>
                </c:pt>
                <c:pt idx="48">
                  <c:v>1</c:v>
                </c:pt>
                <c:pt idx="49">
                  <c:v>0</c:v>
                </c:pt>
              </c:numCache>
            </c:numRef>
          </c:xVal>
          <c:yVal>
            <c:numRef>
              <c:f>Sheet4!$B$85:$B$134</c:f>
              <c:numCache>
                <c:formatCode>General</c:formatCode>
                <c:ptCount val="50"/>
                <c:pt idx="0">
                  <c:v>70.571919405740005</c:v>
                </c:pt>
                <c:pt idx="1">
                  <c:v>94.871436403265974</c:v>
                </c:pt>
                <c:pt idx="2">
                  <c:v>71.310503327989096</c:v>
                </c:pt>
                <c:pt idx="3">
                  <c:v>99.904353633179383</c:v>
                </c:pt>
                <c:pt idx="4">
                  <c:v>70.609783099662067</c:v>
                </c:pt>
                <c:pt idx="5">
                  <c:v>73.983717189900219</c:v>
                </c:pt>
                <c:pt idx="6">
                  <c:v>64.296233697528322</c:v>
                </c:pt>
                <c:pt idx="7">
                  <c:v>59.729253441323607</c:v>
                </c:pt>
                <c:pt idx="8">
                  <c:v>80.840795671247619</c:v>
                </c:pt>
                <c:pt idx="9">
                  <c:v>68.219581516971715</c:v>
                </c:pt>
                <c:pt idx="10">
                  <c:v>64.521917111086708</c:v>
                </c:pt>
                <c:pt idx="11">
                  <c:v>77.274284936651569</c:v>
                </c:pt>
                <c:pt idx="12">
                  <c:v>70.952299746665744</c:v>
                </c:pt>
                <c:pt idx="13">
                  <c:v>81.107854956285038</c:v>
                </c:pt>
                <c:pt idx="14">
                  <c:v>62.723038385255741</c:v>
                </c:pt>
                <c:pt idx="15">
                  <c:v>67.559108423631528</c:v>
                </c:pt>
                <c:pt idx="16">
                  <c:v>68.353561167515792</c:v>
                </c:pt>
                <c:pt idx="17">
                  <c:v>75.31164012788085</c:v>
                </c:pt>
                <c:pt idx="18">
                  <c:v>65.406088779486083</c:v>
                </c:pt>
                <c:pt idx="19">
                  <c:v>65.087189831630042</c:v>
                </c:pt>
                <c:pt idx="20">
                  <c:v>64.042948316350717</c:v>
                </c:pt>
                <c:pt idx="21">
                  <c:v>72.892877159137626</c:v>
                </c:pt>
                <c:pt idx="22">
                  <c:v>83.754338192777482</c:v>
                </c:pt>
                <c:pt idx="23">
                  <c:v>89.172248001589352</c:v>
                </c:pt>
                <c:pt idx="24">
                  <c:v>104.4331644531089</c:v>
                </c:pt>
                <c:pt idx="25">
                  <c:v>76.50506847977671</c:v>
                </c:pt>
                <c:pt idx="26">
                  <c:v>63.613414720389358</c:v>
                </c:pt>
                <c:pt idx="27">
                  <c:v>149.29355522166514</c:v>
                </c:pt>
                <c:pt idx="28">
                  <c:v>90.399709776054152</c:v>
                </c:pt>
                <c:pt idx="29">
                  <c:v>89.411574473995415</c:v>
                </c:pt>
                <c:pt idx="30">
                  <c:v>74.493572423633722</c:v>
                </c:pt>
                <c:pt idx="31">
                  <c:v>66.076367082796935</c:v>
                </c:pt>
                <c:pt idx="32">
                  <c:v>60.377648324640603</c:v>
                </c:pt>
                <c:pt idx="33">
                  <c:v>119.09985568216985</c:v>
                </c:pt>
                <c:pt idx="34">
                  <c:v>60.283451451345385</c:v>
                </c:pt>
                <c:pt idx="35">
                  <c:v>61.655958302605292</c:v>
                </c:pt>
                <c:pt idx="36">
                  <c:v>63.73684694830748</c:v>
                </c:pt>
                <c:pt idx="37">
                  <c:v>92.389426961984782</c:v>
                </c:pt>
                <c:pt idx="38">
                  <c:v>76.551359687559682</c:v>
                </c:pt>
                <c:pt idx="39">
                  <c:v>67.730516503188184</c:v>
                </c:pt>
                <c:pt idx="40">
                  <c:v>77.568306754061041</c:v>
                </c:pt>
                <c:pt idx="41">
                  <c:v>65.438971069109513</c:v>
                </c:pt>
                <c:pt idx="42">
                  <c:v>86.095266023726637</c:v>
                </c:pt>
                <c:pt idx="43">
                  <c:v>90.272741243575481</c:v>
                </c:pt>
                <c:pt idx="44">
                  <c:v>58.26643910000822</c:v>
                </c:pt>
                <c:pt idx="45">
                  <c:v>79.309796287233425</c:v>
                </c:pt>
                <c:pt idx="46">
                  <c:v>85.806651392387508</c:v>
                </c:pt>
                <c:pt idx="47">
                  <c:v>65.081737097016131</c:v>
                </c:pt>
                <c:pt idx="48">
                  <c:v>57.065150828577977</c:v>
                </c:pt>
                <c:pt idx="49">
                  <c:v>67.796477188327344</c:v>
                </c:pt>
              </c:numCache>
            </c:numRef>
          </c:yVal>
          <c:smooth val="0"/>
          <c:extLst>
            <c:ext xmlns:c16="http://schemas.microsoft.com/office/drawing/2014/chart" uri="{C3380CC4-5D6E-409C-BE32-E72D297353CC}">
              <c16:uniqueId val="{00000002-7D7D-CE4B-BB97-F776A393B335}"/>
            </c:ext>
          </c:extLst>
        </c:ser>
        <c:dLbls>
          <c:showLegendKey val="0"/>
          <c:showVal val="0"/>
          <c:showCatName val="0"/>
          <c:showSerName val="0"/>
          <c:showPercent val="0"/>
          <c:showBubbleSize val="0"/>
        </c:dLbls>
        <c:axId val="1391076559"/>
        <c:axId val="1390923951"/>
      </c:scatterChart>
      <c:valAx>
        <c:axId val="1391076559"/>
        <c:scaling>
          <c:orientation val="minMax"/>
        </c:scaling>
        <c:delete val="0"/>
        <c:axPos val="b"/>
        <c:title>
          <c:tx>
            <c:rich>
              <a:bodyPr/>
              <a:lstStyle/>
              <a:p>
                <a:pPr>
                  <a:defRPr/>
                </a:pPr>
                <a:r>
                  <a:rPr lang="en-US"/>
                  <a:t>Undervalued</a:t>
                </a:r>
              </a:p>
            </c:rich>
          </c:tx>
          <c:overlay val="0"/>
        </c:title>
        <c:numFmt formatCode="General" sourceLinked="1"/>
        <c:majorTickMark val="out"/>
        <c:minorTickMark val="none"/>
        <c:tickLblPos val="nextTo"/>
        <c:crossAx val="1390923951"/>
        <c:crosses val="autoZero"/>
        <c:crossBetween val="midCat"/>
      </c:valAx>
      <c:valAx>
        <c:axId val="1390923951"/>
        <c:scaling>
          <c:orientation val="minMax"/>
        </c:scaling>
        <c:delete val="0"/>
        <c:axPos val="l"/>
        <c:title>
          <c:tx>
            <c:rich>
              <a:bodyPr/>
              <a:lstStyle/>
              <a:p>
                <a:pPr>
                  <a:defRPr/>
                </a:pPr>
                <a:r>
                  <a:rPr lang="en-US"/>
                  <a:t>2019 YTD Total Return (%)</a:t>
                </a:r>
              </a:p>
            </c:rich>
          </c:tx>
          <c:overlay val="0"/>
        </c:title>
        <c:numFmt formatCode="General" sourceLinked="1"/>
        <c:majorTickMark val="out"/>
        <c:minorTickMark val="none"/>
        <c:tickLblPos val="nextTo"/>
        <c:crossAx val="1391076559"/>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Analyst Current Recommentation  (Buy 1, Hold 0) Line Fit  Plot</a:t>
            </a:r>
          </a:p>
        </c:rich>
      </c:tx>
      <c:overlay val="0"/>
    </c:title>
    <c:autoTitleDeleted val="0"/>
    <c:plotArea>
      <c:layout/>
      <c:scatterChart>
        <c:scatterStyle val="lineMarker"/>
        <c:varyColors val="0"/>
        <c:ser>
          <c:idx val="0"/>
          <c:order val="0"/>
          <c:tx>
            <c:v>2019 YTD Total Return (%)</c:v>
          </c:tx>
          <c:spPr>
            <a:ln w="19050">
              <a:noFill/>
            </a:ln>
          </c:spPr>
          <c:xVal>
            <c:numRef>
              <c:f>Sheet4!$G$2:$G$51</c:f>
              <c:numCache>
                <c:formatCode>General</c:formatCode>
                <c:ptCount val="50"/>
                <c:pt idx="0">
                  <c:v>1</c:v>
                </c:pt>
                <c:pt idx="1">
                  <c:v>1</c:v>
                </c:pt>
                <c:pt idx="2">
                  <c:v>0</c:v>
                </c:pt>
                <c:pt idx="3">
                  <c:v>0</c:v>
                </c:pt>
                <c:pt idx="4">
                  <c:v>0</c:v>
                </c:pt>
                <c:pt idx="5">
                  <c:v>1</c:v>
                </c:pt>
                <c:pt idx="6">
                  <c:v>0</c:v>
                </c:pt>
                <c:pt idx="7">
                  <c:v>1</c:v>
                </c:pt>
                <c:pt idx="8">
                  <c:v>0</c:v>
                </c:pt>
                <c:pt idx="9">
                  <c:v>1</c:v>
                </c:pt>
                <c:pt idx="10">
                  <c:v>1</c:v>
                </c:pt>
                <c:pt idx="11">
                  <c:v>1</c:v>
                </c:pt>
                <c:pt idx="12">
                  <c:v>1</c:v>
                </c:pt>
                <c:pt idx="13">
                  <c:v>0</c:v>
                </c:pt>
                <c:pt idx="14">
                  <c:v>1</c:v>
                </c:pt>
                <c:pt idx="15">
                  <c:v>1</c:v>
                </c:pt>
                <c:pt idx="16">
                  <c:v>1</c:v>
                </c:pt>
                <c:pt idx="17">
                  <c:v>0</c:v>
                </c:pt>
                <c:pt idx="18">
                  <c:v>1</c:v>
                </c:pt>
                <c:pt idx="19">
                  <c:v>1</c:v>
                </c:pt>
                <c:pt idx="20">
                  <c:v>1</c:v>
                </c:pt>
                <c:pt idx="21">
                  <c:v>0</c:v>
                </c:pt>
                <c:pt idx="22">
                  <c:v>0</c:v>
                </c:pt>
                <c:pt idx="23">
                  <c:v>1</c:v>
                </c:pt>
                <c:pt idx="24">
                  <c:v>1</c:v>
                </c:pt>
                <c:pt idx="25">
                  <c:v>1</c:v>
                </c:pt>
                <c:pt idx="26">
                  <c:v>1</c:v>
                </c:pt>
                <c:pt idx="27">
                  <c:v>1</c:v>
                </c:pt>
                <c:pt idx="28">
                  <c:v>1</c:v>
                </c:pt>
                <c:pt idx="29">
                  <c:v>1</c:v>
                </c:pt>
                <c:pt idx="30">
                  <c:v>1</c:v>
                </c:pt>
                <c:pt idx="31">
                  <c:v>1</c:v>
                </c:pt>
                <c:pt idx="32">
                  <c:v>1</c:v>
                </c:pt>
                <c:pt idx="33">
                  <c:v>1</c:v>
                </c:pt>
                <c:pt idx="34">
                  <c:v>1</c:v>
                </c:pt>
                <c:pt idx="35">
                  <c:v>0</c:v>
                </c:pt>
                <c:pt idx="36">
                  <c:v>0</c:v>
                </c:pt>
                <c:pt idx="37">
                  <c:v>0</c:v>
                </c:pt>
                <c:pt idx="38">
                  <c:v>1</c:v>
                </c:pt>
                <c:pt idx="39">
                  <c:v>1</c:v>
                </c:pt>
                <c:pt idx="40">
                  <c:v>1</c:v>
                </c:pt>
                <c:pt idx="41">
                  <c:v>0</c:v>
                </c:pt>
                <c:pt idx="42">
                  <c:v>0</c:v>
                </c:pt>
                <c:pt idx="43">
                  <c:v>1</c:v>
                </c:pt>
                <c:pt idx="44">
                  <c:v>1</c:v>
                </c:pt>
                <c:pt idx="45">
                  <c:v>1</c:v>
                </c:pt>
                <c:pt idx="46">
                  <c:v>1</c:v>
                </c:pt>
                <c:pt idx="47">
                  <c:v>1</c:v>
                </c:pt>
                <c:pt idx="48">
                  <c:v>0</c:v>
                </c:pt>
                <c:pt idx="49">
                  <c:v>1</c:v>
                </c:pt>
              </c:numCache>
            </c:numRef>
          </c:xVal>
          <c:yVal>
            <c:numRef>
              <c:f>Sheet4!$A$2:$A$51</c:f>
              <c:numCache>
                <c:formatCode>General</c:formatCode>
                <c:ptCount val="50"/>
                <c:pt idx="0">
                  <c:v>70.22</c:v>
                </c:pt>
                <c:pt idx="1">
                  <c:v>93.87</c:v>
                </c:pt>
                <c:pt idx="2">
                  <c:v>70.510000000000005</c:v>
                </c:pt>
                <c:pt idx="3">
                  <c:v>100.15</c:v>
                </c:pt>
                <c:pt idx="4">
                  <c:v>69.790000000000006</c:v>
                </c:pt>
                <c:pt idx="5">
                  <c:v>73.87</c:v>
                </c:pt>
                <c:pt idx="6">
                  <c:v>65.510000000000005</c:v>
                </c:pt>
                <c:pt idx="7">
                  <c:v>60.33</c:v>
                </c:pt>
                <c:pt idx="8">
                  <c:v>79.14</c:v>
                </c:pt>
                <c:pt idx="9">
                  <c:v>67.72</c:v>
                </c:pt>
                <c:pt idx="10">
                  <c:v>63.98</c:v>
                </c:pt>
                <c:pt idx="11">
                  <c:v>77.17</c:v>
                </c:pt>
                <c:pt idx="12">
                  <c:v>71.25</c:v>
                </c:pt>
                <c:pt idx="13">
                  <c:v>80.680000000000007</c:v>
                </c:pt>
                <c:pt idx="14">
                  <c:v>62.26</c:v>
                </c:pt>
                <c:pt idx="15">
                  <c:v>62.65</c:v>
                </c:pt>
                <c:pt idx="16">
                  <c:v>65.77</c:v>
                </c:pt>
                <c:pt idx="17">
                  <c:v>74.88</c:v>
                </c:pt>
                <c:pt idx="18">
                  <c:v>66.27</c:v>
                </c:pt>
                <c:pt idx="19">
                  <c:v>62.35</c:v>
                </c:pt>
                <c:pt idx="20">
                  <c:v>61.47</c:v>
                </c:pt>
                <c:pt idx="21">
                  <c:v>84.29</c:v>
                </c:pt>
                <c:pt idx="22">
                  <c:v>83.57</c:v>
                </c:pt>
                <c:pt idx="23">
                  <c:v>90.33</c:v>
                </c:pt>
                <c:pt idx="24">
                  <c:v>103.99</c:v>
                </c:pt>
                <c:pt idx="25">
                  <c:v>76.95</c:v>
                </c:pt>
                <c:pt idx="26">
                  <c:v>65.319999999999993</c:v>
                </c:pt>
                <c:pt idx="27">
                  <c:v>148.43</c:v>
                </c:pt>
                <c:pt idx="28">
                  <c:v>89.88</c:v>
                </c:pt>
                <c:pt idx="29">
                  <c:v>88.97</c:v>
                </c:pt>
                <c:pt idx="30">
                  <c:v>77.02</c:v>
                </c:pt>
                <c:pt idx="31">
                  <c:v>65.239999999999995</c:v>
                </c:pt>
                <c:pt idx="32">
                  <c:v>60.67</c:v>
                </c:pt>
                <c:pt idx="33">
                  <c:v>119.31</c:v>
                </c:pt>
                <c:pt idx="34">
                  <c:v>62.08</c:v>
                </c:pt>
                <c:pt idx="35">
                  <c:v>59.52</c:v>
                </c:pt>
                <c:pt idx="36">
                  <c:v>62.85</c:v>
                </c:pt>
                <c:pt idx="37">
                  <c:v>92.23</c:v>
                </c:pt>
                <c:pt idx="38">
                  <c:v>77.25</c:v>
                </c:pt>
                <c:pt idx="39">
                  <c:v>69.489999999999995</c:v>
                </c:pt>
                <c:pt idx="40">
                  <c:v>78.25</c:v>
                </c:pt>
                <c:pt idx="41">
                  <c:v>60.42</c:v>
                </c:pt>
                <c:pt idx="42">
                  <c:v>84.12</c:v>
                </c:pt>
                <c:pt idx="43">
                  <c:v>91.39</c:v>
                </c:pt>
                <c:pt idx="44">
                  <c:v>59.16</c:v>
                </c:pt>
                <c:pt idx="45">
                  <c:v>80.08</c:v>
                </c:pt>
                <c:pt idx="46">
                  <c:v>88.83</c:v>
                </c:pt>
                <c:pt idx="47">
                  <c:v>64.17</c:v>
                </c:pt>
                <c:pt idx="48">
                  <c:v>58.75</c:v>
                </c:pt>
                <c:pt idx="49">
                  <c:v>68.849999999999994</c:v>
                </c:pt>
              </c:numCache>
            </c:numRef>
          </c:yVal>
          <c:smooth val="0"/>
          <c:extLst>
            <c:ext xmlns:c16="http://schemas.microsoft.com/office/drawing/2014/chart" uri="{C3380CC4-5D6E-409C-BE32-E72D297353CC}">
              <c16:uniqueId val="{00000001-88D8-B14D-B17A-E8A650F2860F}"/>
            </c:ext>
          </c:extLst>
        </c:ser>
        <c:ser>
          <c:idx val="1"/>
          <c:order val="1"/>
          <c:tx>
            <c:v>Predicted 2019 YTD Total Return (%)</c:v>
          </c:tx>
          <c:spPr>
            <a:ln w="19050">
              <a:noFill/>
            </a:ln>
          </c:spPr>
          <c:xVal>
            <c:numRef>
              <c:f>Sheet4!$G$2:$G$51</c:f>
              <c:numCache>
                <c:formatCode>General</c:formatCode>
                <c:ptCount val="50"/>
                <c:pt idx="0">
                  <c:v>1</c:v>
                </c:pt>
                <c:pt idx="1">
                  <c:v>1</c:v>
                </c:pt>
                <c:pt idx="2">
                  <c:v>0</c:v>
                </c:pt>
                <c:pt idx="3">
                  <c:v>0</c:v>
                </c:pt>
                <c:pt idx="4">
                  <c:v>0</c:v>
                </c:pt>
                <c:pt idx="5">
                  <c:v>1</c:v>
                </c:pt>
                <c:pt idx="6">
                  <c:v>0</c:v>
                </c:pt>
                <c:pt idx="7">
                  <c:v>1</c:v>
                </c:pt>
                <c:pt idx="8">
                  <c:v>0</c:v>
                </c:pt>
                <c:pt idx="9">
                  <c:v>1</c:v>
                </c:pt>
                <c:pt idx="10">
                  <c:v>1</c:v>
                </c:pt>
                <c:pt idx="11">
                  <c:v>1</c:v>
                </c:pt>
                <c:pt idx="12">
                  <c:v>1</c:v>
                </c:pt>
                <c:pt idx="13">
                  <c:v>0</c:v>
                </c:pt>
                <c:pt idx="14">
                  <c:v>1</c:v>
                </c:pt>
                <c:pt idx="15">
                  <c:v>1</c:v>
                </c:pt>
                <c:pt idx="16">
                  <c:v>1</c:v>
                </c:pt>
                <c:pt idx="17">
                  <c:v>0</c:v>
                </c:pt>
                <c:pt idx="18">
                  <c:v>1</c:v>
                </c:pt>
                <c:pt idx="19">
                  <c:v>1</c:v>
                </c:pt>
                <c:pt idx="20">
                  <c:v>1</c:v>
                </c:pt>
                <c:pt idx="21">
                  <c:v>0</c:v>
                </c:pt>
                <c:pt idx="22">
                  <c:v>0</c:v>
                </c:pt>
                <c:pt idx="23">
                  <c:v>1</c:v>
                </c:pt>
                <c:pt idx="24">
                  <c:v>1</c:v>
                </c:pt>
                <c:pt idx="25">
                  <c:v>1</c:v>
                </c:pt>
                <c:pt idx="26">
                  <c:v>1</c:v>
                </c:pt>
                <c:pt idx="27">
                  <c:v>1</c:v>
                </c:pt>
                <c:pt idx="28">
                  <c:v>1</c:v>
                </c:pt>
                <c:pt idx="29">
                  <c:v>1</c:v>
                </c:pt>
                <c:pt idx="30">
                  <c:v>1</c:v>
                </c:pt>
                <c:pt idx="31">
                  <c:v>1</c:v>
                </c:pt>
                <c:pt idx="32">
                  <c:v>1</c:v>
                </c:pt>
                <c:pt idx="33">
                  <c:v>1</c:v>
                </c:pt>
                <c:pt idx="34">
                  <c:v>1</c:v>
                </c:pt>
                <c:pt idx="35">
                  <c:v>0</c:v>
                </c:pt>
                <c:pt idx="36">
                  <c:v>0</c:v>
                </c:pt>
                <c:pt idx="37">
                  <c:v>0</c:v>
                </c:pt>
                <c:pt idx="38">
                  <c:v>1</c:v>
                </c:pt>
                <c:pt idx="39">
                  <c:v>1</c:v>
                </c:pt>
                <c:pt idx="40">
                  <c:v>1</c:v>
                </c:pt>
                <c:pt idx="41">
                  <c:v>0</c:v>
                </c:pt>
                <c:pt idx="42">
                  <c:v>0</c:v>
                </c:pt>
                <c:pt idx="43">
                  <c:v>1</c:v>
                </c:pt>
                <c:pt idx="44">
                  <c:v>1</c:v>
                </c:pt>
                <c:pt idx="45">
                  <c:v>1</c:v>
                </c:pt>
                <c:pt idx="46">
                  <c:v>1</c:v>
                </c:pt>
                <c:pt idx="47">
                  <c:v>1</c:v>
                </c:pt>
                <c:pt idx="48">
                  <c:v>0</c:v>
                </c:pt>
                <c:pt idx="49">
                  <c:v>1</c:v>
                </c:pt>
              </c:numCache>
            </c:numRef>
          </c:xVal>
          <c:yVal>
            <c:numRef>
              <c:f>Sheet4!$B$85:$B$134</c:f>
              <c:numCache>
                <c:formatCode>General</c:formatCode>
                <c:ptCount val="50"/>
                <c:pt idx="0">
                  <c:v>70.571919405740005</c:v>
                </c:pt>
                <c:pt idx="1">
                  <c:v>94.871436403265974</c:v>
                </c:pt>
                <c:pt idx="2">
                  <c:v>71.310503327989096</c:v>
                </c:pt>
                <c:pt idx="3">
                  <c:v>99.904353633179383</c:v>
                </c:pt>
                <c:pt idx="4">
                  <c:v>70.609783099662067</c:v>
                </c:pt>
                <c:pt idx="5">
                  <c:v>73.983717189900219</c:v>
                </c:pt>
                <c:pt idx="6">
                  <c:v>64.296233697528322</c:v>
                </c:pt>
                <c:pt idx="7">
                  <c:v>59.729253441323607</c:v>
                </c:pt>
                <c:pt idx="8">
                  <c:v>80.840795671247619</c:v>
                </c:pt>
                <c:pt idx="9">
                  <c:v>68.219581516971715</c:v>
                </c:pt>
                <c:pt idx="10">
                  <c:v>64.521917111086708</c:v>
                </c:pt>
                <c:pt idx="11">
                  <c:v>77.274284936651569</c:v>
                </c:pt>
                <c:pt idx="12">
                  <c:v>70.952299746665744</c:v>
                </c:pt>
                <c:pt idx="13">
                  <c:v>81.107854956285038</c:v>
                </c:pt>
                <c:pt idx="14">
                  <c:v>62.723038385255741</c:v>
                </c:pt>
                <c:pt idx="15">
                  <c:v>67.559108423631528</c:v>
                </c:pt>
                <c:pt idx="16">
                  <c:v>68.353561167515792</c:v>
                </c:pt>
                <c:pt idx="17">
                  <c:v>75.31164012788085</c:v>
                </c:pt>
                <c:pt idx="18">
                  <c:v>65.406088779486083</c:v>
                </c:pt>
                <c:pt idx="19">
                  <c:v>65.087189831630042</c:v>
                </c:pt>
                <c:pt idx="20">
                  <c:v>64.042948316350717</c:v>
                </c:pt>
                <c:pt idx="21">
                  <c:v>72.892877159137626</c:v>
                </c:pt>
                <c:pt idx="22">
                  <c:v>83.754338192777482</c:v>
                </c:pt>
                <c:pt idx="23">
                  <c:v>89.172248001589352</c:v>
                </c:pt>
                <c:pt idx="24">
                  <c:v>104.4331644531089</c:v>
                </c:pt>
                <c:pt idx="25">
                  <c:v>76.50506847977671</c:v>
                </c:pt>
                <c:pt idx="26">
                  <c:v>63.613414720389358</c:v>
                </c:pt>
                <c:pt idx="27">
                  <c:v>149.29355522166514</c:v>
                </c:pt>
                <c:pt idx="28">
                  <c:v>90.399709776054152</c:v>
                </c:pt>
                <c:pt idx="29">
                  <c:v>89.411574473995415</c:v>
                </c:pt>
                <c:pt idx="30">
                  <c:v>74.493572423633722</c:v>
                </c:pt>
                <c:pt idx="31">
                  <c:v>66.076367082796935</c:v>
                </c:pt>
                <c:pt idx="32">
                  <c:v>60.377648324640603</c:v>
                </c:pt>
                <c:pt idx="33">
                  <c:v>119.09985568216985</c:v>
                </c:pt>
                <c:pt idx="34">
                  <c:v>60.283451451345385</c:v>
                </c:pt>
                <c:pt idx="35">
                  <c:v>61.655958302605292</c:v>
                </c:pt>
                <c:pt idx="36">
                  <c:v>63.73684694830748</c:v>
                </c:pt>
                <c:pt idx="37">
                  <c:v>92.389426961984782</c:v>
                </c:pt>
                <c:pt idx="38">
                  <c:v>76.551359687559682</c:v>
                </c:pt>
                <c:pt idx="39">
                  <c:v>67.730516503188184</c:v>
                </c:pt>
                <c:pt idx="40">
                  <c:v>77.568306754061041</c:v>
                </c:pt>
                <c:pt idx="41">
                  <c:v>65.438971069109513</c:v>
                </c:pt>
                <c:pt idx="42">
                  <c:v>86.095266023726637</c:v>
                </c:pt>
                <c:pt idx="43">
                  <c:v>90.272741243575481</c:v>
                </c:pt>
                <c:pt idx="44">
                  <c:v>58.26643910000822</c:v>
                </c:pt>
                <c:pt idx="45">
                  <c:v>79.309796287233425</c:v>
                </c:pt>
                <c:pt idx="46">
                  <c:v>85.806651392387508</c:v>
                </c:pt>
                <c:pt idx="47">
                  <c:v>65.081737097016131</c:v>
                </c:pt>
                <c:pt idx="48">
                  <c:v>57.065150828577977</c:v>
                </c:pt>
                <c:pt idx="49">
                  <c:v>67.796477188327344</c:v>
                </c:pt>
              </c:numCache>
            </c:numRef>
          </c:yVal>
          <c:smooth val="0"/>
          <c:extLst>
            <c:ext xmlns:c16="http://schemas.microsoft.com/office/drawing/2014/chart" uri="{C3380CC4-5D6E-409C-BE32-E72D297353CC}">
              <c16:uniqueId val="{00000002-88D8-B14D-B17A-E8A650F2860F}"/>
            </c:ext>
          </c:extLst>
        </c:ser>
        <c:dLbls>
          <c:showLegendKey val="0"/>
          <c:showVal val="0"/>
          <c:showCatName val="0"/>
          <c:showSerName val="0"/>
          <c:showPercent val="0"/>
          <c:showBubbleSize val="0"/>
        </c:dLbls>
        <c:axId val="1391174047"/>
        <c:axId val="1391175679"/>
      </c:scatterChart>
      <c:valAx>
        <c:axId val="1391174047"/>
        <c:scaling>
          <c:orientation val="minMax"/>
        </c:scaling>
        <c:delete val="0"/>
        <c:axPos val="b"/>
        <c:title>
          <c:tx>
            <c:rich>
              <a:bodyPr/>
              <a:lstStyle/>
              <a:p>
                <a:pPr>
                  <a:defRPr/>
                </a:pPr>
                <a:r>
                  <a:rPr lang="en-US"/>
                  <a:t>Analyst Current Recommentation  (Buy 1, Hold 0)</a:t>
                </a:r>
              </a:p>
            </c:rich>
          </c:tx>
          <c:overlay val="0"/>
        </c:title>
        <c:numFmt formatCode="General" sourceLinked="1"/>
        <c:majorTickMark val="out"/>
        <c:minorTickMark val="none"/>
        <c:tickLblPos val="nextTo"/>
        <c:crossAx val="1391175679"/>
        <c:crosses val="autoZero"/>
        <c:crossBetween val="midCat"/>
      </c:valAx>
      <c:valAx>
        <c:axId val="1391175679"/>
        <c:scaling>
          <c:orientation val="minMax"/>
        </c:scaling>
        <c:delete val="0"/>
        <c:axPos val="l"/>
        <c:title>
          <c:tx>
            <c:rich>
              <a:bodyPr/>
              <a:lstStyle/>
              <a:p>
                <a:pPr>
                  <a:defRPr/>
                </a:pPr>
                <a:r>
                  <a:rPr lang="en-US"/>
                  <a:t>2019 YTD Total Return (%)</a:t>
                </a:r>
              </a:p>
            </c:rich>
          </c:tx>
          <c:overlay val="0"/>
        </c:title>
        <c:numFmt formatCode="General" sourceLinked="1"/>
        <c:majorTickMark val="out"/>
        <c:minorTickMark val="none"/>
        <c:tickLblPos val="nextTo"/>
        <c:crossAx val="139117404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Consumer Staples Line Fit  Plot</a:t>
            </a:r>
          </a:p>
        </c:rich>
      </c:tx>
      <c:overlay val="0"/>
    </c:title>
    <c:autoTitleDeleted val="0"/>
    <c:plotArea>
      <c:layout/>
      <c:scatterChart>
        <c:scatterStyle val="lineMarker"/>
        <c:varyColors val="0"/>
        <c:ser>
          <c:idx val="0"/>
          <c:order val="0"/>
          <c:tx>
            <c:v>2019 YTD Total Return (%)</c:v>
          </c:tx>
          <c:spPr>
            <a:ln w="19050">
              <a:noFill/>
            </a:ln>
          </c:spPr>
          <c:xVal>
            <c:numRef>
              <c:f>Sheet4!$H$2:$H$51</c:f>
              <c:numCache>
                <c:formatCode>General</c:formatCode>
                <c:ptCount val="50"/>
                <c:pt idx="0">
                  <c:v>0</c:v>
                </c:pt>
                <c:pt idx="1">
                  <c:v>0</c:v>
                </c:pt>
                <c:pt idx="2">
                  <c:v>0</c:v>
                </c:pt>
                <c:pt idx="3">
                  <c:v>0</c:v>
                </c:pt>
                <c:pt idx="4">
                  <c:v>0</c:v>
                </c:pt>
                <c:pt idx="5">
                  <c:v>1</c:v>
                </c:pt>
                <c:pt idx="6">
                  <c:v>1</c:v>
                </c:pt>
                <c:pt idx="7">
                  <c:v>1</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xVal>
          <c:yVal>
            <c:numRef>
              <c:f>Sheet4!$A$2:$A$51</c:f>
              <c:numCache>
                <c:formatCode>General</c:formatCode>
                <c:ptCount val="50"/>
                <c:pt idx="0">
                  <c:v>70.22</c:v>
                </c:pt>
                <c:pt idx="1">
                  <c:v>93.87</c:v>
                </c:pt>
                <c:pt idx="2">
                  <c:v>70.510000000000005</c:v>
                </c:pt>
                <c:pt idx="3">
                  <c:v>100.15</c:v>
                </c:pt>
                <c:pt idx="4">
                  <c:v>69.790000000000006</c:v>
                </c:pt>
                <c:pt idx="5">
                  <c:v>73.87</c:v>
                </c:pt>
                <c:pt idx="6">
                  <c:v>65.510000000000005</c:v>
                </c:pt>
                <c:pt idx="7">
                  <c:v>60.33</c:v>
                </c:pt>
                <c:pt idx="8">
                  <c:v>79.14</c:v>
                </c:pt>
                <c:pt idx="9">
                  <c:v>67.72</c:v>
                </c:pt>
                <c:pt idx="10">
                  <c:v>63.98</c:v>
                </c:pt>
                <c:pt idx="11">
                  <c:v>77.17</c:v>
                </c:pt>
                <c:pt idx="12">
                  <c:v>71.25</c:v>
                </c:pt>
                <c:pt idx="13">
                  <c:v>80.680000000000007</c:v>
                </c:pt>
                <c:pt idx="14">
                  <c:v>62.26</c:v>
                </c:pt>
                <c:pt idx="15">
                  <c:v>62.65</c:v>
                </c:pt>
                <c:pt idx="16">
                  <c:v>65.77</c:v>
                </c:pt>
                <c:pt idx="17">
                  <c:v>74.88</c:v>
                </c:pt>
                <c:pt idx="18">
                  <c:v>66.27</c:v>
                </c:pt>
                <c:pt idx="19">
                  <c:v>62.35</c:v>
                </c:pt>
                <c:pt idx="20">
                  <c:v>61.47</c:v>
                </c:pt>
                <c:pt idx="21">
                  <c:v>84.29</c:v>
                </c:pt>
                <c:pt idx="22">
                  <c:v>83.57</c:v>
                </c:pt>
                <c:pt idx="23">
                  <c:v>90.33</c:v>
                </c:pt>
                <c:pt idx="24">
                  <c:v>103.99</c:v>
                </c:pt>
                <c:pt idx="25">
                  <c:v>76.95</c:v>
                </c:pt>
                <c:pt idx="26">
                  <c:v>65.319999999999993</c:v>
                </c:pt>
                <c:pt idx="27">
                  <c:v>148.43</c:v>
                </c:pt>
                <c:pt idx="28">
                  <c:v>89.88</c:v>
                </c:pt>
                <c:pt idx="29">
                  <c:v>88.97</c:v>
                </c:pt>
                <c:pt idx="30">
                  <c:v>77.02</c:v>
                </c:pt>
                <c:pt idx="31">
                  <c:v>65.239999999999995</c:v>
                </c:pt>
                <c:pt idx="32">
                  <c:v>60.67</c:v>
                </c:pt>
                <c:pt idx="33">
                  <c:v>119.31</c:v>
                </c:pt>
                <c:pt idx="34">
                  <c:v>62.08</c:v>
                </c:pt>
                <c:pt idx="35">
                  <c:v>59.52</c:v>
                </c:pt>
                <c:pt idx="36">
                  <c:v>62.85</c:v>
                </c:pt>
                <c:pt idx="37">
                  <c:v>92.23</c:v>
                </c:pt>
                <c:pt idx="38">
                  <c:v>77.25</c:v>
                </c:pt>
                <c:pt idx="39">
                  <c:v>69.489999999999995</c:v>
                </c:pt>
                <c:pt idx="40">
                  <c:v>78.25</c:v>
                </c:pt>
                <c:pt idx="41">
                  <c:v>60.42</c:v>
                </c:pt>
                <c:pt idx="42">
                  <c:v>84.12</c:v>
                </c:pt>
                <c:pt idx="43">
                  <c:v>91.39</c:v>
                </c:pt>
                <c:pt idx="44">
                  <c:v>59.16</c:v>
                </c:pt>
                <c:pt idx="45">
                  <c:v>80.08</c:v>
                </c:pt>
                <c:pt idx="46">
                  <c:v>88.83</c:v>
                </c:pt>
                <c:pt idx="47">
                  <c:v>64.17</c:v>
                </c:pt>
                <c:pt idx="48">
                  <c:v>58.75</c:v>
                </c:pt>
                <c:pt idx="49">
                  <c:v>68.849999999999994</c:v>
                </c:pt>
              </c:numCache>
            </c:numRef>
          </c:yVal>
          <c:smooth val="0"/>
          <c:extLst>
            <c:ext xmlns:c16="http://schemas.microsoft.com/office/drawing/2014/chart" uri="{C3380CC4-5D6E-409C-BE32-E72D297353CC}">
              <c16:uniqueId val="{00000001-D9AC-5642-A399-78AF04538046}"/>
            </c:ext>
          </c:extLst>
        </c:ser>
        <c:ser>
          <c:idx val="1"/>
          <c:order val="1"/>
          <c:tx>
            <c:v>Predicted 2019 YTD Total Return (%)</c:v>
          </c:tx>
          <c:spPr>
            <a:ln w="19050">
              <a:noFill/>
            </a:ln>
          </c:spPr>
          <c:xVal>
            <c:numRef>
              <c:f>Sheet4!$H$2:$H$51</c:f>
              <c:numCache>
                <c:formatCode>General</c:formatCode>
                <c:ptCount val="50"/>
                <c:pt idx="0">
                  <c:v>0</c:v>
                </c:pt>
                <c:pt idx="1">
                  <c:v>0</c:v>
                </c:pt>
                <c:pt idx="2">
                  <c:v>0</c:v>
                </c:pt>
                <c:pt idx="3">
                  <c:v>0</c:v>
                </c:pt>
                <c:pt idx="4">
                  <c:v>0</c:v>
                </c:pt>
                <c:pt idx="5">
                  <c:v>1</c:v>
                </c:pt>
                <c:pt idx="6">
                  <c:v>1</c:v>
                </c:pt>
                <c:pt idx="7">
                  <c:v>1</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xVal>
          <c:yVal>
            <c:numRef>
              <c:f>Sheet4!$B$85:$B$134</c:f>
              <c:numCache>
                <c:formatCode>General</c:formatCode>
                <c:ptCount val="50"/>
                <c:pt idx="0">
                  <c:v>70.571919405740005</c:v>
                </c:pt>
                <c:pt idx="1">
                  <c:v>94.871436403265974</c:v>
                </c:pt>
                <c:pt idx="2">
                  <c:v>71.310503327989096</c:v>
                </c:pt>
                <c:pt idx="3">
                  <c:v>99.904353633179383</c:v>
                </c:pt>
                <c:pt idx="4">
                  <c:v>70.609783099662067</c:v>
                </c:pt>
                <c:pt idx="5">
                  <c:v>73.983717189900219</c:v>
                </c:pt>
                <c:pt idx="6">
                  <c:v>64.296233697528322</c:v>
                </c:pt>
                <c:pt idx="7">
                  <c:v>59.729253441323607</c:v>
                </c:pt>
                <c:pt idx="8">
                  <c:v>80.840795671247619</c:v>
                </c:pt>
                <c:pt idx="9">
                  <c:v>68.219581516971715</c:v>
                </c:pt>
                <c:pt idx="10">
                  <c:v>64.521917111086708</c:v>
                </c:pt>
                <c:pt idx="11">
                  <c:v>77.274284936651569</c:v>
                </c:pt>
                <c:pt idx="12">
                  <c:v>70.952299746665744</c:v>
                </c:pt>
                <c:pt idx="13">
                  <c:v>81.107854956285038</c:v>
                </c:pt>
                <c:pt idx="14">
                  <c:v>62.723038385255741</c:v>
                </c:pt>
                <c:pt idx="15">
                  <c:v>67.559108423631528</c:v>
                </c:pt>
                <c:pt idx="16">
                  <c:v>68.353561167515792</c:v>
                </c:pt>
                <c:pt idx="17">
                  <c:v>75.31164012788085</c:v>
                </c:pt>
                <c:pt idx="18">
                  <c:v>65.406088779486083</c:v>
                </c:pt>
                <c:pt idx="19">
                  <c:v>65.087189831630042</c:v>
                </c:pt>
                <c:pt idx="20">
                  <c:v>64.042948316350717</c:v>
                </c:pt>
                <c:pt idx="21">
                  <c:v>72.892877159137626</c:v>
                </c:pt>
                <c:pt idx="22">
                  <c:v>83.754338192777482</c:v>
                </c:pt>
                <c:pt idx="23">
                  <c:v>89.172248001589352</c:v>
                </c:pt>
                <c:pt idx="24">
                  <c:v>104.4331644531089</c:v>
                </c:pt>
                <c:pt idx="25">
                  <c:v>76.50506847977671</c:v>
                </c:pt>
                <c:pt idx="26">
                  <c:v>63.613414720389358</c:v>
                </c:pt>
                <c:pt idx="27">
                  <c:v>149.29355522166514</c:v>
                </c:pt>
                <c:pt idx="28">
                  <c:v>90.399709776054152</c:v>
                </c:pt>
                <c:pt idx="29">
                  <c:v>89.411574473995415</c:v>
                </c:pt>
                <c:pt idx="30">
                  <c:v>74.493572423633722</c:v>
                </c:pt>
                <c:pt idx="31">
                  <c:v>66.076367082796935</c:v>
                </c:pt>
                <c:pt idx="32">
                  <c:v>60.377648324640603</c:v>
                </c:pt>
                <c:pt idx="33">
                  <c:v>119.09985568216985</c:v>
                </c:pt>
                <c:pt idx="34">
                  <c:v>60.283451451345385</c:v>
                </c:pt>
                <c:pt idx="35">
                  <c:v>61.655958302605292</c:v>
                </c:pt>
                <c:pt idx="36">
                  <c:v>63.73684694830748</c:v>
                </c:pt>
                <c:pt idx="37">
                  <c:v>92.389426961984782</c:v>
                </c:pt>
                <c:pt idx="38">
                  <c:v>76.551359687559682</c:v>
                </c:pt>
                <c:pt idx="39">
                  <c:v>67.730516503188184</c:v>
                </c:pt>
                <c:pt idx="40">
                  <c:v>77.568306754061041</c:v>
                </c:pt>
                <c:pt idx="41">
                  <c:v>65.438971069109513</c:v>
                </c:pt>
                <c:pt idx="42">
                  <c:v>86.095266023726637</c:v>
                </c:pt>
                <c:pt idx="43">
                  <c:v>90.272741243575481</c:v>
                </c:pt>
                <c:pt idx="44">
                  <c:v>58.26643910000822</c:v>
                </c:pt>
                <c:pt idx="45">
                  <c:v>79.309796287233425</c:v>
                </c:pt>
                <c:pt idx="46">
                  <c:v>85.806651392387508</c:v>
                </c:pt>
                <c:pt idx="47">
                  <c:v>65.081737097016131</c:v>
                </c:pt>
                <c:pt idx="48">
                  <c:v>57.065150828577977</c:v>
                </c:pt>
                <c:pt idx="49">
                  <c:v>67.796477188327344</c:v>
                </c:pt>
              </c:numCache>
            </c:numRef>
          </c:yVal>
          <c:smooth val="0"/>
          <c:extLst>
            <c:ext xmlns:c16="http://schemas.microsoft.com/office/drawing/2014/chart" uri="{C3380CC4-5D6E-409C-BE32-E72D297353CC}">
              <c16:uniqueId val="{00000002-D9AC-5642-A399-78AF04538046}"/>
            </c:ext>
          </c:extLst>
        </c:ser>
        <c:dLbls>
          <c:showLegendKey val="0"/>
          <c:showVal val="0"/>
          <c:showCatName val="0"/>
          <c:showSerName val="0"/>
          <c:showPercent val="0"/>
          <c:showBubbleSize val="0"/>
        </c:dLbls>
        <c:axId val="1386967263"/>
        <c:axId val="1386968895"/>
      </c:scatterChart>
      <c:valAx>
        <c:axId val="1386967263"/>
        <c:scaling>
          <c:orientation val="minMax"/>
        </c:scaling>
        <c:delete val="0"/>
        <c:axPos val="b"/>
        <c:title>
          <c:tx>
            <c:rich>
              <a:bodyPr/>
              <a:lstStyle/>
              <a:p>
                <a:pPr>
                  <a:defRPr/>
                </a:pPr>
                <a:r>
                  <a:rPr lang="en-US"/>
                  <a:t>Consumer Staples</a:t>
                </a:r>
              </a:p>
            </c:rich>
          </c:tx>
          <c:overlay val="0"/>
        </c:title>
        <c:numFmt formatCode="General" sourceLinked="1"/>
        <c:majorTickMark val="out"/>
        <c:minorTickMark val="none"/>
        <c:tickLblPos val="nextTo"/>
        <c:crossAx val="1386968895"/>
        <c:crosses val="autoZero"/>
        <c:crossBetween val="midCat"/>
      </c:valAx>
      <c:valAx>
        <c:axId val="1386968895"/>
        <c:scaling>
          <c:orientation val="minMax"/>
        </c:scaling>
        <c:delete val="0"/>
        <c:axPos val="l"/>
        <c:title>
          <c:tx>
            <c:rich>
              <a:bodyPr/>
              <a:lstStyle/>
              <a:p>
                <a:pPr>
                  <a:defRPr/>
                </a:pPr>
                <a:r>
                  <a:rPr lang="en-US"/>
                  <a:t>2019 YTD Total Return (%)</a:t>
                </a:r>
              </a:p>
            </c:rich>
          </c:tx>
          <c:overlay val="0"/>
        </c:title>
        <c:numFmt formatCode="General" sourceLinked="1"/>
        <c:majorTickMark val="out"/>
        <c:minorTickMark val="none"/>
        <c:tickLblPos val="nextTo"/>
        <c:crossAx val="138696726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Industrials Line Fit  Plot</a:t>
            </a:r>
          </a:p>
        </c:rich>
      </c:tx>
      <c:overlay val="0"/>
    </c:title>
    <c:autoTitleDeleted val="0"/>
    <c:plotArea>
      <c:layout/>
      <c:scatterChart>
        <c:scatterStyle val="lineMarker"/>
        <c:varyColors val="0"/>
        <c:ser>
          <c:idx val="0"/>
          <c:order val="0"/>
          <c:tx>
            <c:v>2019 YTD Total Return (%)</c:v>
          </c:tx>
          <c:spPr>
            <a:ln w="19050">
              <a:noFill/>
            </a:ln>
          </c:spPr>
          <c:xVal>
            <c:numRef>
              <c:f>Sheet4!$I$2:$I$51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1</c:v>
                </c:pt>
                <c:pt idx="18">
                  <c:v>1</c:v>
                </c:pt>
                <c:pt idx="19">
                  <c:v>1</c:v>
                </c:pt>
                <c:pt idx="20">
                  <c:v>1</c:v>
                </c:pt>
                <c:pt idx="21">
                  <c:v>1</c:v>
                </c:pt>
                <c:pt idx="22">
                  <c:v>1</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xVal>
          <c:yVal>
            <c:numRef>
              <c:f>Sheet4!$A$2:$A$51</c:f>
              <c:numCache>
                <c:formatCode>General</c:formatCode>
                <c:ptCount val="50"/>
                <c:pt idx="0">
                  <c:v>70.22</c:v>
                </c:pt>
                <c:pt idx="1">
                  <c:v>93.87</c:v>
                </c:pt>
                <c:pt idx="2">
                  <c:v>70.510000000000005</c:v>
                </c:pt>
                <c:pt idx="3">
                  <c:v>100.15</c:v>
                </c:pt>
                <c:pt idx="4">
                  <c:v>69.790000000000006</c:v>
                </c:pt>
                <c:pt idx="5">
                  <c:v>73.87</c:v>
                </c:pt>
                <c:pt idx="6">
                  <c:v>65.510000000000005</c:v>
                </c:pt>
                <c:pt idx="7">
                  <c:v>60.33</c:v>
                </c:pt>
                <c:pt idx="8">
                  <c:v>79.14</c:v>
                </c:pt>
                <c:pt idx="9">
                  <c:v>67.72</c:v>
                </c:pt>
                <c:pt idx="10">
                  <c:v>63.98</c:v>
                </c:pt>
                <c:pt idx="11">
                  <c:v>77.17</c:v>
                </c:pt>
                <c:pt idx="12">
                  <c:v>71.25</c:v>
                </c:pt>
                <c:pt idx="13">
                  <c:v>80.680000000000007</c:v>
                </c:pt>
                <c:pt idx="14">
                  <c:v>62.26</c:v>
                </c:pt>
                <c:pt idx="15">
                  <c:v>62.65</c:v>
                </c:pt>
                <c:pt idx="16">
                  <c:v>65.77</c:v>
                </c:pt>
                <c:pt idx="17">
                  <c:v>74.88</c:v>
                </c:pt>
                <c:pt idx="18">
                  <c:v>66.27</c:v>
                </c:pt>
                <c:pt idx="19">
                  <c:v>62.35</c:v>
                </c:pt>
                <c:pt idx="20">
                  <c:v>61.47</c:v>
                </c:pt>
                <c:pt idx="21">
                  <c:v>84.29</c:v>
                </c:pt>
                <c:pt idx="22">
                  <c:v>83.57</c:v>
                </c:pt>
                <c:pt idx="23">
                  <c:v>90.33</c:v>
                </c:pt>
                <c:pt idx="24">
                  <c:v>103.99</c:v>
                </c:pt>
                <c:pt idx="25">
                  <c:v>76.95</c:v>
                </c:pt>
                <c:pt idx="26">
                  <c:v>65.319999999999993</c:v>
                </c:pt>
                <c:pt idx="27">
                  <c:v>148.43</c:v>
                </c:pt>
                <c:pt idx="28">
                  <c:v>89.88</c:v>
                </c:pt>
                <c:pt idx="29">
                  <c:v>88.97</c:v>
                </c:pt>
                <c:pt idx="30">
                  <c:v>77.02</c:v>
                </c:pt>
                <c:pt idx="31">
                  <c:v>65.239999999999995</c:v>
                </c:pt>
                <c:pt idx="32">
                  <c:v>60.67</c:v>
                </c:pt>
                <c:pt idx="33">
                  <c:v>119.31</c:v>
                </c:pt>
                <c:pt idx="34">
                  <c:v>62.08</c:v>
                </c:pt>
                <c:pt idx="35">
                  <c:v>59.52</c:v>
                </c:pt>
                <c:pt idx="36">
                  <c:v>62.85</c:v>
                </c:pt>
                <c:pt idx="37">
                  <c:v>92.23</c:v>
                </c:pt>
                <c:pt idx="38">
                  <c:v>77.25</c:v>
                </c:pt>
                <c:pt idx="39">
                  <c:v>69.489999999999995</c:v>
                </c:pt>
                <c:pt idx="40">
                  <c:v>78.25</c:v>
                </c:pt>
                <c:pt idx="41">
                  <c:v>60.42</c:v>
                </c:pt>
                <c:pt idx="42">
                  <c:v>84.12</c:v>
                </c:pt>
                <c:pt idx="43">
                  <c:v>91.39</c:v>
                </c:pt>
                <c:pt idx="44">
                  <c:v>59.16</c:v>
                </c:pt>
                <c:pt idx="45">
                  <c:v>80.08</c:v>
                </c:pt>
                <c:pt idx="46">
                  <c:v>88.83</c:v>
                </c:pt>
                <c:pt idx="47">
                  <c:v>64.17</c:v>
                </c:pt>
                <c:pt idx="48">
                  <c:v>58.75</c:v>
                </c:pt>
                <c:pt idx="49">
                  <c:v>68.849999999999994</c:v>
                </c:pt>
              </c:numCache>
            </c:numRef>
          </c:yVal>
          <c:smooth val="0"/>
          <c:extLst>
            <c:ext xmlns:c16="http://schemas.microsoft.com/office/drawing/2014/chart" uri="{C3380CC4-5D6E-409C-BE32-E72D297353CC}">
              <c16:uniqueId val="{00000001-87DE-664F-8495-63DE06F19E1F}"/>
            </c:ext>
          </c:extLst>
        </c:ser>
        <c:ser>
          <c:idx val="1"/>
          <c:order val="1"/>
          <c:tx>
            <c:v>Predicted 2019 YTD Total Return (%)</c:v>
          </c:tx>
          <c:spPr>
            <a:ln w="19050">
              <a:noFill/>
            </a:ln>
          </c:spPr>
          <c:xVal>
            <c:numRef>
              <c:f>Sheet4!$I$2:$I$51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1</c:v>
                </c:pt>
                <c:pt idx="18">
                  <c:v>1</c:v>
                </c:pt>
                <c:pt idx="19">
                  <c:v>1</c:v>
                </c:pt>
                <c:pt idx="20">
                  <c:v>1</c:v>
                </c:pt>
                <c:pt idx="21">
                  <c:v>1</c:v>
                </c:pt>
                <c:pt idx="22">
                  <c:v>1</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xVal>
          <c:yVal>
            <c:numRef>
              <c:f>Sheet4!$B$85:$B$134</c:f>
              <c:numCache>
                <c:formatCode>General</c:formatCode>
                <c:ptCount val="50"/>
                <c:pt idx="0">
                  <c:v>70.571919405740005</c:v>
                </c:pt>
                <c:pt idx="1">
                  <c:v>94.871436403265974</c:v>
                </c:pt>
                <c:pt idx="2">
                  <c:v>71.310503327989096</c:v>
                </c:pt>
                <c:pt idx="3">
                  <c:v>99.904353633179383</c:v>
                </c:pt>
                <c:pt idx="4">
                  <c:v>70.609783099662067</c:v>
                </c:pt>
                <c:pt idx="5">
                  <c:v>73.983717189900219</c:v>
                </c:pt>
                <c:pt idx="6">
                  <c:v>64.296233697528322</c:v>
                </c:pt>
                <c:pt idx="7">
                  <c:v>59.729253441323607</c:v>
                </c:pt>
                <c:pt idx="8">
                  <c:v>80.840795671247619</c:v>
                </c:pt>
                <c:pt idx="9">
                  <c:v>68.219581516971715</c:v>
                </c:pt>
                <c:pt idx="10">
                  <c:v>64.521917111086708</c:v>
                </c:pt>
                <c:pt idx="11">
                  <c:v>77.274284936651569</c:v>
                </c:pt>
                <c:pt idx="12">
                  <c:v>70.952299746665744</c:v>
                </c:pt>
                <c:pt idx="13">
                  <c:v>81.107854956285038</c:v>
                </c:pt>
                <c:pt idx="14">
                  <c:v>62.723038385255741</c:v>
                </c:pt>
                <c:pt idx="15">
                  <c:v>67.559108423631528</c:v>
                </c:pt>
                <c:pt idx="16">
                  <c:v>68.353561167515792</c:v>
                </c:pt>
                <c:pt idx="17">
                  <c:v>75.31164012788085</c:v>
                </c:pt>
                <c:pt idx="18">
                  <c:v>65.406088779486083</c:v>
                </c:pt>
                <c:pt idx="19">
                  <c:v>65.087189831630042</c:v>
                </c:pt>
                <c:pt idx="20">
                  <c:v>64.042948316350717</c:v>
                </c:pt>
                <c:pt idx="21">
                  <c:v>72.892877159137626</c:v>
                </c:pt>
                <c:pt idx="22">
                  <c:v>83.754338192777482</c:v>
                </c:pt>
                <c:pt idx="23">
                  <c:v>89.172248001589352</c:v>
                </c:pt>
                <c:pt idx="24">
                  <c:v>104.4331644531089</c:v>
                </c:pt>
                <c:pt idx="25">
                  <c:v>76.50506847977671</c:v>
                </c:pt>
                <c:pt idx="26">
                  <c:v>63.613414720389358</c:v>
                </c:pt>
                <c:pt idx="27">
                  <c:v>149.29355522166514</c:v>
                </c:pt>
                <c:pt idx="28">
                  <c:v>90.399709776054152</c:v>
                </c:pt>
                <c:pt idx="29">
                  <c:v>89.411574473995415</c:v>
                </c:pt>
                <c:pt idx="30">
                  <c:v>74.493572423633722</c:v>
                </c:pt>
                <c:pt idx="31">
                  <c:v>66.076367082796935</c:v>
                </c:pt>
                <c:pt idx="32">
                  <c:v>60.377648324640603</c:v>
                </c:pt>
                <c:pt idx="33">
                  <c:v>119.09985568216985</c:v>
                </c:pt>
                <c:pt idx="34">
                  <c:v>60.283451451345385</c:v>
                </c:pt>
                <c:pt idx="35">
                  <c:v>61.655958302605292</c:v>
                </c:pt>
                <c:pt idx="36">
                  <c:v>63.73684694830748</c:v>
                </c:pt>
                <c:pt idx="37">
                  <c:v>92.389426961984782</c:v>
                </c:pt>
                <c:pt idx="38">
                  <c:v>76.551359687559682</c:v>
                </c:pt>
                <c:pt idx="39">
                  <c:v>67.730516503188184</c:v>
                </c:pt>
                <c:pt idx="40">
                  <c:v>77.568306754061041</c:v>
                </c:pt>
                <c:pt idx="41">
                  <c:v>65.438971069109513</c:v>
                </c:pt>
                <c:pt idx="42">
                  <c:v>86.095266023726637</c:v>
                </c:pt>
                <c:pt idx="43">
                  <c:v>90.272741243575481</c:v>
                </c:pt>
                <c:pt idx="44">
                  <c:v>58.26643910000822</c:v>
                </c:pt>
                <c:pt idx="45">
                  <c:v>79.309796287233425</c:v>
                </c:pt>
                <c:pt idx="46">
                  <c:v>85.806651392387508</c:v>
                </c:pt>
                <c:pt idx="47">
                  <c:v>65.081737097016131</c:v>
                </c:pt>
                <c:pt idx="48">
                  <c:v>57.065150828577977</c:v>
                </c:pt>
                <c:pt idx="49">
                  <c:v>67.796477188327344</c:v>
                </c:pt>
              </c:numCache>
            </c:numRef>
          </c:yVal>
          <c:smooth val="0"/>
          <c:extLst>
            <c:ext xmlns:c16="http://schemas.microsoft.com/office/drawing/2014/chart" uri="{C3380CC4-5D6E-409C-BE32-E72D297353CC}">
              <c16:uniqueId val="{00000002-87DE-664F-8495-63DE06F19E1F}"/>
            </c:ext>
          </c:extLst>
        </c:ser>
        <c:dLbls>
          <c:showLegendKey val="0"/>
          <c:showVal val="0"/>
          <c:showCatName val="0"/>
          <c:showSerName val="0"/>
          <c:showPercent val="0"/>
          <c:showBubbleSize val="0"/>
        </c:dLbls>
        <c:axId val="1414591791"/>
        <c:axId val="1414589375"/>
      </c:scatterChart>
      <c:valAx>
        <c:axId val="1414591791"/>
        <c:scaling>
          <c:orientation val="minMax"/>
        </c:scaling>
        <c:delete val="0"/>
        <c:axPos val="b"/>
        <c:title>
          <c:tx>
            <c:rich>
              <a:bodyPr/>
              <a:lstStyle/>
              <a:p>
                <a:pPr>
                  <a:defRPr/>
                </a:pPr>
                <a:r>
                  <a:rPr lang="en-US"/>
                  <a:t>Industrials</a:t>
                </a:r>
              </a:p>
            </c:rich>
          </c:tx>
          <c:overlay val="0"/>
        </c:title>
        <c:numFmt formatCode="General" sourceLinked="1"/>
        <c:majorTickMark val="out"/>
        <c:minorTickMark val="none"/>
        <c:tickLblPos val="nextTo"/>
        <c:crossAx val="1414589375"/>
        <c:crosses val="autoZero"/>
        <c:crossBetween val="midCat"/>
      </c:valAx>
      <c:valAx>
        <c:axId val="1414589375"/>
        <c:scaling>
          <c:orientation val="minMax"/>
        </c:scaling>
        <c:delete val="0"/>
        <c:axPos val="l"/>
        <c:title>
          <c:tx>
            <c:rich>
              <a:bodyPr/>
              <a:lstStyle/>
              <a:p>
                <a:pPr>
                  <a:defRPr/>
                </a:pPr>
                <a:r>
                  <a:rPr lang="en-US"/>
                  <a:t>2019 YTD Total Return (%)</a:t>
                </a:r>
              </a:p>
            </c:rich>
          </c:tx>
          <c:overlay val="0"/>
        </c:title>
        <c:numFmt formatCode="General" sourceLinked="1"/>
        <c:majorTickMark val="out"/>
        <c:minorTickMark val="none"/>
        <c:tickLblPos val="nextTo"/>
        <c:crossAx val="141459179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Regression!$B$56</c:f>
              <c:strCache>
                <c:ptCount val="1"/>
                <c:pt idx="0">
                  <c:v>10yr Price Change %</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1"/>
            <c:dispEq val="1"/>
            <c:trendlineLbl>
              <c:layout>
                <c:manualLayout>
                  <c:x val="0.13689063867016624"/>
                  <c:y val="-0.3767957130358705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Regression!$B$57:$B$106</c:f>
              <c:numCache>
                <c:formatCode>0.00</c:formatCode>
                <c:ptCount val="50"/>
                <c:pt idx="0">
                  <c:v>1292.5999999999999</c:v>
                </c:pt>
                <c:pt idx="1">
                  <c:v>1257.1982549684926</c:v>
                </c:pt>
                <c:pt idx="2">
                  <c:v>216.1301859799714</c:v>
                </c:pt>
                <c:pt idx="3">
                  <c:v>271.65127020785224</c:v>
                </c:pt>
                <c:pt idx="4">
                  <c:v>458.88006686167995</c:v>
                </c:pt>
                <c:pt idx="5">
                  <c:v>933.82519863791129</c:v>
                </c:pt>
                <c:pt idx="6">
                  <c:v>166.12276612276617</c:v>
                </c:pt>
                <c:pt idx="7">
                  <c:v>1210.5329949238578</c:v>
                </c:pt>
                <c:pt idx="8">
                  <c:v>-34.571428571428577</c:v>
                </c:pt>
                <c:pt idx="9">
                  <c:v>25.22723056946765</c:v>
                </c:pt>
                <c:pt idx="10">
                  <c:v>615.98290598290589</c:v>
                </c:pt>
                <c:pt idx="11">
                  <c:v>1351.3950892857138</c:v>
                </c:pt>
                <c:pt idx="12">
                  <c:v>1055.2758954501453</c:v>
                </c:pt>
                <c:pt idx="13">
                  <c:v>4526.0340632603402</c:v>
                </c:pt>
                <c:pt idx="14">
                  <c:v>1081.9629789065862</c:v>
                </c:pt>
                <c:pt idx="15">
                  <c:v>1720.6486486486488</c:v>
                </c:pt>
                <c:pt idx="16">
                  <c:v>425.09041591320073</c:v>
                </c:pt>
                <c:pt idx="17">
                  <c:v>450.42016806722688</c:v>
                </c:pt>
                <c:pt idx="18">
                  <c:v>388.34853090172248</c:v>
                </c:pt>
                <c:pt idx="19">
                  <c:v>709.35856992639322</c:v>
                </c:pt>
                <c:pt idx="20">
                  <c:v>1061.6874730951358</c:v>
                </c:pt>
                <c:pt idx="21">
                  <c:v>1568.0547293277809</c:v>
                </c:pt>
                <c:pt idx="22">
                  <c:v>20.978473581213304</c:v>
                </c:pt>
                <c:pt idx="23">
                  <c:v>1248.0825958702064</c:v>
                </c:pt>
                <c:pt idx="24">
                  <c:v>740.44630404463044</c:v>
                </c:pt>
                <c:pt idx="25">
                  <c:v>2858.4882280049565</c:v>
                </c:pt>
                <c:pt idx="26">
                  <c:v>272.18637992831543</c:v>
                </c:pt>
                <c:pt idx="27">
                  <c:v>2039.7260273972606</c:v>
                </c:pt>
                <c:pt idx="28">
                  <c:v>512.64822134387362</c:v>
                </c:pt>
                <c:pt idx="29">
                  <c:v>2314.3439282803588</c:v>
                </c:pt>
                <c:pt idx="30">
                  <c:v>453.44827586206895</c:v>
                </c:pt>
                <c:pt idx="31">
                  <c:v>666.30256690333147</c:v>
                </c:pt>
                <c:pt idx="32">
                  <c:v>149.78962131837307</c:v>
                </c:pt>
                <c:pt idx="33">
                  <c:v>1277.6432231020026</c:v>
                </c:pt>
                <c:pt idx="34">
                  <c:v>1214.5054945054947</c:v>
                </c:pt>
                <c:pt idx="35">
                  <c:v>1833.3333333333335</c:v>
                </c:pt>
                <c:pt idx="36">
                  <c:v>88.050314465408803</c:v>
                </c:pt>
                <c:pt idx="37">
                  <c:v>76.619047619047635</c:v>
                </c:pt>
                <c:pt idx="38">
                  <c:v>1016.8791742562235</c:v>
                </c:pt>
                <c:pt idx="39">
                  <c:v>1969.8113207547169</c:v>
                </c:pt>
                <c:pt idx="40">
                  <c:v>719.10430839002265</c:v>
                </c:pt>
                <c:pt idx="41">
                  <c:v>1178.5291214215201</c:v>
                </c:pt>
                <c:pt idx="42">
                  <c:v>2098.3783783783783</c:v>
                </c:pt>
                <c:pt idx="43">
                  <c:v>69.94202898550725</c:v>
                </c:pt>
                <c:pt idx="44">
                  <c:v>1985.0798056904925</c:v>
                </c:pt>
                <c:pt idx="45">
                  <c:v>822.50538406317287</c:v>
                </c:pt>
                <c:pt idx="46">
                  <c:v>104.78468899521532</c:v>
                </c:pt>
                <c:pt idx="47">
                  <c:v>185.28607594936713</c:v>
                </c:pt>
                <c:pt idx="48">
                  <c:v>414.45412608918497</c:v>
                </c:pt>
                <c:pt idx="49">
                  <c:v>988.97799328608721</c:v>
                </c:pt>
              </c:numCache>
            </c:numRef>
          </c:xVal>
          <c:yVal>
            <c:numRef>
              <c:f>Regression!$A$57:$A$106</c:f>
              <c:numCache>
                <c:formatCode>General</c:formatCode>
                <c:ptCount val="50"/>
                <c:pt idx="0">
                  <c:v>70.22</c:v>
                </c:pt>
                <c:pt idx="1">
                  <c:v>93.87</c:v>
                </c:pt>
                <c:pt idx="2">
                  <c:v>70.510000000000005</c:v>
                </c:pt>
                <c:pt idx="3">
                  <c:v>100.15</c:v>
                </c:pt>
                <c:pt idx="4">
                  <c:v>69.790000000000006</c:v>
                </c:pt>
                <c:pt idx="5">
                  <c:v>73.87</c:v>
                </c:pt>
                <c:pt idx="6">
                  <c:v>65.510000000000005</c:v>
                </c:pt>
                <c:pt idx="7">
                  <c:v>60.33</c:v>
                </c:pt>
                <c:pt idx="8">
                  <c:v>79.14</c:v>
                </c:pt>
                <c:pt idx="9">
                  <c:v>67.72</c:v>
                </c:pt>
                <c:pt idx="10">
                  <c:v>63.98</c:v>
                </c:pt>
                <c:pt idx="11">
                  <c:v>77.17</c:v>
                </c:pt>
                <c:pt idx="12">
                  <c:v>71.25</c:v>
                </c:pt>
                <c:pt idx="13">
                  <c:v>80.680000000000007</c:v>
                </c:pt>
                <c:pt idx="14">
                  <c:v>62.26</c:v>
                </c:pt>
                <c:pt idx="15">
                  <c:v>62.65</c:v>
                </c:pt>
                <c:pt idx="16">
                  <c:v>65.77</c:v>
                </c:pt>
                <c:pt idx="17">
                  <c:v>74.88</c:v>
                </c:pt>
                <c:pt idx="18">
                  <c:v>66.27</c:v>
                </c:pt>
                <c:pt idx="19">
                  <c:v>62.35</c:v>
                </c:pt>
                <c:pt idx="20">
                  <c:v>61.47</c:v>
                </c:pt>
                <c:pt idx="21">
                  <c:v>84.29</c:v>
                </c:pt>
                <c:pt idx="22">
                  <c:v>83.57</c:v>
                </c:pt>
                <c:pt idx="23">
                  <c:v>90.33</c:v>
                </c:pt>
                <c:pt idx="24">
                  <c:v>103.99</c:v>
                </c:pt>
                <c:pt idx="25">
                  <c:v>76.95</c:v>
                </c:pt>
                <c:pt idx="26">
                  <c:v>65.319999999999993</c:v>
                </c:pt>
                <c:pt idx="27">
                  <c:v>148.43</c:v>
                </c:pt>
                <c:pt idx="28">
                  <c:v>89.88</c:v>
                </c:pt>
                <c:pt idx="29">
                  <c:v>88.97</c:v>
                </c:pt>
                <c:pt idx="30">
                  <c:v>77.02</c:v>
                </c:pt>
                <c:pt idx="31">
                  <c:v>65.239999999999995</c:v>
                </c:pt>
                <c:pt idx="32">
                  <c:v>60.67</c:v>
                </c:pt>
                <c:pt idx="33">
                  <c:v>119.31</c:v>
                </c:pt>
                <c:pt idx="34">
                  <c:v>62.08</c:v>
                </c:pt>
                <c:pt idx="35">
                  <c:v>59.52</c:v>
                </c:pt>
                <c:pt idx="36">
                  <c:v>62.85</c:v>
                </c:pt>
                <c:pt idx="37">
                  <c:v>92.23</c:v>
                </c:pt>
                <c:pt idx="38">
                  <c:v>77.25</c:v>
                </c:pt>
                <c:pt idx="39">
                  <c:v>69.489999999999995</c:v>
                </c:pt>
                <c:pt idx="40">
                  <c:v>78.25</c:v>
                </c:pt>
                <c:pt idx="41">
                  <c:v>60.42</c:v>
                </c:pt>
                <c:pt idx="42">
                  <c:v>84.12</c:v>
                </c:pt>
                <c:pt idx="43">
                  <c:v>91.39</c:v>
                </c:pt>
                <c:pt idx="44">
                  <c:v>59.16</c:v>
                </c:pt>
                <c:pt idx="45">
                  <c:v>80.08</c:v>
                </c:pt>
                <c:pt idx="46">
                  <c:v>88.83</c:v>
                </c:pt>
                <c:pt idx="47">
                  <c:v>64.17</c:v>
                </c:pt>
                <c:pt idx="48">
                  <c:v>58.75</c:v>
                </c:pt>
                <c:pt idx="49">
                  <c:v>68.849999999999994</c:v>
                </c:pt>
              </c:numCache>
            </c:numRef>
          </c:yVal>
          <c:smooth val="0"/>
          <c:extLst>
            <c:ext xmlns:c16="http://schemas.microsoft.com/office/drawing/2014/chart" uri="{C3380CC4-5D6E-409C-BE32-E72D297353CC}">
              <c16:uniqueId val="{00000000-9A7D-C049-8895-10DCE4A4BCC8}"/>
            </c:ext>
          </c:extLst>
        </c:ser>
        <c:dLbls>
          <c:showLegendKey val="0"/>
          <c:showVal val="0"/>
          <c:showCatName val="0"/>
          <c:showSerName val="0"/>
          <c:showPercent val="0"/>
          <c:showBubbleSize val="0"/>
        </c:dLbls>
        <c:axId val="1388489071"/>
        <c:axId val="1388490703"/>
      </c:scatterChart>
      <c:valAx>
        <c:axId val="1388489071"/>
        <c:scaling>
          <c:orientation val="minMax"/>
        </c:scaling>
        <c:delete val="0"/>
        <c:axPos val="b"/>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490703"/>
        <c:crosses val="autoZero"/>
        <c:crossBetween val="midCat"/>
      </c:valAx>
      <c:valAx>
        <c:axId val="1388490703"/>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4890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Market Cap ($B) -2019 Line Fit  Plot</a:t>
            </a:r>
          </a:p>
        </c:rich>
      </c:tx>
      <c:overlay val="0"/>
    </c:title>
    <c:autoTitleDeleted val="0"/>
    <c:plotArea>
      <c:layout/>
      <c:scatterChart>
        <c:scatterStyle val="lineMarker"/>
        <c:varyColors val="0"/>
        <c:ser>
          <c:idx val="0"/>
          <c:order val="0"/>
          <c:tx>
            <c:v>2019 YTD Total Return (%)</c:v>
          </c:tx>
          <c:spPr>
            <a:ln w="19050">
              <a:noFill/>
            </a:ln>
          </c:spPr>
          <c:xVal>
            <c:numRef>
              <c:f>Sheet4!$J$2:$J$51</c:f>
              <c:numCache>
                <c:formatCode>"$"#,##0.00</c:formatCode>
                <c:ptCount val="50"/>
                <c:pt idx="0">
                  <c:v>119.5</c:v>
                </c:pt>
                <c:pt idx="1">
                  <c:v>23.3</c:v>
                </c:pt>
                <c:pt idx="2">
                  <c:v>22.7</c:v>
                </c:pt>
                <c:pt idx="3">
                  <c:v>65</c:v>
                </c:pt>
                <c:pt idx="4">
                  <c:v>16</c:v>
                </c:pt>
                <c:pt idx="5">
                  <c:v>33.299999999999997</c:v>
                </c:pt>
                <c:pt idx="6">
                  <c:v>16.7</c:v>
                </c:pt>
                <c:pt idx="7">
                  <c:v>74.3</c:v>
                </c:pt>
                <c:pt idx="8">
                  <c:v>8.5</c:v>
                </c:pt>
                <c:pt idx="9">
                  <c:v>20.399999999999999</c:v>
                </c:pt>
                <c:pt idx="10">
                  <c:v>21.1</c:v>
                </c:pt>
                <c:pt idx="11">
                  <c:v>21.9</c:v>
                </c:pt>
                <c:pt idx="12">
                  <c:v>44.8</c:v>
                </c:pt>
                <c:pt idx="13">
                  <c:v>14.4</c:v>
                </c:pt>
                <c:pt idx="14">
                  <c:v>66.7</c:v>
                </c:pt>
                <c:pt idx="15">
                  <c:v>12.5</c:v>
                </c:pt>
                <c:pt idx="16">
                  <c:v>16.7</c:v>
                </c:pt>
                <c:pt idx="17">
                  <c:v>9.1</c:v>
                </c:pt>
                <c:pt idx="18">
                  <c:v>13.7</c:v>
                </c:pt>
                <c:pt idx="19">
                  <c:v>15.2</c:v>
                </c:pt>
                <c:pt idx="20">
                  <c:v>27.9</c:v>
                </c:pt>
                <c:pt idx="21">
                  <c:v>30</c:v>
                </c:pt>
                <c:pt idx="22">
                  <c:v>13.3</c:v>
                </c:pt>
                <c:pt idx="23">
                  <c:v>21.1</c:v>
                </c:pt>
                <c:pt idx="24">
                  <c:v>28.1</c:v>
                </c:pt>
                <c:pt idx="25">
                  <c:v>144</c:v>
                </c:pt>
                <c:pt idx="26">
                  <c:v>19.3</c:v>
                </c:pt>
                <c:pt idx="27">
                  <c:v>51.1</c:v>
                </c:pt>
                <c:pt idx="28">
                  <c:v>55.9</c:v>
                </c:pt>
                <c:pt idx="29">
                  <c:v>1304.8</c:v>
                </c:pt>
                <c:pt idx="30">
                  <c:v>18.899999999999999</c:v>
                </c:pt>
                <c:pt idx="31">
                  <c:v>21</c:v>
                </c:pt>
                <c:pt idx="32">
                  <c:v>100.7</c:v>
                </c:pt>
                <c:pt idx="33">
                  <c:v>42.4</c:v>
                </c:pt>
                <c:pt idx="34">
                  <c:v>15.6</c:v>
                </c:pt>
                <c:pt idx="35">
                  <c:v>19.5</c:v>
                </c:pt>
                <c:pt idx="36">
                  <c:v>11.2</c:v>
                </c:pt>
                <c:pt idx="37">
                  <c:v>8</c:v>
                </c:pt>
                <c:pt idx="38">
                  <c:v>54.9</c:v>
                </c:pt>
                <c:pt idx="39">
                  <c:v>59.7</c:v>
                </c:pt>
                <c:pt idx="40">
                  <c:v>20.5</c:v>
                </c:pt>
                <c:pt idx="41">
                  <c:v>13.8</c:v>
                </c:pt>
                <c:pt idx="42">
                  <c:v>20.6</c:v>
                </c:pt>
                <c:pt idx="43">
                  <c:v>13.5</c:v>
                </c:pt>
                <c:pt idx="44">
                  <c:v>301.2</c:v>
                </c:pt>
                <c:pt idx="45">
                  <c:v>22</c:v>
                </c:pt>
                <c:pt idx="46">
                  <c:v>13.9</c:v>
                </c:pt>
                <c:pt idx="47">
                  <c:v>17.5</c:v>
                </c:pt>
                <c:pt idx="48">
                  <c:v>12.9</c:v>
                </c:pt>
                <c:pt idx="49">
                  <c:v>49.8</c:v>
                </c:pt>
              </c:numCache>
            </c:numRef>
          </c:xVal>
          <c:yVal>
            <c:numRef>
              <c:f>Sheet4!$A$2:$A$51</c:f>
              <c:numCache>
                <c:formatCode>General</c:formatCode>
                <c:ptCount val="50"/>
                <c:pt idx="0">
                  <c:v>70.22</c:v>
                </c:pt>
                <c:pt idx="1">
                  <c:v>93.87</c:v>
                </c:pt>
                <c:pt idx="2">
                  <c:v>70.510000000000005</c:v>
                </c:pt>
                <c:pt idx="3">
                  <c:v>100.15</c:v>
                </c:pt>
                <c:pt idx="4">
                  <c:v>69.790000000000006</c:v>
                </c:pt>
                <c:pt idx="5">
                  <c:v>73.87</c:v>
                </c:pt>
                <c:pt idx="6">
                  <c:v>65.510000000000005</c:v>
                </c:pt>
                <c:pt idx="7">
                  <c:v>60.33</c:v>
                </c:pt>
                <c:pt idx="8">
                  <c:v>79.14</c:v>
                </c:pt>
                <c:pt idx="9">
                  <c:v>67.72</c:v>
                </c:pt>
                <c:pt idx="10">
                  <c:v>63.98</c:v>
                </c:pt>
                <c:pt idx="11">
                  <c:v>77.17</c:v>
                </c:pt>
                <c:pt idx="12">
                  <c:v>71.25</c:v>
                </c:pt>
                <c:pt idx="13">
                  <c:v>80.680000000000007</c:v>
                </c:pt>
                <c:pt idx="14">
                  <c:v>62.26</c:v>
                </c:pt>
                <c:pt idx="15">
                  <c:v>62.65</c:v>
                </c:pt>
                <c:pt idx="16">
                  <c:v>65.77</c:v>
                </c:pt>
                <c:pt idx="17">
                  <c:v>74.88</c:v>
                </c:pt>
                <c:pt idx="18">
                  <c:v>66.27</c:v>
                </c:pt>
                <c:pt idx="19">
                  <c:v>62.35</c:v>
                </c:pt>
                <c:pt idx="20">
                  <c:v>61.47</c:v>
                </c:pt>
                <c:pt idx="21">
                  <c:v>84.29</c:v>
                </c:pt>
                <c:pt idx="22">
                  <c:v>83.57</c:v>
                </c:pt>
                <c:pt idx="23">
                  <c:v>90.33</c:v>
                </c:pt>
                <c:pt idx="24">
                  <c:v>103.99</c:v>
                </c:pt>
                <c:pt idx="25">
                  <c:v>76.95</c:v>
                </c:pt>
                <c:pt idx="26">
                  <c:v>65.319999999999993</c:v>
                </c:pt>
                <c:pt idx="27">
                  <c:v>148.43</c:v>
                </c:pt>
                <c:pt idx="28">
                  <c:v>89.88</c:v>
                </c:pt>
                <c:pt idx="29">
                  <c:v>88.97</c:v>
                </c:pt>
                <c:pt idx="30">
                  <c:v>77.02</c:v>
                </c:pt>
                <c:pt idx="31">
                  <c:v>65.239999999999995</c:v>
                </c:pt>
                <c:pt idx="32">
                  <c:v>60.67</c:v>
                </c:pt>
                <c:pt idx="33">
                  <c:v>119.31</c:v>
                </c:pt>
                <c:pt idx="34">
                  <c:v>62.08</c:v>
                </c:pt>
                <c:pt idx="35">
                  <c:v>59.52</c:v>
                </c:pt>
                <c:pt idx="36">
                  <c:v>62.85</c:v>
                </c:pt>
                <c:pt idx="37">
                  <c:v>92.23</c:v>
                </c:pt>
                <c:pt idx="38">
                  <c:v>77.25</c:v>
                </c:pt>
                <c:pt idx="39">
                  <c:v>69.489999999999995</c:v>
                </c:pt>
                <c:pt idx="40">
                  <c:v>78.25</c:v>
                </c:pt>
                <c:pt idx="41">
                  <c:v>60.42</c:v>
                </c:pt>
                <c:pt idx="42">
                  <c:v>84.12</c:v>
                </c:pt>
                <c:pt idx="43">
                  <c:v>91.39</c:v>
                </c:pt>
                <c:pt idx="44">
                  <c:v>59.16</c:v>
                </c:pt>
                <c:pt idx="45">
                  <c:v>80.08</c:v>
                </c:pt>
                <c:pt idx="46">
                  <c:v>88.83</c:v>
                </c:pt>
                <c:pt idx="47">
                  <c:v>64.17</c:v>
                </c:pt>
                <c:pt idx="48">
                  <c:v>58.75</c:v>
                </c:pt>
                <c:pt idx="49">
                  <c:v>68.849999999999994</c:v>
                </c:pt>
              </c:numCache>
            </c:numRef>
          </c:yVal>
          <c:smooth val="0"/>
          <c:extLst>
            <c:ext xmlns:c16="http://schemas.microsoft.com/office/drawing/2014/chart" uri="{C3380CC4-5D6E-409C-BE32-E72D297353CC}">
              <c16:uniqueId val="{00000001-CD29-F14F-8DAE-928037AB7E7A}"/>
            </c:ext>
          </c:extLst>
        </c:ser>
        <c:ser>
          <c:idx val="1"/>
          <c:order val="1"/>
          <c:tx>
            <c:v>Predicted 2019 YTD Total Return (%)</c:v>
          </c:tx>
          <c:spPr>
            <a:ln w="19050">
              <a:noFill/>
            </a:ln>
          </c:spPr>
          <c:xVal>
            <c:numRef>
              <c:f>Sheet4!$J$2:$J$51</c:f>
              <c:numCache>
                <c:formatCode>"$"#,##0.00</c:formatCode>
                <c:ptCount val="50"/>
                <c:pt idx="0">
                  <c:v>119.5</c:v>
                </c:pt>
                <c:pt idx="1">
                  <c:v>23.3</c:v>
                </c:pt>
                <c:pt idx="2">
                  <c:v>22.7</c:v>
                </c:pt>
                <c:pt idx="3">
                  <c:v>65</c:v>
                </c:pt>
                <c:pt idx="4">
                  <c:v>16</c:v>
                </c:pt>
                <c:pt idx="5">
                  <c:v>33.299999999999997</c:v>
                </c:pt>
                <c:pt idx="6">
                  <c:v>16.7</c:v>
                </c:pt>
                <c:pt idx="7">
                  <c:v>74.3</c:v>
                </c:pt>
                <c:pt idx="8">
                  <c:v>8.5</c:v>
                </c:pt>
                <c:pt idx="9">
                  <c:v>20.399999999999999</c:v>
                </c:pt>
                <c:pt idx="10">
                  <c:v>21.1</c:v>
                </c:pt>
                <c:pt idx="11">
                  <c:v>21.9</c:v>
                </c:pt>
                <c:pt idx="12">
                  <c:v>44.8</c:v>
                </c:pt>
                <c:pt idx="13">
                  <c:v>14.4</c:v>
                </c:pt>
                <c:pt idx="14">
                  <c:v>66.7</c:v>
                </c:pt>
                <c:pt idx="15">
                  <c:v>12.5</c:v>
                </c:pt>
                <c:pt idx="16">
                  <c:v>16.7</c:v>
                </c:pt>
                <c:pt idx="17">
                  <c:v>9.1</c:v>
                </c:pt>
                <c:pt idx="18">
                  <c:v>13.7</c:v>
                </c:pt>
                <c:pt idx="19">
                  <c:v>15.2</c:v>
                </c:pt>
                <c:pt idx="20">
                  <c:v>27.9</c:v>
                </c:pt>
                <c:pt idx="21">
                  <c:v>30</c:v>
                </c:pt>
                <c:pt idx="22">
                  <c:v>13.3</c:v>
                </c:pt>
                <c:pt idx="23">
                  <c:v>21.1</c:v>
                </c:pt>
                <c:pt idx="24">
                  <c:v>28.1</c:v>
                </c:pt>
                <c:pt idx="25">
                  <c:v>144</c:v>
                </c:pt>
                <c:pt idx="26">
                  <c:v>19.3</c:v>
                </c:pt>
                <c:pt idx="27">
                  <c:v>51.1</c:v>
                </c:pt>
                <c:pt idx="28">
                  <c:v>55.9</c:v>
                </c:pt>
                <c:pt idx="29">
                  <c:v>1304.8</c:v>
                </c:pt>
                <c:pt idx="30">
                  <c:v>18.899999999999999</c:v>
                </c:pt>
                <c:pt idx="31">
                  <c:v>21</c:v>
                </c:pt>
                <c:pt idx="32">
                  <c:v>100.7</c:v>
                </c:pt>
                <c:pt idx="33">
                  <c:v>42.4</c:v>
                </c:pt>
                <c:pt idx="34">
                  <c:v>15.6</c:v>
                </c:pt>
                <c:pt idx="35">
                  <c:v>19.5</c:v>
                </c:pt>
                <c:pt idx="36">
                  <c:v>11.2</c:v>
                </c:pt>
                <c:pt idx="37">
                  <c:v>8</c:v>
                </c:pt>
                <c:pt idx="38">
                  <c:v>54.9</c:v>
                </c:pt>
                <c:pt idx="39">
                  <c:v>59.7</c:v>
                </c:pt>
                <c:pt idx="40">
                  <c:v>20.5</c:v>
                </c:pt>
                <c:pt idx="41">
                  <c:v>13.8</c:v>
                </c:pt>
                <c:pt idx="42">
                  <c:v>20.6</c:v>
                </c:pt>
                <c:pt idx="43">
                  <c:v>13.5</c:v>
                </c:pt>
                <c:pt idx="44">
                  <c:v>301.2</c:v>
                </c:pt>
                <c:pt idx="45">
                  <c:v>22</c:v>
                </c:pt>
                <c:pt idx="46">
                  <c:v>13.9</c:v>
                </c:pt>
                <c:pt idx="47">
                  <c:v>17.5</c:v>
                </c:pt>
                <c:pt idx="48">
                  <c:v>12.9</c:v>
                </c:pt>
                <c:pt idx="49">
                  <c:v>49.8</c:v>
                </c:pt>
              </c:numCache>
            </c:numRef>
          </c:xVal>
          <c:yVal>
            <c:numRef>
              <c:f>Sheet4!$B$85:$B$134</c:f>
              <c:numCache>
                <c:formatCode>General</c:formatCode>
                <c:ptCount val="50"/>
                <c:pt idx="0">
                  <c:v>70.571919405740005</c:v>
                </c:pt>
                <c:pt idx="1">
                  <c:v>94.871436403265974</c:v>
                </c:pt>
                <c:pt idx="2">
                  <c:v>71.310503327989096</c:v>
                </c:pt>
                <c:pt idx="3">
                  <c:v>99.904353633179383</c:v>
                </c:pt>
                <c:pt idx="4">
                  <c:v>70.609783099662067</c:v>
                </c:pt>
                <c:pt idx="5">
                  <c:v>73.983717189900219</c:v>
                </c:pt>
                <c:pt idx="6">
                  <c:v>64.296233697528322</c:v>
                </c:pt>
                <c:pt idx="7">
                  <c:v>59.729253441323607</c:v>
                </c:pt>
                <c:pt idx="8">
                  <c:v>80.840795671247619</c:v>
                </c:pt>
                <c:pt idx="9">
                  <c:v>68.219581516971715</c:v>
                </c:pt>
                <c:pt idx="10">
                  <c:v>64.521917111086708</c:v>
                </c:pt>
                <c:pt idx="11">
                  <c:v>77.274284936651569</c:v>
                </c:pt>
                <c:pt idx="12">
                  <c:v>70.952299746665744</c:v>
                </c:pt>
                <c:pt idx="13">
                  <c:v>81.107854956285038</c:v>
                </c:pt>
                <c:pt idx="14">
                  <c:v>62.723038385255741</c:v>
                </c:pt>
                <c:pt idx="15">
                  <c:v>67.559108423631528</c:v>
                </c:pt>
                <c:pt idx="16">
                  <c:v>68.353561167515792</c:v>
                </c:pt>
                <c:pt idx="17">
                  <c:v>75.31164012788085</c:v>
                </c:pt>
                <c:pt idx="18">
                  <c:v>65.406088779486083</c:v>
                </c:pt>
                <c:pt idx="19">
                  <c:v>65.087189831630042</c:v>
                </c:pt>
                <c:pt idx="20">
                  <c:v>64.042948316350717</c:v>
                </c:pt>
                <c:pt idx="21">
                  <c:v>72.892877159137626</c:v>
                </c:pt>
                <c:pt idx="22">
                  <c:v>83.754338192777482</c:v>
                </c:pt>
                <c:pt idx="23">
                  <c:v>89.172248001589352</c:v>
                </c:pt>
                <c:pt idx="24">
                  <c:v>104.4331644531089</c:v>
                </c:pt>
                <c:pt idx="25">
                  <c:v>76.50506847977671</c:v>
                </c:pt>
                <c:pt idx="26">
                  <c:v>63.613414720389358</c:v>
                </c:pt>
                <c:pt idx="27">
                  <c:v>149.29355522166514</c:v>
                </c:pt>
                <c:pt idx="28">
                  <c:v>90.399709776054152</c:v>
                </c:pt>
                <c:pt idx="29">
                  <c:v>89.411574473995415</c:v>
                </c:pt>
                <c:pt idx="30">
                  <c:v>74.493572423633722</c:v>
                </c:pt>
                <c:pt idx="31">
                  <c:v>66.076367082796935</c:v>
                </c:pt>
                <c:pt idx="32">
                  <c:v>60.377648324640603</c:v>
                </c:pt>
                <c:pt idx="33">
                  <c:v>119.09985568216985</c:v>
                </c:pt>
                <c:pt idx="34">
                  <c:v>60.283451451345385</c:v>
                </c:pt>
                <c:pt idx="35">
                  <c:v>61.655958302605292</c:v>
                </c:pt>
                <c:pt idx="36">
                  <c:v>63.73684694830748</c:v>
                </c:pt>
                <c:pt idx="37">
                  <c:v>92.389426961984782</c:v>
                </c:pt>
                <c:pt idx="38">
                  <c:v>76.551359687559682</c:v>
                </c:pt>
                <c:pt idx="39">
                  <c:v>67.730516503188184</c:v>
                </c:pt>
                <c:pt idx="40">
                  <c:v>77.568306754061041</c:v>
                </c:pt>
                <c:pt idx="41">
                  <c:v>65.438971069109513</c:v>
                </c:pt>
                <c:pt idx="42">
                  <c:v>86.095266023726637</c:v>
                </c:pt>
                <c:pt idx="43">
                  <c:v>90.272741243575481</c:v>
                </c:pt>
                <c:pt idx="44">
                  <c:v>58.26643910000822</c:v>
                </c:pt>
                <c:pt idx="45">
                  <c:v>79.309796287233425</c:v>
                </c:pt>
                <c:pt idx="46">
                  <c:v>85.806651392387508</c:v>
                </c:pt>
                <c:pt idx="47">
                  <c:v>65.081737097016131</c:v>
                </c:pt>
                <c:pt idx="48">
                  <c:v>57.065150828577977</c:v>
                </c:pt>
                <c:pt idx="49">
                  <c:v>67.796477188327344</c:v>
                </c:pt>
              </c:numCache>
            </c:numRef>
          </c:yVal>
          <c:smooth val="0"/>
          <c:extLst>
            <c:ext xmlns:c16="http://schemas.microsoft.com/office/drawing/2014/chart" uri="{C3380CC4-5D6E-409C-BE32-E72D297353CC}">
              <c16:uniqueId val="{00000002-CD29-F14F-8DAE-928037AB7E7A}"/>
            </c:ext>
          </c:extLst>
        </c:ser>
        <c:dLbls>
          <c:showLegendKey val="0"/>
          <c:showVal val="0"/>
          <c:showCatName val="0"/>
          <c:showSerName val="0"/>
          <c:showPercent val="0"/>
          <c:showBubbleSize val="0"/>
        </c:dLbls>
        <c:axId val="1412790479"/>
        <c:axId val="1412792111"/>
      </c:scatterChart>
      <c:valAx>
        <c:axId val="1412790479"/>
        <c:scaling>
          <c:orientation val="minMax"/>
        </c:scaling>
        <c:delete val="0"/>
        <c:axPos val="b"/>
        <c:title>
          <c:tx>
            <c:rich>
              <a:bodyPr/>
              <a:lstStyle/>
              <a:p>
                <a:pPr>
                  <a:defRPr/>
                </a:pPr>
                <a:r>
                  <a:rPr lang="en-US"/>
                  <a:t>Market Cap ($B) -2019</a:t>
                </a:r>
              </a:p>
            </c:rich>
          </c:tx>
          <c:overlay val="0"/>
        </c:title>
        <c:numFmt formatCode="&quot;$&quot;#,##0.00" sourceLinked="1"/>
        <c:majorTickMark val="out"/>
        <c:minorTickMark val="none"/>
        <c:tickLblPos val="nextTo"/>
        <c:crossAx val="1412792111"/>
        <c:crosses val="autoZero"/>
        <c:crossBetween val="midCat"/>
      </c:valAx>
      <c:valAx>
        <c:axId val="1412792111"/>
        <c:scaling>
          <c:orientation val="minMax"/>
        </c:scaling>
        <c:delete val="0"/>
        <c:axPos val="l"/>
        <c:title>
          <c:tx>
            <c:rich>
              <a:bodyPr/>
              <a:lstStyle/>
              <a:p>
                <a:pPr>
                  <a:defRPr/>
                </a:pPr>
                <a:r>
                  <a:rPr lang="en-US"/>
                  <a:t>2019 YTD Total Return (%)</a:t>
                </a:r>
              </a:p>
            </c:rich>
          </c:tx>
          <c:overlay val="0"/>
        </c:title>
        <c:numFmt formatCode="General" sourceLinked="1"/>
        <c:majorTickMark val="out"/>
        <c:minorTickMark val="none"/>
        <c:tickLblPos val="nextTo"/>
        <c:crossAx val="1412790479"/>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Sheet4!$F$85:$F$134</c:f>
              <c:numCache>
                <c:formatCode>General</c:formatCode>
                <c:ptCount val="50"/>
                <c:pt idx="0">
                  <c:v>1</c:v>
                </c:pt>
                <c:pt idx="1">
                  <c:v>3</c:v>
                </c:pt>
                <c:pt idx="2">
                  <c:v>5</c:v>
                </c:pt>
                <c:pt idx="3">
                  <c:v>7</c:v>
                </c:pt>
                <c:pt idx="4">
                  <c:v>9</c:v>
                </c:pt>
                <c:pt idx="5">
                  <c:v>11</c:v>
                </c:pt>
                <c:pt idx="6">
                  <c:v>13</c:v>
                </c:pt>
                <c:pt idx="7">
                  <c:v>15</c:v>
                </c:pt>
                <c:pt idx="8">
                  <c:v>17</c:v>
                </c:pt>
                <c:pt idx="9">
                  <c:v>19</c:v>
                </c:pt>
                <c:pt idx="10">
                  <c:v>21</c:v>
                </c:pt>
                <c:pt idx="11">
                  <c:v>23</c:v>
                </c:pt>
                <c:pt idx="12">
                  <c:v>25</c:v>
                </c:pt>
                <c:pt idx="13">
                  <c:v>27</c:v>
                </c:pt>
                <c:pt idx="14">
                  <c:v>29</c:v>
                </c:pt>
                <c:pt idx="15">
                  <c:v>31</c:v>
                </c:pt>
                <c:pt idx="16">
                  <c:v>33</c:v>
                </c:pt>
                <c:pt idx="17">
                  <c:v>35</c:v>
                </c:pt>
                <c:pt idx="18">
                  <c:v>37</c:v>
                </c:pt>
                <c:pt idx="19">
                  <c:v>39</c:v>
                </c:pt>
                <c:pt idx="20">
                  <c:v>41</c:v>
                </c:pt>
                <c:pt idx="21">
                  <c:v>43</c:v>
                </c:pt>
                <c:pt idx="22">
                  <c:v>45</c:v>
                </c:pt>
                <c:pt idx="23">
                  <c:v>47</c:v>
                </c:pt>
                <c:pt idx="24">
                  <c:v>49</c:v>
                </c:pt>
                <c:pt idx="25">
                  <c:v>51</c:v>
                </c:pt>
                <c:pt idx="26">
                  <c:v>53</c:v>
                </c:pt>
                <c:pt idx="27">
                  <c:v>55</c:v>
                </c:pt>
                <c:pt idx="28">
                  <c:v>57</c:v>
                </c:pt>
                <c:pt idx="29">
                  <c:v>59</c:v>
                </c:pt>
                <c:pt idx="30">
                  <c:v>61</c:v>
                </c:pt>
                <c:pt idx="31">
                  <c:v>63</c:v>
                </c:pt>
                <c:pt idx="32">
                  <c:v>65</c:v>
                </c:pt>
                <c:pt idx="33">
                  <c:v>67</c:v>
                </c:pt>
                <c:pt idx="34">
                  <c:v>69</c:v>
                </c:pt>
                <c:pt idx="35">
                  <c:v>71</c:v>
                </c:pt>
                <c:pt idx="36">
                  <c:v>73</c:v>
                </c:pt>
                <c:pt idx="37">
                  <c:v>75</c:v>
                </c:pt>
                <c:pt idx="38">
                  <c:v>77</c:v>
                </c:pt>
                <c:pt idx="39">
                  <c:v>79</c:v>
                </c:pt>
                <c:pt idx="40">
                  <c:v>81</c:v>
                </c:pt>
                <c:pt idx="41">
                  <c:v>83</c:v>
                </c:pt>
                <c:pt idx="42">
                  <c:v>85</c:v>
                </c:pt>
                <c:pt idx="43">
                  <c:v>87</c:v>
                </c:pt>
                <c:pt idx="44">
                  <c:v>89</c:v>
                </c:pt>
                <c:pt idx="45">
                  <c:v>91</c:v>
                </c:pt>
                <c:pt idx="46">
                  <c:v>93</c:v>
                </c:pt>
                <c:pt idx="47">
                  <c:v>95</c:v>
                </c:pt>
                <c:pt idx="48">
                  <c:v>97</c:v>
                </c:pt>
                <c:pt idx="49">
                  <c:v>99</c:v>
                </c:pt>
              </c:numCache>
            </c:numRef>
          </c:xVal>
          <c:yVal>
            <c:numRef>
              <c:f>Sheet4!$G$85:$G$134</c:f>
              <c:numCache>
                <c:formatCode>General</c:formatCode>
                <c:ptCount val="50"/>
                <c:pt idx="0">
                  <c:v>58.75</c:v>
                </c:pt>
                <c:pt idx="1">
                  <c:v>59.16</c:v>
                </c:pt>
                <c:pt idx="2">
                  <c:v>59.52</c:v>
                </c:pt>
                <c:pt idx="3">
                  <c:v>60.33</c:v>
                </c:pt>
                <c:pt idx="4">
                  <c:v>60.42</c:v>
                </c:pt>
                <c:pt idx="5">
                  <c:v>60.67</c:v>
                </c:pt>
                <c:pt idx="6">
                  <c:v>61.47</c:v>
                </c:pt>
                <c:pt idx="7">
                  <c:v>62.08</c:v>
                </c:pt>
                <c:pt idx="8">
                  <c:v>62.26</c:v>
                </c:pt>
                <c:pt idx="9">
                  <c:v>62.35</c:v>
                </c:pt>
                <c:pt idx="10">
                  <c:v>62.65</c:v>
                </c:pt>
                <c:pt idx="11">
                  <c:v>62.85</c:v>
                </c:pt>
                <c:pt idx="12">
                  <c:v>63.98</c:v>
                </c:pt>
                <c:pt idx="13">
                  <c:v>64.17</c:v>
                </c:pt>
                <c:pt idx="14">
                  <c:v>65.239999999999995</c:v>
                </c:pt>
                <c:pt idx="15">
                  <c:v>65.319999999999993</c:v>
                </c:pt>
                <c:pt idx="16">
                  <c:v>65.510000000000005</c:v>
                </c:pt>
                <c:pt idx="17">
                  <c:v>65.77</c:v>
                </c:pt>
                <c:pt idx="18">
                  <c:v>66.27</c:v>
                </c:pt>
                <c:pt idx="19">
                  <c:v>67.72</c:v>
                </c:pt>
                <c:pt idx="20">
                  <c:v>68.849999999999994</c:v>
                </c:pt>
                <c:pt idx="21">
                  <c:v>69.489999999999995</c:v>
                </c:pt>
                <c:pt idx="22">
                  <c:v>69.790000000000006</c:v>
                </c:pt>
                <c:pt idx="23">
                  <c:v>70.22</c:v>
                </c:pt>
                <c:pt idx="24">
                  <c:v>70.510000000000005</c:v>
                </c:pt>
                <c:pt idx="25">
                  <c:v>71.25</c:v>
                </c:pt>
                <c:pt idx="26">
                  <c:v>73.87</c:v>
                </c:pt>
                <c:pt idx="27">
                  <c:v>74.88</c:v>
                </c:pt>
                <c:pt idx="28">
                  <c:v>76.95</c:v>
                </c:pt>
                <c:pt idx="29">
                  <c:v>77.02</c:v>
                </c:pt>
                <c:pt idx="30">
                  <c:v>77.17</c:v>
                </c:pt>
                <c:pt idx="31">
                  <c:v>77.25</c:v>
                </c:pt>
                <c:pt idx="32">
                  <c:v>78.25</c:v>
                </c:pt>
                <c:pt idx="33">
                  <c:v>79.14</c:v>
                </c:pt>
                <c:pt idx="34">
                  <c:v>80.08</c:v>
                </c:pt>
                <c:pt idx="35">
                  <c:v>80.680000000000007</c:v>
                </c:pt>
                <c:pt idx="36">
                  <c:v>83.57</c:v>
                </c:pt>
                <c:pt idx="37">
                  <c:v>84.12</c:v>
                </c:pt>
                <c:pt idx="38">
                  <c:v>84.29</c:v>
                </c:pt>
                <c:pt idx="39">
                  <c:v>88.83</c:v>
                </c:pt>
                <c:pt idx="40">
                  <c:v>88.97</c:v>
                </c:pt>
                <c:pt idx="41">
                  <c:v>89.88</c:v>
                </c:pt>
                <c:pt idx="42">
                  <c:v>90.33</c:v>
                </c:pt>
                <c:pt idx="43">
                  <c:v>91.39</c:v>
                </c:pt>
                <c:pt idx="44">
                  <c:v>92.23</c:v>
                </c:pt>
                <c:pt idx="45">
                  <c:v>93.87</c:v>
                </c:pt>
                <c:pt idx="46">
                  <c:v>100.15</c:v>
                </c:pt>
                <c:pt idx="47">
                  <c:v>103.99</c:v>
                </c:pt>
                <c:pt idx="48">
                  <c:v>119.31</c:v>
                </c:pt>
                <c:pt idx="49">
                  <c:v>148.43</c:v>
                </c:pt>
              </c:numCache>
            </c:numRef>
          </c:yVal>
          <c:smooth val="0"/>
          <c:extLst>
            <c:ext xmlns:c16="http://schemas.microsoft.com/office/drawing/2014/chart" uri="{C3380CC4-5D6E-409C-BE32-E72D297353CC}">
              <c16:uniqueId val="{00000001-926A-A446-8046-C258A9A87177}"/>
            </c:ext>
          </c:extLst>
        </c:ser>
        <c:dLbls>
          <c:showLegendKey val="0"/>
          <c:showVal val="0"/>
          <c:showCatName val="0"/>
          <c:showSerName val="0"/>
          <c:showPercent val="0"/>
          <c:showBubbleSize val="0"/>
        </c:dLbls>
        <c:axId val="1414648335"/>
        <c:axId val="1414649967"/>
      </c:scatterChart>
      <c:valAx>
        <c:axId val="1414648335"/>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1414649967"/>
        <c:crosses val="autoZero"/>
        <c:crossBetween val="midCat"/>
      </c:valAx>
      <c:valAx>
        <c:axId val="1414649967"/>
        <c:scaling>
          <c:orientation val="minMax"/>
        </c:scaling>
        <c:delete val="0"/>
        <c:axPos val="l"/>
        <c:title>
          <c:tx>
            <c:rich>
              <a:bodyPr/>
              <a:lstStyle/>
              <a:p>
                <a:pPr>
                  <a:defRPr/>
                </a:pPr>
                <a:r>
                  <a:rPr lang="en-US"/>
                  <a:t>2019 YTD Total Return (%)</a:t>
                </a:r>
              </a:p>
            </c:rich>
          </c:tx>
          <c:overlay val="0"/>
        </c:title>
        <c:numFmt formatCode="General" sourceLinked="1"/>
        <c:majorTickMark val="out"/>
        <c:minorTickMark val="none"/>
        <c:tickLblPos val="nextTo"/>
        <c:crossAx val="141464833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[Lina_Ma_Regression.xlsx]Independence &amp; Goodness Tests!PivotTable1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'Independence &amp; Goodness Tests'!$B$1:$B$2</c:f>
              <c:strCache>
                <c:ptCount val="1"/>
                <c:pt idx="0">
                  <c:v>50-80</c:v>
                </c:pt>
              </c:strCache>
            </c:strRef>
          </c:tx>
          <c:spPr>
            <a:solidFill>
              <a:schemeClr val="accent1"/>
            </a:solidFill>
            <a:ln>
              <a:noFill/>
            </a:ln>
            <a:effectLst/>
          </c:spPr>
          <c:invertIfNegative val="0"/>
          <c:cat>
            <c:strRef>
              <c:f>'Independence &amp; Goodness Tests'!$A$3:$A$21</c:f>
              <c:strCache>
                <c:ptCount val="18"/>
                <c:pt idx="0">
                  <c:v>AR</c:v>
                </c:pt>
                <c:pt idx="1">
                  <c:v>CA</c:v>
                </c:pt>
                <c:pt idx="2">
                  <c:v>CO</c:v>
                </c:pt>
                <c:pt idx="3">
                  <c:v>CT</c:v>
                </c:pt>
                <c:pt idx="4">
                  <c:v>GA</c:v>
                </c:pt>
                <c:pt idx="5">
                  <c:v>ID</c:v>
                </c:pt>
                <c:pt idx="6">
                  <c:v>IL</c:v>
                </c:pt>
                <c:pt idx="7">
                  <c:v>MA</c:v>
                </c:pt>
                <c:pt idx="8">
                  <c:v>MI</c:v>
                </c:pt>
                <c:pt idx="9">
                  <c:v>MN</c:v>
                </c:pt>
                <c:pt idx="10">
                  <c:v>MO</c:v>
                </c:pt>
                <c:pt idx="11">
                  <c:v>NC</c:v>
                </c:pt>
                <c:pt idx="12">
                  <c:v>NY</c:v>
                </c:pt>
                <c:pt idx="13">
                  <c:v>OH</c:v>
                </c:pt>
                <c:pt idx="14">
                  <c:v>PA</c:v>
                </c:pt>
                <c:pt idx="15">
                  <c:v>TX</c:v>
                </c:pt>
                <c:pt idx="16">
                  <c:v>US</c:v>
                </c:pt>
                <c:pt idx="17">
                  <c:v>VA</c:v>
                </c:pt>
              </c:strCache>
            </c:strRef>
          </c:cat>
          <c:val>
            <c:numRef>
              <c:f>'Independence &amp; Goodness Tests'!$B$3:$B$21</c:f>
              <c:numCache>
                <c:formatCode>General</c:formatCode>
                <c:ptCount val="18"/>
                <c:pt idx="0">
                  <c:v>1</c:v>
                </c:pt>
                <c:pt idx="1">
                  <c:v>8</c:v>
                </c:pt>
                <c:pt idx="2">
                  <c:v>1</c:v>
                </c:pt>
                <c:pt idx="3">
                  <c:v>2</c:v>
                </c:pt>
                <c:pt idx="4">
                  <c:v>1</c:v>
                </c:pt>
                <c:pt idx="5">
                  <c:v>1</c:v>
                </c:pt>
                <c:pt idx="6">
                  <c:v>5</c:v>
                </c:pt>
                <c:pt idx="8">
                  <c:v>1</c:v>
                </c:pt>
                <c:pt idx="9">
                  <c:v>2</c:v>
                </c:pt>
                <c:pt idx="10">
                  <c:v>1</c:v>
                </c:pt>
                <c:pt idx="11">
                  <c:v>1</c:v>
                </c:pt>
                <c:pt idx="12">
                  <c:v>7</c:v>
                </c:pt>
                <c:pt idx="13">
                  <c:v>1</c:v>
                </c:pt>
                <c:pt idx="14">
                  <c:v>1</c:v>
                </c:pt>
                <c:pt idx="16">
                  <c:v>1</c:v>
                </c:pt>
              </c:numCache>
            </c:numRef>
          </c:val>
          <c:extLst>
            <c:ext xmlns:c16="http://schemas.microsoft.com/office/drawing/2014/chart" uri="{C3380CC4-5D6E-409C-BE32-E72D297353CC}">
              <c16:uniqueId val="{00000000-8E9A-574B-9D46-88DF3453DD61}"/>
            </c:ext>
          </c:extLst>
        </c:ser>
        <c:ser>
          <c:idx val="1"/>
          <c:order val="1"/>
          <c:tx>
            <c:strRef>
              <c:f>'Independence &amp; Goodness Tests'!$C$1:$C$2</c:f>
              <c:strCache>
                <c:ptCount val="1"/>
                <c:pt idx="0">
                  <c:v>80-110</c:v>
                </c:pt>
              </c:strCache>
            </c:strRef>
          </c:tx>
          <c:spPr>
            <a:solidFill>
              <a:schemeClr val="accent2"/>
            </a:solidFill>
            <a:ln>
              <a:noFill/>
            </a:ln>
            <a:effectLst/>
          </c:spPr>
          <c:invertIfNegative val="0"/>
          <c:cat>
            <c:strRef>
              <c:f>'Independence &amp; Goodness Tests'!$A$3:$A$21</c:f>
              <c:strCache>
                <c:ptCount val="18"/>
                <c:pt idx="0">
                  <c:v>AR</c:v>
                </c:pt>
                <c:pt idx="1">
                  <c:v>CA</c:v>
                </c:pt>
                <c:pt idx="2">
                  <c:v>CO</c:v>
                </c:pt>
                <c:pt idx="3">
                  <c:v>CT</c:v>
                </c:pt>
                <c:pt idx="4">
                  <c:v>GA</c:v>
                </c:pt>
                <c:pt idx="5">
                  <c:v>ID</c:v>
                </c:pt>
                <c:pt idx="6">
                  <c:v>IL</c:v>
                </c:pt>
                <c:pt idx="7">
                  <c:v>MA</c:v>
                </c:pt>
                <c:pt idx="8">
                  <c:v>MI</c:v>
                </c:pt>
                <c:pt idx="9">
                  <c:v>MN</c:v>
                </c:pt>
                <c:pt idx="10">
                  <c:v>MO</c:v>
                </c:pt>
                <c:pt idx="11">
                  <c:v>NC</c:v>
                </c:pt>
                <c:pt idx="12">
                  <c:v>NY</c:v>
                </c:pt>
                <c:pt idx="13">
                  <c:v>OH</c:v>
                </c:pt>
                <c:pt idx="14">
                  <c:v>PA</c:v>
                </c:pt>
                <c:pt idx="15">
                  <c:v>TX</c:v>
                </c:pt>
                <c:pt idx="16">
                  <c:v>US</c:v>
                </c:pt>
                <c:pt idx="17">
                  <c:v>VA</c:v>
                </c:pt>
              </c:strCache>
            </c:strRef>
          </c:cat>
          <c:val>
            <c:numRef>
              <c:f>'Independence &amp; Goodness Tests'!$C$3:$C$21</c:f>
              <c:numCache>
                <c:formatCode>General</c:formatCode>
                <c:ptCount val="18"/>
                <c:pt idx="1">
                  <c:v>4</c:v>
                </c:pt>
                <c:pt idx="3">
                  <c:v>1</c:v>
                </c:pt>
                <c:pt idx="7">
                  <c:v>1</c:v>
                </c:pt>
                <c:pt idx="9">
                  <c:v>1</c:v>
                </c:pt>
                <c:pt idx="11">
                  <c:v>1</c:v>
                </c:pt>
                <c:pt idx="12">
                  <c:v>1</c:v>
                </c:pt>
                <c:pt idx="13">
                  <c:v>1</c:v>
                </c:pt>
                <c:pt idx="14">
                  <c:v>2</c:v>
                </c:pt>
                <c:pt idx="15">
                  <c:v>1</c:v>
                </c:pt>
                <c:pt idx="17">
                  <c:v>1</c:v>
                </c:pt>
              </c:numCache>
            </c:numRef>
          </c:val>
          <c:extLst>
            <c:ext xmlns:c16="http://schemas.microsoft.com/office/drawing/2014/chart" uri="{C3380CC4-5D6E-409C-BE32-E72D297353CC}">
              <c16:uniqueId val="{00000001-8E9A-574B-9D46-88DF3453DD61}"/>
            </c:ext>
          </c:extLst>
        </c:ser>
        <c:ser>
          <c:idx val="2"/>
          <c:order val="2"/>
          <c:tx>
            <c:strRef>
              <c:f>'Independence &amp; Goodness Tests'!$D$1:$D$2</c:f>
              <c:strCache>
                <c:ptCount val="1"/>
                <c:pt idx="0">
                  <c:v>110-140</c:v>
                </c:pt>
              </c:strCache>
            </c:strRef>
          </c:tx>
          <c:spPr>
            <a:solidFill>
              <a:schemeClr val="accent3"/>
            </a:solidFill>
            <a:ln>
              <a:noFill/>
            </a:ln>
            <a:effectLst/>
          </c:spPr>
          <c:invertIfNegative val="0"/>
          <c:cat>
            <c:strRef>
              <c:f>'Independence &amp; Goodness Tests'!$A$3:$A$21</c:f>
              <c:strCache>
                <c:ptCount val="18"/>
                <c:pt idx="0">
                  <c:v>AR</c:v>
                </c:pt>
                <c:pt idx="1">
                  <c:v>CA</c:v>
                </c:pt>
                <c:pt idx="2">
                  <c:v>CO</c:v>
                </c:pt>
                <c:pt idx="3">
                  <c:v>CT</c:v>
                </c:pt>
                <c:pt idx="4">
                  <c:v>GA</c:v>
                </c:pt>
                <c:pt idx="5">
                  <c:v>ID</c:v>
                </c:pt>
                <c:pt idx="6">
                  <c:v>IL</c:v>
                </c:pt>
                <c:pt idx="7">
                  <c:v>MA</c:v>
                </c:pt>
                <c:pt idx="8">
                  <c:v>MI</c:v>
                </c:pt>
                <c:pt idx="9">
                  <c:v>MN</c:v>
                </c:pt>
                <c:pt idx="10">
                  <c:v>MO</c:v>
                </c:pt>
                <c:pt idx="11">
                  <c:v>NC</c:v>
                </c:pt>
                <c:pt idx="12">
                  <c:v>NY</c:v>
                </c:pt>
                <c:pt idx="13">
                  <c:v>OH</c:v>
                </c:pt>
                <c:pt idx="14">
                  <c:v>PA</c:v>
                </c:pt>
                <c:pt idx="15">
                  <c:v>TX</c:v>
                </c:pt>
                <c:pt idx="16">
                  <c:v>US</c:v>
                </c:pt>
                <c:pt idx="17">
                  <c:v>VA</c:v>
                </c:pt>
              </c:strCache>
            </c:strRef>
          </c:cat>
          <c:val>
            <c:numRef>
              <c:f>'Independence &amp; Goodness Tests'!$D$3:$D$21</c:f>
              <c:numCache>
                <c:formatCode>General</c:formatCode>
                <c:ptCount val="18"/>
                <c:pt idx="1">
                  <c:v>1</c:v>
                </c:pt>
              </c:numCache>
            </c:numRef>
          </c:val>
          <c:extLst>
            <c:ext xmlns:c16="http://schemas.microsoft.com/office/drawing/2014/chart" uri="{C3380CC4-5D6E-409C-BE32-E72D297353CC}">
              <c16:uniqueId val="{00000002-8E9A-574B-9D46-88DF3453DD61}"/>
            </c:ext>
          </c:extLst>
        </c:ser>
        <c:ser>
          <c:idx val="3"/>
          <c:order val="3"/>
          <c:tx>
            <c:strRef>
              <c:f>'Independence &amp; Goodness Tests'!$E$1:$E$2</c:f>
              <c:strCache>
                <c:ptCount val="1"/>
                <c:pt idx="0">
                  <c:v>140-170</c:v>
                </c:pt>
              </c:strCache>
            </c:strRef>
          </c:tx>
          <c:spPr>
            <a:solidFill>
              <a:schemeClr val="accent4"/>
            </a:solidFill>
            <a:ln>
              <a:noFill/>
            </a:ln>
            <a:effectLst/>
          </c:spPr>
          <c:invertIfNegative val="0"/>
          <c:cat>
            <c:strRef>
              <c:f>'Independence &amp; Goodness Tests'!$A$3:$A$21</c:f>
              <c:strCache>
                <c:ptCount val="18"/>
                <c:pt idx="0">
                  <c:v>AR</c:v>
                </c:pt>
                <c:pt idx="1">
                  <c:v>CA</c:v>
                </c:pt>
                <c:pt idx="2">
                  <c:v>CO</c:v>
                </c:pt>
                <c:pt idx="3">
                  <c:v>CT</c:v>
                </c:pt>
                <c:pt idx="4">
                  <c:v>GA</c:v>
                </c:pt>
                <c:pt idx="5">
                  <c:v>ID</c:v>
                </c:pt>
                <c:pt idx="6">
                  <c:v>IL</c:v>
                </c:pt>
                <c:pt idx="7">
                  <c:v>MA</c:v>
                </c:pt>
                <c:pt idx="8">
                  <c:v>MI</c:v>
                </c:pt>
                <c:pt idx="9">
                  <c:v>MN</c:v>
                </c:pt>
                <c:pt idx="10">
                  <c:v>MO</c:v>
                </c:pt>
                <c:pt idx="11">
                  <c:v>NC</c:v>
                </c:pt>
                <c:pt idx="12">
                  <c:v>NY</c:v>
                </c:pt>
                <c:pt idx="13">
                  <c:v>OH</c:v>
                </c:pt>
                <c:pt idx="14">
                  <c:v>PA</c:v>
                </c:pt>
                <c:pt idx="15">
                  <c:v>TX</c:v>
                </c:pt>
                <c:pt idx="16">
                  <c:v>US</c:v>
                </c:pt>
                <c:pt idx="17">
                  <c:v>VA</c:v>
                </c:pt>
              </c:strCache>
            </c:strRef>
          </c:cat>
          <c:val>
            <c:numRef>
              <c:f>'Independence &amp; Goodness Tests'!$E$3:$E$21</c:f>
              <c:numCache>
                <c:formatCode>General</c:formatCode>
                <c:ptCount val="18"/>
                <c:pt idx="1">
                  <c:v>1</c:v>
                </c:pt>
              </c:numCache>
            </c:numRef>
          </c:val>
          <c:extLst>
            <c:ext xmlns:c16="http://schemas.microsoft.com/office/drawing/2014/chart" uri="{C3380CC4-5D6E-409C-BE32-E72D297353CC}">
              <c16:uniqueId val="{00000003-8E9A-574B-9D46-88DF3453DD61}"/>
            </c:ext>
          </c:extLst>
        </c:ser>
        <c:dLbls>
          <c:showLegendKey val="0"/>
          <c:showVal val="0"/>
          <c:showCatName val="0"/>
          <c:showSerName val="0"/>
          <c:showPercent val="0"/>
          <c:showBubbleSize val="0"/>
        </c:dLbls>
        <c:gapWidth val="50"/>
        <c:overlap val="20"/>
        <c:axId val="635809247"/>
        <c:axId val="635704719"/>
      </c:barChart>
      <c:catAx>
        <c:axId val="63580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04719"/>
        <c:crosses val="autoZero"/>
        <c:auto val="1"/>
        <c:lblAlgn val="ctr"/>
        <c:lblOffset val="100"/>
        <c:noMultiLvlLbl val="0"/>
      </c:catAx>
      <c:valAx>
        <c:axId val="63570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0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[Lina_Ma_Regression.xlsx]Independence &amp; Goodness Tests!PivotTable2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'Independence &amp; Goodness Tests'!$B$31:$B$32</c:f>
              <c:strCache>
                <c:ptCount val="1"/>
                <c:pt idx="0">
                  <c:v>50-80</c:v>
                </c:pt>
              </c:strCache>
            </c:strRef>
          </c:tx>
          <c:spPr>
            <a:solidFill>
              <a:schemeClr val="accent1"/>
            </a:solidFill>
            <a:ln>
              <a:noFill/>
            </a:ln>
            <a:effectLst/>
          </c:spPr>
          <c:invertIfNegative val="0"/>
          <c:cat>
            <c:strRef>
              <c:f>'Independence &amp; Goodness Tests'!$A$33:$A$35</c:f>
              <c:strCache>
                <c:ptCount val="2"/>
                <c:pt idx="0">
                  <c:v>Buy</c:v>
                </c:pt>
                <c:pt idx="1">
                  <c:v>Hold</c:v>
                </c:pt>
              </c:strCache>
            </c:strRef>
          </c:cat>
          <c:val>
            <c:numRef>
              <c:f>'Independence &amp; Goodness Tests'!$B$33:$B$35</c:f>
              <c:numCache>
                <c:formatCode>General</c:formatCode>
                <c:ptCount val="2"/>
                <c:pt idx="0">
                  <c:v>25</c:v>
                </c:pt>
                <c:pt idx="1">
                  <c:v>9</c:v>
                </c:pt>
              </c:numCache>
            </c:numRef>
          </c:val>
          <c:extLst>
            <c:ext xmlns:c16="http://schemas.microsoft.com/office/drawing/2014/chart" uri="{C3380CC4-5D6E-409C-BE32-E72D297353CC}">
              <c16:uniqueId val="{00000000-C47D-A747-ACE1-CC406ACB157F}"/>
            </c:ext>
          </c:extLst>
        </c:ser>
        <c:ser>
          <c:idx val="1"/>
          <c:order val="1"/>
          <c:tx>
            <c:strRef>
              <c:f>'Independence &amp; Goodness Tests'!$C$31:$C$32</c:f>
              <c:strCache>
                <c:ptCount val="1"/>
                <c:pt idx="0">
                  <c:v>80-110</c:v>
                </c:pt>
              </c:strCache>
            </c:strRef>
          </c:tx>
          <c:spPr>
            <a:solidFill>
              <a:schemeClr val="accent2"/>
            </a:solidFill>
            <a:ln>
              <a:noFill/>
            </a:ln>
            <a:effectLst/>
          </c:spPr>
          <c:invertIfNegative val="0"/>
          <c:cat>
            <c:strRef>
              <c:f>'Independence &amp; Goodness Tests'!$A$33:$A$35</c:f>
              <c:strCache>
                <c:ptCount val="2"/>
                <c:pt idx="0">
                  <c:v>Buy</c:v>
                </c:pt>
                <c:pt idx="1">
                  <c:v>Hold</c:v>
                </c:pt>
              </c:strCache>
            </c:strRef>
          </c:cat>
          <c:val>
            <c:numRef>
              <c:f>'Independence &amp; Goodness Tests'!$C$33:$C$35</c:f>
              <c:numCache>
                <c:formatCode>General</c:formatCode>
                <c:ptCount val="2"/>
                <c:pt idx="0">
                  <c:v>8</c:v>
                </c:pt>
                <c:pt idx="1">
                  <c:v>6</c:v>
                </c:pt>
              </c:numCache>
            </c:numRef>
          </c:val>
          <c:extLst>
            <c:ext xmlns:c16="http://schemas.microsoft.com/office/drawing/2014/chart" uri="{C3380CC4-5D6E-409C-BE32-E72D297353CC}">
              <c16:uniqueId val="{00000001-C47D-A747-ACE1-CC406ACB157F}"/>
            </c:ext>
          </c:extLst>
        </c:ser>
        <c:ser>
          <c:idx val="2"/>
          <c:order val="2"/>
          <c:tx>
            <c:strRef>
              <c:f>'Independence &amp; Goodness Tests'!$D$31:$D$32</c:f>
              <c:strCache>
                <c:ptCount val="1"/>
                <c:pt idx="0">
                  <c:v>110-140</c:v>
                </c:pt>
              </c:strCache>
            </c:strRef>
          </c:tx>
          <c:spPr>
            <a:solidFill>
              <a:schemeClr val="accent3"/>
            </a:solidFill>
            <a:ln>
              <a:noFill/>
            </a:ln>
            <a:effectLst/>
          </c:spPr>
          <c:invertIfNegative val="0"/>
          <c:cat>
            <c:strRef>
              <c:f>'Independence &amp; Goodness Tests'!$A$33:$A$35</c:f>
              <c:strCache>
                <c:ptCount val="2"/>
                <c:pt idx="0">
                  <c:v>Buy</c:v>
                </c:pt>
                <c:pt idx="1">
                  <c:v>Hold</c:v>
                </c:pt>
              </c:strCache>
            </c:strRef>
          </c:cat>
          <c:val>
            <c:numRef>
              <c:f>'Independence &amp; Goodness Tests'!$D$33:$D$35</c:f>
              <c:numCache>
                <c:formatCode>General</c:formatCode>
                <c:ptCount val="2"/>
                <c:pt idx="0">
                  <c:v>1</c:v>
                </c:pt>
              </c:numCache>
            </c:numRef>
          </c:val>
          <c:extLst>
            <c:ext xmlns:c16="http://schemas.microsoft.com/office/drawing/2014/chart" uri="{C3380CC4-5D6E-409C-BE32-E72D297353CC}">
              <c16:uniqueId val="{00000002-C47D-A747-ACE1-CC406ACB157F}"/>
            </c:ext>
          </c:extLst>
        </c:ser>
        <c:ser>
          <c:idx val="3"/>
          <c:order val="3"/>
          <c:tx>
            <c:strRef>
              <c:f>'Independence &amp; Goodness Tests'!$E$31:$E$32</c:f>
              <c:strCache>
                <c:ptCount val="1"/>
                <c:pt idx="0">
                  <c:v>140-170</c:v>
                </c:pt>
              </c:strCache>
            </c:strRef>
          </c:tx>
          <c:spPr>
            <a:solidFill>
              <a:schemeClr val="accent4"/>
            </a:solidFill>
            <a:ln>
              <a:noFill/>
            </a:ln>
            <a:effectLst/>
          </c:spPr>
          <c:invertIfNegative val="0"/>
          <c:cat>
            <c:strRef>
              <c:f>'Independence &amp; Goodness Tests'!$A$33:$A$35</c:f>
              <c:strCache>
                <c:ptCount val="2"/>
                <c:pt idx="0">
                  <c:v>Buy</c:v>
                </c:pt>
                <c:pt idx="1">
                  <c:v>Hold</c:v>
                </c:pt>
              </c:strCache>
            </c:strRef>
          </c:cat>
          <c:val>
            <c:numRef>
              <c:f>'Independence &amp; Goodness Tests'!$E$33:$E$35</c:f>
              <c:numCache>
                <c:formatCode>General</c:formatCode>
                <c:ptCount val="2"/>
                <c:pt idx="0">
                  <c:v>1</c:v>
                </c:pt>
              </c:numCache>
            </c:numRef>
          </c:val>
          <c:extLst>
            <c:ext xmlns:c16="http://schemas.microsoft.com/office/drawing/2014/chart" uri="{C3380CC4-5D6E-409C-BE32-E72D297353CC}">
              <c16:uniqueId val="{00000003-C47D-A747-ACE1-CC406ACB157F}"/>
            </c:ext>
          </c:extLst>
        </c:ser>
        <c:dLbls>
          <c:showLegendKey val="0"/>
          <c:showVal val="0"/>
          <c:showCatName val="0"/>
          <c:showSerName val="0"/>
          <c:showPercent val="0"/>
          <c:showBubbleSize val="0"/>
        </c:dLbls>
        <c:gapWidth val="219"/>
        <c:overlap val="-27"/>
        <c:axId val="660068607"/>
        <c:axId val="659965599"/>
      </c:barChart>
      <c:catAx>
        <c:axId val="66006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965599"/>
        <c:crosses val="autoZero"/>
        <c:auto val="1"/>
        <c:lblAlgn val="ctr"/>
        <c:lblOffset val="100"/>
        <c:noMultiLvlLbl val="0"/>
      </c:catAx>
      <c:valAx>
        <c:axId val="65996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06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[Lina_Ma_Regression.xlsx]Independence &amp; Goodness Tests!PivotTable3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'Independence &amp; Goodness Tests'!$B$59:$B$60</c:f>
              <c:strCache>
                <c:ptCount val="1"/>
                <c:pt idx="0">
                  <c:v>50-80</c:v>
                </c:pt>
              </c:strCache>
            </c:strRef>
          </c:tx>
          <c:spPr>
            <a:solidFill>
              <a:schemeClr val="accent1"/>
            </a:solidFill>
            <a:ln>
              <a:noFill/>
            </a:ln>
            <a:effectLst/>
          </c:spPr>
          <c:invertIfNegative val="0"/>
          <c:cat>
            <c:strRef>
              <c:f>'Independence &amp; Goodness Tests'!$A$61:$A$64</c:f>
              <c:strCache>
                <c:ptCount val="3"/>
                <c:pt idx="0">
                  <c:v>Near Fair Value</c:v>
                </c:pt>
                <c:pt idx="1">
                  <c:v>Overvalued</c:v>
                </c:pt>
                <c:pt idx="2">
                  <c:v>Undervalued</c:v>
                </c:pt>
              </c:strCache>
            </c:strRef>
          </c:cat>
          <c:val>
            <c:numRef>
              <c:f>'Independence &amp; Goodness Tests'!$B$61:$B$64</c:f>
              <c:numCache>
                <c:formatCode>General</c:formatCode>
                <c:ptCount val="3"/>
                <c:pt idx="0">
                  <c:v>13</c:v>
                </c:pt>
                <c:pt idx="1">
                  <c:v>16</c:v>
                </c:pt>
                <c:pt idx="2">
                  <c:v>5</c:v>
                </c:pt>
              </c:numCache>
            </c:numRef>
          </c:val>
          <c:extLst>
            <c:ext xmlns:c16="http://schemas.microsoft.com/office/drawing/2014/chart" uri="{C3380CC4-5D6E-409C-BE32-E72D297353CC}">
              <c16:uniqueId val="{00000000-0670-BD49-AC8E-C3AB6B267C47}"/>
            </c:ext>
          </c:extLst>
        </c:ser>
        <c:ser>
          <c:idx val="1"/>
          <c:order val="1"/>
          <c:tx>
            <c:strRef>
              <c:f>'Independence &amp; Goodness Tests'!$C$59:$C$60</c:f>
              <c:strCache>
                <c:ptCount val="1"/>
                <c:pt idx="0">
                  <c:v>80-110</c:v>
                </c:pt>
              </c:strCache>
            </c:strRef>
          </c:tx>
          <c:spPr>
            <a:solidFill>
              <a:schemeClr val="accent2"/>
            </a:solidFill>
            <a:ln>
              <a:noFill/>
            </a:ln>
            <a:effectLst/>
          </c:spPr>
          <c:invertIfNegative val="0"/>
          <c:cat>
            <c:strRef>
              <c:f>'Independence &amp; Goodness Tests'!$A$61:$A$64</c:f>
              <c:strCache>
                <c:ptCount val="3"/>
                <c:pt idx="0">
                  <c:v>Near Fair Value</c:v>
                </c:pt>
                <c:pt idx="1">
                  <c:v>Overvalued</c:v>
                </c:pt>
                <c:pt idx="2">
                  <c:v>Undervalued</c:v>
                </c:pt>
              </c:strCache>
            </c:strRef>
          </c:cat>
          <c:val>
            <c:numRef>
              <c:f>'Independence &amp; Goodness Tests'!$C$61:$C$64</c:f>
              <c:numCache>
                <c:formatCode>General</c:formatCode>
                <c:ptCount val="3"/>
                <c:pt idx="0">
                  <c:v>3</c:v>
                </c:pt>
                <c:pt idx="1">
                  <c:v>11</c:v>
                </c:pt>
              </c:numCache>
            </c:numRef>
          </c:val>
          <c:extLst>
            <c:ext xmlns:c16="http://schemas.microsoft.com/office/drawing/2014/chart" uri="{C3380CC4-5D6E-409C-BE32-E72D297353CC}">
              <c16:uniqueId val="{00000001-0670-BD49-AC8E-C3AB6B267C47}"/>
            </c:ext>
          </c:extLst>
        </c:ser>
        <c:ser>
          <c:idx val="2"/>
          <c:order val="2"/>
          <c:tx>
            <c:strRef>
              <c:f>'Independence &amp; Goodness Tests'!$D$59:$D$60</c:f>
              <c:strCache>
                <c:ptCount val="1"/>
                <c:pt idx="0">
                  <c:v>110-140</c:v>
                </c:pt>
              </c:strCache>
            </c:strRef>
          </c:tx>
          <c:spPr>
            <a:solidFill>
              <a:schemeClr val="accent3"/>
            </a:solidFill>
            <a:ln>
              <a:noFill/>
            </a:ln>
            <a:effectLst/>
          </c:spPr>
          <c:invertIfNegative val="0"/>
          <c:cat>
            <c:strRef>
              <c:f>'Independence &amp; Goodness Tests'!$A$61:$A$64</c:f>
              <c:strCache>
                <c:ptCount val="3"/>
                <c:pt idx="0">
                  <c:v>Near Fair Value</c:v>
                </c:pt>
                <c:pt idx="1">
                  <c:v>Overvalued</c:v>
                </c:pt>
                <c:pt idx="2">
                  <c:v>Undervalued</c:v>
                </c:pt>
              </c:strCache>
            </c:strRef>
          </c:cat>
          <c:val>
            <c:numRef>
              <c:f>'Independence &amp; Goodness Tests'!$D$61:$D$64</c:f>
              <c:numCache>
                <c:formatCode>General</c:formatCode>
                <c:ptCount val="3"/>
                <c:pt idx="2">
                  <c:v>1</c:v>
                </c:pt>
              </c:numCache>
            </c:numRef>
          </c:val>
          <c:extLst>
            <c:ext xmlns:c16="http://schemas.microsoft.com/office/drawing/2014/chart" uri="{C3380CC4-5D6E-409C-BE32-E72D297353CC}">
              <c16:uniqueId val="{00000002-0670-BD49-AC8E-C3AB6B267C47}"/>
            </c:ext>
          </c:extLst>
        </c:ser>
        <c:ser>
          <c:idx val="3"/>
          <c:order val="3"/>
          <c:tx>
            <c:strRef>
              <c:f>'Independence &amp; Goodness Tests'!$E$59:$E$60</c:f>
              <c:strCache>
                <c:ptCount val="1"/>
                <c:pt idx="0">
                  <c:v>140-170</c:v>
                </c:pt>
              </c:strCache>
            </c:strRef>
          </c:tx>
          <c:spPr>
            <a:solidFill>
              <a:schemeClr val="accent4"/>
            </a:solidFill>
            <a:ln>
              <a:noFill/>
            </a:ln>
            <a:effectLst/>
          </c:spPr>
          <c:invertIfNegative val="0"/>
          <c:cat>
            <c:strRef>
              <c:f>'Independence &amp; Goodness Tests'!$A$61:$A$64</c:f>
              <c:strCache>
                <c:ptCount val="3"/>
                <c:pt idx="0">
                  <c:v>Near Fair Value</c:v>
                </c:pt>
                <c:pt idx="1">
                  <c:v>Overvalued</c:v>
                </c:pt>
                <c:pt idx="2">
                  <c:v>Undervalued</c:v>
                </c:pt>
              </c:strCache>
            </c:strRef>
          </c:cat>
          <c:val>
            <c:numRef>
              <c:f>'Independence &amp; Goodness Tests'!$E$61:$E$64</c:f>
              <c:numCache>
                <c:formatCode>General</c:formatCode>
                <c:ptCount val="3"/>
                <c:pt idx="1">
                  <c:v>1</c:v>
                </c:pt>
              </c:numCache>
            </c:numRef>
          </c:val>
          <c:extLst>
            <c:ext xmlns:c16="http://schemas.microsoft.com/office/drawing/2014/chart" uri="{C3380CC4-5D6E-409C-BE32-E72D297353CC}">
              <c16:uniqueId val="{00000003-0670-BD49-AC8E-C3AB6B267C47}"/>
            </c:ext>
          </c:extLst>
        </c:ser>
        <c:dLbls>
          <c:showLegendKey val="0"/>
          <c:showVal val="0"/>
          <c:showCatName val="0"/>
          <c:showSerName val="0"/>
          <c:showPercent val="0"/>
          <c:showBubbleSize val="0"/>
        </c:dLbls>
        <c:gapWidth val="219"/>
        <c:overlap val="-27"/>
        <c:axId val="635209423"/>
        <c:axId val="657345039"/>
      </c:barChart>
      <c:catAx>
        <c:axId val="63520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345039"/>
        <c:crosses val="autoZero"/>
        <c:auto val="1"/>
        <c:lblAlgn val="ctr"/>
        <c:lblOffset val="100"/>
        <c:noMultiLvlLbl val="0"/>
      </c:catAx>
      <c:valAx>
        <c:axId val="65734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20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[Lina_Ma_Regression.xlsx]Independence &amp; Goodness Tests!PivotTable10</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'Independence &amp; Goodness Tests'!$D$150</c:f>
              <c:strCache>
                <c:ptCount val="1"/>
                <c:pt idx="0">
                  <c:v>Total</c:v>
                </c:pt>
              </c:strCache>
            </c:strRef>
          </c:tx>
          <c:spPr>
            <a:solidFill>
              <a:schemeClr val="accent1"/>
            </a:solidFill>
            <a:ln>
              <a:noFill/>
            </a:ln>
            <a:effectLst/>
          </c:spPr>
          <c:invertIfNegative val="0"/>
          <c:cat>
            <c:strRef>
              <c:f>'Independence &amp; Goodness Tests'!$C$151:$C$160</c:f>
              <c:strCache>
                <c:ptCount val="9"/>
                <c:pt idx="0">
                  <c:v>-5.5--3.5</c:v>
                </c:pt>
                <c:pt idx="1">
                  <c:v>-1.5-0.5</c:v>
                </c:pt>
                <c:pt idx="2">
                  <c:v>0.5-2.5</c:v>
                </c:pt>
                <c:pt idx="3">
                  <c:v>2.5-4.5</c:v>
                </c:pt>
                <c:pt idx="4">
                  <c:v>4.5-6.5</c:v>
                </c:pt>
                <c:pt idx="5">
                  <c:v>6.5-8.5</c:v>
                </c:pt>
                <c:pt idx="6">
                  <c:v>8.5-10.5</c:v>
                </c:pt>
                <c:pt idx="7">
                  <c:v>10.5-12.5</c:v>
                </c:pt>
                <c:pt idx="8">
                  <c:v>12.5-14.5</c:v>
                </c:pt>
              </c:strCache>
            </c:strRef>
          </c:cat>
          <c:val>
            <c:numRef>
              <c:f>'Independence &amp; Goodness Tests'!$D$151:$D$160</c:f>
              <c:numCache>
                <c:formatCode>General</c:formatCode>
                <c:ptCount val="9"/>
                <c:pt idx="0">
                  <c:v>2</c:v>
                </c:pt>
                <c:pt idx="1">
                  <c:v>2</c:v>
                </c:pt>
                <c:pt idx="2">
                  <c:v>6</c:v>
                </c:pt>
                <c:pt idx="3">
                  <c:v>13</c:v>
                </c:pt>
                <c:pt idx="4">
                  <c:v>13</c:v>
                </c:pt>
                <c:pt idx="5">
                  <c:v>5</c:v>
                </c:pt>
                <c:pt idx="6">
                  <c:v>3</c:v>
                </c:pt>
                <c:pt idx="7">
                  <c:v>2</c:v>
                </c:pt>
                <c:pt idx="8">
                  <c:v>4</c:v>
                </c:pt>
              </c:numCache>
            </c:numRef>
          </c:val>
          <c:extLst>
            <c:ext xmlns:c16="http://schemas.microsoft.com/office/drawing/2014/chart" uri="{C3380CC4-5D6E-409C-BE32-E72D297353CC}">
              <c16:uniqueId val="{00000000-10BF-2D4F-865B-81BC0E3E5437}"/>
            </c:ext>
          </c:extLst>
        </c:ser>
        <c:dLbls>
          <c:showLegendKey val="0"/>
          <c:showVal val="0"/>
          <c:showCatName val="0"/>
          <c:showSerName val="0"/>
          <c:showPercent val="0"/>
          <c:showBubbleSize val="0"/>
        </c:dLbls>
        <c:gapWidth val="219"/>
        <c:overlap val="-27"/>
        <c:axId val="270370847"/>
        <c:axId val="286475983"/>
      </c:barChart>
      <c:catAx>
        <c:axId val="27037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475983"/>
        <c:crosses val="autoZero"/>
        <c:auto val="1"/>
        <c:lblAlgn val="ctr"/>
        <c:lblOffset val="100"/>
        <c:noMultiLvlLbl val="0"/>
      </c:catAx>
      <c:valAx>
        <c:axId val="28647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7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1yr Price Change %  Residual Plot</a:t>
            </a:r>
          </a:p>
        </c:rich>
      </c:tx>
      <c:overlay val="0"/>
    </c:title>
    <c:autoTitleDeleted val="0"/>
    <c:plotArea>
      <c:layout/>
      <c:scatterChart>
        <c:scatterStyle val="lineMarker"/>
        <c:varyColors val="0"/>
        <c:ser>
          <c:idx val="0"/>
          <c:order val="0"/>
          <c:spPr>
            <a:ln w="19050">
              <a:noFill/>
            </a:ln>
          </c:spPr>
          <c:xVal>
            <c:numRef>
              <c:f>Sheet4!$B$2:$B$51</c:f>
              <c:numCache>
                <c:formatCode>0.00</c:formatCode>
                <c:ptCount val="50"/>
                <c:pt idx="0">
                  <c:v>74.14</c:v>
                </c:pt>
                <c:pt idx="1">
                  <c:v>96.33</c:v>
                </c:pt>
                <c:pt idx="2">
                  <c:v>69.36</c:v>
                </c:pt>
                <c:pt idx="3">
                  <c:v>97.88</c:v>
                </c:pt>
                <c:pt idx="4">
                  <c:v>68.540000000000006</c:v>
                </c:pt>
                <c:pt idx="5">
                  <c:v>71.72</c:v>
                </c:pt>
                <c:pt idx="6">
                  <c:v>62.02</c:v>
                </c:pt>
                <c:pt idx="7">
                  <c:v>59</c:v>
                </c:pt>
                <c:pt idx="8">
                  <c:v>77.239999999999995</c:v>
                </c:pt>
                <c:pt idx="9">
                  <c:v>71.819999999999993</c:v>
                </c:pt>
                <c:pt idx="10">
                  <c:v>61.97</c:v>
                </c:pt>
                <c:pt idx="11">
                  <c:v>79.760000000000005</c:v>
                </c:pt>
                <c:pt idx="12">
                  <c:v>73.69</c:v>
                </c:pt>
                <c:pt idx="13">
                  <c:v>81.709999999999994</c:v>
                </c:pt>
                <c:pt idx="14">
                  <c:v>62.21</c:v>
                </c:pt>
                <c:pt idx="15">
                  <c:v>67.89</c:v>
                </c:pt>
                <c:pt idx="16">
                  <c:v>66.45</c:v>
                </c:pt>
                <c:pt idx="17">
                  <c:v>74.81</c:v>
                </c:pt>
                <c:pt idx="18">
                  <c:v>67.709999999999994</c:v>
                </c:pt>
                <c:pt idx="19">
                  <c:v>63.84</c:v>
                </c:pt>
                <c:pt idx="20">
                  <c:v>63.05</c:v>
                </c:pt>
                <c:pt idx="21">
                  <c:v>67.150000000000006</c:v>
                </c:pt>
                <c:pt idx="22">
                  <c:v>85.65</c:v>
                </c:pt>
                <c:pt idx="23">
                  <c:v>94.88</c:v>
                </c:pt>
                <c:pt idx="24">
                  <c:v>106.53</c:v>
                </c:pt>
                <c:pt idx="25">
                  <c:v>82.75</c:v>
                </c:pt>
                <c:pt idx="26">
                  <c:v>69.760000000000005</c:v>
                </c:pt>
                <c:pt idx="27">
                  <c:v>160.19</c:v>
                </c:pt>
                <c:pt idx="28">
                  <c:v>93.51</c:v>
                </c:pt>
                <c:pt idx="29">
                  <c:v>91.26</c:v>
                </c:pt>
                <c:pt idx="30">
                  <c:v>77.59</c:v>
                </c:pt>
                <c:pt idx="31">
                  <c:v>70.34</c:v>
                </c:pt>
                <c:pt idx="32">
                  <c:v>58.45</c:v>
                </c:pt>
                <c:pt idx="33">
                  <c:v>121.62</c:v>
                </c:pt>
                <c:pt idx="34">
                  <c:v>57.73</c:v>
                </c:pt>
                <c:pt idx="35">
                  <c:v>64.55</c:v>
                </c:pt>
                <c:pt idx="36">
                  <c:v>59.7</c:v>
                </c:pt>
                <c:pt idx="37">
                  <c:v>90.4</c:v>
                </c:pt>
                <c:pt idx="38">
                  <c:v>81.14</c:v>
                </c:pt>
                <c:pt idx="39">
                  <c:v>76.94</c:v>
                </c:pt>
                <c:pt idx="40">
                  <c:v>81.34</c:v>
                </c:pt>
                <c:pt idx="41">
                  <c:v>66.06</c:v>
                </c:pt>
                <c:pt idx="42">
                  <c:v>85.26</c:v>
                </c:pt>
                <c:pt idx="43">
                  <c:v>96.68</c:v>
                </c:pt>
                <c:pt idx="44">
                  <c:v>61.69</c:v>
                </c:pt>
                <c:pt idx="45">
                  <c:v>83.33</c:v>
                </c:pt>
                <c:pt idx="46">
                  <c:v>89.42</c:v>
                </c:pt>
                <c:pt idx="47">
                  <c:v>66.16</c:v>
                </c:pt>
                <c:pt idx="48">
                  <c:v>59.09</c:v>
                </c:pt>
                <c:pt idx="49">
                  <c:v>67.180000000000007</c:v>
                </c:pt>
              </c:numCache>
            </c:numRef>
          </c:xVal>
          <c:yVal>
            <c:numRef>
              <c:f>Sheet4!$C$85:$C$134</c:f>
              <c:numCache>
                <c:formatCode>General</c:formatCode>
                <c:ptCount val="50"/>
                <c:pt idx="0">
                  <c:v>-0.35191940574000569</c:v>
                </c:pt>
                <c:pt idx="1">
                  <c:v>-1.0014364032659699</c:v>
                </c:pt>
                <c:pt idx="2">
                  <c:v>-0.80050332798909096</c:v>
                </c:pt>
                <c:pt idx="3">
                  <c:v>0.24564636682062257</c:v>
                </c:pt>
                <c:pt idx="4">
                  <c:v>-0.81978309966206098</c:v>
                </c:pt>
                <c:pt idx="5">
                  <c:v>-0.11371718990021407</c:v>
                </c:pt>
                <c:pt idx="6">
                  <c:v>1.2137663024716829</c:v>
                </c:pt>
                <c:pt idx="7">
                  <c:v>0.60074655867639137</c:v>
                </c:pt>
                <c:pt idx="8">
                  <c:v>-1.7007956712476187</c:v>
                </c:pt>
                <c:pt idx="9">
                  <c:v>-0.49958151697171616</c:v>
                </c:pt>
                <c:pt idx="10">
                  <c:v>-0.54191711108671115</c:v>
                </c:pt>
                <c:pt idx="11">
                  <c:v>-0.1042849366515668</c:v>
                </c:pt>
                <c:pt idx="12">
                  <c:v>0.29770025333425565</c:v>
                </c:pt>
                <c:pt idx="13">
                  <c:v>-0.42785495628503156</c:v>
                </c:pt>
                <c:pt idx="14">
                  <c:v>-0.46303838525574292</c:v>
                </c:pt>
                <c:pt idx="15">
                  <c:v>-4.9091084236315297</c:v>
                </c:pt>
                <c:pt idx="16">
                  <c:v>-2.5835611675157963</c:v>
                </c:pt>
                <c:pt idx="17">
                  <c:v>-0.43164012788085415</c:v>
                </c:pt>
                <c:pt idx="18">
                  <c:v>0.86391122051391278</c:v>
                </c:pt>
                <c:pt idx="19">
                  <c:v>-2.7371898316300403</c:v>
                </c:pt>
                <c:pt idx="20">
                  <c:v>-2.5729483163507183</c:v>
                </c:pt>
                <c:pt idx="21">
                  <c:v>11.39712284086238</c:v>
                </c:pt>
                <c:pt idx="22">
                  <c:v>-0.18433819277748853</c:v>
                </c:pt>
                <c:pt idx="23">
                  <c:v>1.1577519984106459</c:v>
                </c:pt>
                <c:pt idx="24">
                  <c:v>-0.44316445310890629</c:v>
                </c:pt>
                <c:pt idx="25">
                  <c:v>0.44493152022329241</c:v>
                </c:pt>
                <c:pt idx="26">
                  <c:v>1.7065852796106356</c:v>
                </c:pt>
                <c:pt idx="27">
                  <c:v>-0.86355522166513765</c:v>
                </c:pt>
                <c:pt idx="28">
                  <c:v>-0.51970977605415669</c:v>
                </c:pt>
                <c:pt idx="29">
                  <c:v>-0.44157447399541638</c:v>
                </c:pt>
                <c:pt idx="30">
                  <c:v>2.5264275763662738</c:v>
                </c:pt>
                <c:pt idx="31">
                  <c:v>-0.83636708279694005</c:v>
                </c:pt>
                <c:pt idx="32">
                  <c:v>0.29235167535939866</c:v>
                </c:pt>
                <c:pt idx="33">
                  <c:v>0.21014431783015652</c:v>
                </c:pt>
                <c:pt idx="34">
                  <c:v>1.7965485486546129</c:v>
                </c:pt>
                <c:pt idx="35">
                  <c:v>-2.1359583026052888</c:v>
                </c:pt>
                <c:pt idx="36">
                  <c:v>-0.88684694830747901</c:v>
                </c:pt>
                <c:pt idx="37">
                  <c:v>-0.1594269619847779</c:v>
                </c:pt>
                <c:pt idx="38">
                  <c:v>0.69864031244031821</c:v>
                </c:pt>
                <c:pt idx="39">
                  <c:v>1.7594834968118107</c:v>
                </c:pt>
                <c:pt idx="40">
                  <c:v>0.68169324593895908</c:v>
                </c:pt>
                <c:pt idx="41">
                  <c:v>-5.0189710691095115</c:v>
                </c:pt>
                <c:pt idx="42">
                  <c:v>-1.9752660237266326</c:v>
                </c:pt>
                <c:pt idx="43">
                  <c:v>1.1172587564245191</c:v>
                </c:pt>
                <c:pt idx="44">
                  <c:v>0.89356089999177613</c:v>
                </c:pt>
                <c:pt idx="45">
                  <c:v>0.77020371276657329</c:v>
                </c:pt>
                <c:pt idx="46">
                  <c:v>3.0233486076124905</c:v>
                </c:pt>
                <c:pt idx="47">
                  <c:v>-0.91173709701612893</c:v>
                </c:pt>
                <c:pt idx="48">
                  <c:v>1.6848491714220231</c:v>
                </c:pt>
                <c:pt idx="49">
                  <c:v>1.0535228116726501</c:v>
                </c:pt>
              </c:numCache>
            </c:numRef>
          </c:yVal>
          <c:smooth val="0"/>
          <c:extLst>
            <c:ext xmlns:c16="http://schemas.microsoft.com/office/drawing/2014/chart" uri="{C3380CC4-5D6E-409C-BE32-E72D297353CC}">
              <c16:uniqueId val="{00000001-7DFE-4141-A816-EAA286FDA7C4}"/>
            </c:ext>
          </c:extLst>
        </c:ser>
        <c:dLbls>
          <c:showLegendKey val="0"/>
          <c:showVal val="0"/>
          <c:showCatName val="0"/>
          <c:showSerName val="0"/>
          <c:showPercent val="0"/>
          <c:showBubbleSize val="0"/>
        </c:dLbls>
        <c:axId val="1412512927"/>
        <c:axId val="1412523487"/>
      </c:scatterChart>
      <c:valAx>
        <c:axId val="1412512927"/>
        <c:scaling>
          <c:orientation val="minMax"/>
        </c:scaling>
        <c:delete val="0"/>
        <c:axPos val="b"/>
        <c:title>
          <c:tx>
            <c:rich>
              <a:bodyPr/>
              <a:lstStyle/>
              <a:p>
                <a:pPr>
                  <a:defRPr/>
                </a:pPr>
                <a:r>
                  <a:rPr lang="en-US"/>
                  <a:t>1yr Price Change %</a:t>
                </a:r>
              </a:p>
            </c:rich>
          </c:tx>
          <c:overlay val="0"/>
        </c:title>
        <c:numFmt formatCode="0.00" sourceLinked="1"/>
        <c:majorTickMark val="out"/>
        <c:minorTickMark val="none"/>
        <c:tickLblPos val="nextTo"/>
        <c:crossAx val="1412523487"/>
        <c:crosses val="autoZero"/>
        <c:crossBetween val="midCat"/>
      </c:valAx>
      <c:valAx>
        <c:axId val="1412523487"/>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41251292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EPS (TTM)   Residual Plot</a:t>
            </a:r>
          </a:p>
        </c:rich>
      </c:tx>
      <c:overlay val="0"/>
    </c:title>
    <c:autoTitleDeleted val="0"/>
    <c:plotArea>
      <c:layout/>
      <c:scatterChart>
        <c:scatterStyle val="lineMarker"/>
        <c:varyColors val="0"/>
        <c:ser>
          <c:idx val="0"/>
          <c:order val="0"/>
          <c:spPr>
            <a:ln w="19050">
              <a:noFill/>
            </a:ln>
          </c:spPr>
          <c:xVal>
            <c:numRef>
              <c:f>Sheet4!$C$2:$C$51</c:f>
              <c:numCache>
                <c:formatCode>_(* #,##0.00_);_(* \(#,##0.00\);_(* "-"_);_(@_)</c:formatCode>
                <c:ptCount val="50"/>
                <c:pt idx="0">
                  <c:v>5.52</c:v>
                </c:pt>
                <c:pt idx="1">
                  <c:v>10.99</c:v>
                </c:pt>
                <c:pt idx="2">
                  <c:v>5.66</c:v>
                </c:pt>
                <c:pt idx="3">
                  <c:v>6.25</c:v>
                </c:pt>
                <c:pt idx="4">
                  <c:v>4.4800000000000004</c:v>
                </c:pt>
                <c:pt idx="5">
                  <c:v>5.52</c:v>
                </c:pt>
                <c:pt idx="6">
                  <c:v>1.66</c:v>
                </c:pt>
                <c:pt idx="7">
                  <c:v>5.09</c:v>
                </c:pt>
                <c:pt idx="8">
                  <c:v>-4.95</c:v>
                </c:pt>
                <c:pt idx="9">
                  <c:v>-0.69</c:v>
                </c:pt>
                <c:pt idx="10">
                  <c:v>14.17</c:v>
                </c:pt>
                <c:pt idx="11">
                  <c:v>6.98</c:v>
                </c:pt>
                <c:pt idx="12">
                  <c:v>6.82</c:v>
                </c:pt>
                <c:pt idx="13">
                  <c:v>5.29</c:v>
                </c:pt>
                <c:pt idx="14">
                  <c:v>8.43</c:v>
                </c:pt>
                <c:pt idx="15">
                  <c:v>14.46</c:v>
                </c:pt>
                <c:pt idx="16">
                  <c:v>4.43</c:v>
                </c:pt>
                <c:pt idx="17">
                  <c:v>2.92</c:v>
                </c:pt>
                <c:pt idx="18">
                  <c:v>2.29</c:v>
                </c:pt>
                <c:pt idx="19">
                  <c:v>5.4</c:v>
                </c:pt>
                <c:pt idx="20">
                  <c:v>8.51</c:v>
                </c:pt>
                <c:pt idx="21">
                  <c:v>13.84</c:v>
                </c:pt>
                <c:pt idx="22">
                  <c:v>0.81</c:v>
                </c:pt>
                <c:pt idx="23">
                  <c:v>2.9</c:v>
                </c:pt>
                <c:pt idx="24">
                  <c:v>7.12</c:v>
                </c:pt>
                <c:pt idx="25">
                  <c:v>3.9</c:v>
                </c:pt>
                <c:pt idx="26">
                  <c:v>3.25</c:v>
                </c:pt>
                <c:pt idx="27">
                  <c:v>0.19</c:v>
                </c:pt>
                <c:pt idx="28">
                  <c:v>2.86</c:v>
                </c:pt>
                <c:pt idx="29">
                  <c:v>11.89</c:v>
                </c:pt>
                <c:pt idx="30">
                  <c:v>-5.26</c:v>
                </c:pt>
                <c:pt idx="31">
                  <c:v>3.45</c:v>
                </c:pt>
                <c:pt idx="32">
                  <c:v>3.59</c:v>
                </c:pt>
                <c:pt idx="33">
                  <c:v>13.58</c:v>
                </c:pt>
                <c:pt idx="34">
                  <c:v>6.3</c:v>
                </c:pt>
                <c:pt idx="35">
                  <c:v>1.52</c:v>
                </c:pt>
                <c:pt idx="36">
                  <c:v>2.6</c:v>
                </c:pt>
                <c:pt idx="37">
                  <c:v>2.84</c:v>
                </c:pt>
                <c:pt idx="38">
                  <c:v>2.48</c:v>
                </c:pt>
                <c:pt idx="39">
                  <c:v>3.08</c:v>
                </c:pt>
                <c:pt idx="40">
                  <c:v>4.7699999999999996</c:v>
                </c:pt>
                <c:pt idx="41">
                  <c:v>8.99</c:v>
                </c:pt>
                <c:pt idx="42">
                  <c:v>4.8899999999999997</c:v>
                </c:pt>
                <c:pt idx="43">
                  <c:v>2.06</c:v>
                </c:pt>
                <c:pt idx="44">
                  <c:v>6.72</c:v>
                </c:pt>
                <c:pt idx="45">
                  <c:v>5.13</c:v>
                </c:pt>
                <c:pt idx="46">
                  <c:v>4.59</c:v>
                </c:pt>
                <c:pt idx="47">
                  <c:v>9.15</c:v>
                </c:pt>
                <c:pt idx="48">
                  <c:v>3.85</c:v>
                </c:pt>
                <c:pt idx="49">
                  <c:v>5.91</c:v>
                </c:pt>
              </c:numCache>
            </c:numRef>
          </c:xVal>
          <c:yVal>
            <c:numRef>
              <c:f>Sheet4!$C$85:$C$134</c:f>
              <c:numCache>
                <c:formatCode>General</c:formatCode>
                <c:ptCount val="50"/>
                <c:pt idx="0">
                  <c:v>-0.35191940574000569</c:v>
                </c:pt>
                <c:pt idx="1">
                  <c:v>-1.0014364032659699</c:v>
                </c:pt>
                <c:pt idx="2">
                  <c:v>-0.80050332798909096</c:v>
                </c:pt>
                <c:pt idx="3">
                  <c:v>0.24564636682062257</c:v>
                </c:pt>
                <c:pt idx="4">
                  <c:v>-0.81978309966206098</c:v>
                </c:pt>
                <c:pt idx="5">
                  <c:v>-0.11371718990021407</c:v>
                </c:pt>
                <c:pt idx="6">
                  <c:v>1.2137663024716829</c:v>
                </c:pt>
                <c:pt idx="7">
                  <c:v>0.60074655867639137</c:v>
                </c:pt>
                <c:pt idx="8">
                  <c:v>-1.7007956712476187</c:v>
                </c:pt>
                <c:pt idx="9">
                  <c:v>-0.49958151697171616</c:v>
                </c:pt>
                <c:pt idx="10">
                  <c:v>-0.54191711108671115</c:v>
                </c:pt>
                <c:pt idx="11">
                  <c:v>-0.1042849366515668</c:v>
                </c:pt>
                <c:pt idx="12">
                  <c:v>0.29770025333425565</c:v>
                </c:pt>
                <c:pt idx="13">
                  <c:v>-0.42785495628503156</c:v>
                </c:pt>
                <c:pt idx="14">
                  <c:v>-0.46303838525574292</c:v>
                </c:pt>
                <c:pt idx="15">
                  <c:v>-4.9091084236315297</c:v>
                </c:pt>
                <c:pt idx="16">
                  <c:v>-2.5835611675157963</c:v>
                </c:pt>
                <c:pt idx="17">
                  <c:v>-0.43164012788085415</c:v>
                </c:pt>
                <c:pt idx="18">
                  <c:v>0.86391122051391278</c:v>
                </c:pt>
                <c:pt idx="19">
                  <c:v>-2.7371898316300403</c:v>
                </c:pt>
                <c:pt idx="20">
                  <c:v>-2.5729483163507183</c:v>
                </c:pt>
                <c:pt idx="21">
                  <c:v>11.39712284086238</c:v>
                </c:pt>
                <c:pt idx="22">
                  <c:v>-0.18433819277748853</c:v>
                </c:pt>
                <c:pt idx="23">
                  <c:v>1.1577519984106459</c:v>
                </c:pt>
                <c:pt idx="24">
                  <c:v>-0.44316445310890629</c:v>
                </c:pt>
                <c:pt idx="25">
                  <c:v>0.44493152022329241</c:v>
                </c:pt>
                <c:pt idx="26">
                  <c:v>1.7065852796106356</c:v>
                </c:pt>
                <c:pt idx="27">
                  <c:v>-0.86355522166513765</c:v>
                </c:pt>
                <c:pt idx="28">
                  <c:v>-0.51970977605415669</c:v>
                </c:pt>
                <c:pt idx="29">
                  <c:v>-0.44157447399541638</c:v>
                </c:pt>
                <c:pt idx="30">
                  <c:v>2.5264275763662738</c:v>
                </c:pt>
                <c:pt idx="31">
                  <c:v>-0.83636708279694005</c:v>
                </c:pt>
                <c:pt idx="32">
                  <c:v>0.29235167535939866</c:v>
                </c:pt>
                <c:pt idx="33">
                  <c:v>0.21014431783015652</c:v>
                </c:pt>
                <c:pt idx="34">
                  <c:v>1.7965485486546129</c:v>
                </c:pt>
                <c:pt idx="35">
                  <c:v>-2.1359583026052888</c:v>
                </c:pt>
                <c:pt idx="36">
                  <c:v>-0.88684694830747901</c:v>
                </c:pt>
                <c:pt idx="37">
                  <c:v>-0.1594269619847779</c:v>
                </c:pt>
                <c:pt idx="38">
                  <c:v>0.69864031244031821</c:v>
                </c:pt>
                <c:pt idx="39">
                  <c:v>1.7594834968118107</c:v>
                </c:pt>
                <c:pt idx="40">
                  <c:v>0.68169324593895908</c:v>
                </c:pt>
                <c:pt idx="41">
                  <c:v>-5.0189710691095115</c:v>
                </c:pt>
                <c:pt idx="42">
                  <c:v>-1.9752660237266326</c:v>
                </c:pt>
                <c:pt idx="43">
                  <c:v>1.1172587564245191</c:v>
                </c:pt>
                <c:pt idx="44">
                  <c:v>0.89356089999177613</c:v>
                </c:pt>
                <c:pt idx="45">
                  <c:v>0.77020371276657329</c:v>
                </c:pt>
                <c:pt idx="46">
                  <c:v>3.0233486076124905</c:v>
                </c:pt>
                <c:pt idx="47">
                  <c:v>-0.91173709701612893</c:v>
                </c:pt>
                <c:pt idx="48">
                  <c:v>1.6848491714220231</c:v>
                </c:pt>
                <c:pt idx="49">
                  <c:v>1.0535228116726501</c:v>
                </c:pt>
              </c:numCache>
            </c:numRef>
          </c:yVal>
          <c:smooth val="0"/>
          <c:extLst>
            <c:ext xmlns:c16="http://schemas.microsoft.com/office/drawing/2014/chart" uri="{C3380CC4-5D6E-409C-BE32-E72D297353CC}">
              <c16:uniqueId val="{00000001-7D72-454B-BBFE-345566F9136D}"/>
            </c:ext>
          </c:extLst>
        </c:ser>
        <c:dLbls>
          <c:showLegendKey val="0"/>
          <c:showVal val="0"/>
          <c:showCatName val="0"/>
          <c:showSerName val="0"/>
          <c:showPercent val="0"/>
          <c:showBubbleSize val="0"/>
        </c:dLbls>
        <c:axId val="1385739791"/>
        <c:axId val="1385820831"/>
      </c:scatterChart>
      <c:valAx>
        <c:axId val="1385739791"/>
        <c:scaling>
          <c:orientation val="minMax"/>
        </c:scaling>
        <c:delete val="0"/>
        <c:axPos val="b"/>
        <c:title>
          <c:tx>
            <c:rich>
              <a:bodyPr/>
              <a:lstStyle/>
              <a:p>
                <a:pPr>
                  <a:defRPr/>
                </a:pPr>
                <a:r>
                  <a:rPr lang="en-US"/>
                  <a:t> EPS (TTM) </a:t>
                </a:r>
              </a:p>
            </c:rich>
          </c:tx>
          <c:overlay val="0"/>
        </c:title>
        <c:numFmt formatCode="_(* #,##0.00_);_(* \(#,##0.00\);_(* &quot;-&quot;_);_(@_)" sourceLinked="1"/>
        <c:majorTickMark val="out"/>
        <c:minorTickMark val="none"/>
        <c:tickLblPos val="nextTo"/>
        <c:crossAx val="1385820831"/>
        <c:crosses val="autoZero"/>
        <c:crossBetween val="midCat"/>
      </c:valAx>
      <c:valAx>
        <c:axId val="1385820831"/>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38573979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Indicated Dividend Yield (%) 2019   Residual Plot</a:t>
            </a:r>
          </a:p>
        </c:rich>
      </c:tx>
      <c:overlay val="0"/>
    </c:title>
    <c:autoTitleDeleted val="0"/>
    <c:plotArea>
      <c:layout/>
      <c:scatterChart>
        <c:scatterStyle val="lineMarker"/>
        <c:varyColors val="0"/>
        <c:ser>
          <c:idx val="0"/>
          <c:order val="0"/>
          <c:spPr>
            <a:ln w="19050">
              <a:noFill/>
            </a:ln>
          </c:spPr>
          <c:xVal>
            <c:numRef>
              <c:f>Sheet4!$D$2:$D$51</c:f>
              <c:numCache>
                <c:formatCode>_(* #,##0.00_);_(* \(#,##0.00\);_(* "-"_);_(@_)</c:formatCode>
                <c:ptCount val="50"/>
                <c:pt idx="0">
                  <c:v>0</c:v>
                </c:pt>
                <c:pt idx="1">
                  <c:v>0</c:v>
                </c:pt>
                <c:pt idx="2">
                  <c:v>2.2799999999999998</c:v>
                </c:pt>
                <c:pt idx="3">
                  <c:v>2.06</c:v>
                </c:pt>
                <c:pt idx="4">
                  <c:v>1.74</c:v>
                </c:pt>
                <c:pt idx="5">
                  <c:v>1.85</c:v>
                </c:pt>
                <c:pt idx="6">
                  <c:v>2.48</c:v>
                </c:pt>
                <c:pt idx="7">
                  <c:v>0.93</c:v>
                </c:pt>
                <c:pt idx="8">
                  <c:v>4.4400000000000004</c:v>
                </c:pt>
                <c:pt idx="9">
                  <c:v>1.5</c:v>
                </c:pt>
                <c:pt idx="10">
                  <c:v>2.33</c:v>
                </c:pt>
                <c:pt idx="11">
                  <c:v>1.05</c:v>
                </c:pt>
                <c:pt idx="12">
                  <c:v>0.84</c:v>
                </c:pt>
                <c:pt idx="13">
                  <c:v>0.54</c:v>
                </c:pt>
                <c:pt idx="14">
                  <c:v>0.84</c:v>
                </c:pt>
                <c:pt idx="15">
                  <c:v>0</c:v>
                </c:pt>
                <c:pt idx="16">
                  <c:v>1.7</c:v>
                </c:pt>
                <c:pt idx="17">
                  <c:v>1.47</c:v>
                </c:pt>
                <c:pt idx="18">
                  <c:v>1.1299999999999999</c:v>
                </c:pt>
                <c:pt idx="19">
                  <c:v>1.04</c:v>
                </c:pt>
                <c:pt idx="20">
                  <c:v>0.95</c:v>
                </c:pt>
                <c:pt idx="21">
                  <c:v>0</c:v>
                </c:pt>
                <c:pt idx="22">
                  <c:v>0.26</c:v>
                </c:pt>
                <c:pt idx="23">
                  <c:v>0</c:v>
                </c:pt>
                <c:pt idx="24">
                  <c:v>1.91</c:v>
                </c:pt>
                <c:pt idx="25">
                  <c:v>0.27</c:v>
                </c:pt>
                <c:pt idx="26">
                  <c:v>0</c:v>
                </c:pt>
                <c:pt idx="27">
                  <c:v>0</c:v>
                </c:pt>
                <c:pt idx="28">
                  <c:v>1.38</c:v>
                </c:pt>
                <c:pt idx="29">
                  <c:v>1.05</c:v>
                </c:pt>
                <c:pt idx="30">
                  <c:v>3.15</c:v>
                </c:pt>
                <c:pt idx="31">
                  <c:v>0</c:v>
                </c:pt>
                <c:pt idx="32">
                  <c:v>2.81</c:v>
                </c:pt>
                <c:pt idx="33">
                  <c:v>1.57</c:v>
                </c:pt>
                <c:pt idx="34">
                  <c:v>4.37</c:v>
                </c:pt>
                <c:pt idx="35">
                  <c:v>0</c:v>
                </c:pt>
                <c:pt idx="36">
                  <c:v>2.99</c:v>
                </c:pt>
                <c:pt idx="37">
                  <c:v>2.71</c:v>
                </c:pt>
                <c:pt idx="38">
                  <c:v>0.43</c:v>
                </c:pt>
                <c:pt idx="39">
                  <c:v>0</c:v>
                </c:pt>
                <c:pt idx="40">
                  <c:v>1.06</c:v>
                </c:pt>
                <c:pt idx="41">
                  <c:v>0</c:v>
                </c:pt>
                <c:pt idx="42">
                  <c:v>1.46</c:v>
                </c:pt>
                <c:pt idx="43">
                  <c:v>0</c:v>
                </c:pt>
                <c:pt idx="44">
                  <c:v>0.54</c:v>
                </c:pt>
                <c:pt idx="45">
                  <c:v>0</c:v>
                </c:pt>
                <c:pt idx="46">
                  <c:v>1.39</c:v>
                </c:pt>
                <c:pt idx="47">
                  <c:v>0.79</c:v>
                </c:pt>
                <c:pt idx="48">
                  <c:v>1.76</c:v>
                </c:pt>
                <c:pt idx="49">
                  <c:v>1.69</c:v>
                </c:pt>
              </c:numCache>
            </c:numRef>
          </c:xVal>
          <c:yVal>
            <c:numRef>
              <c:f>Sheet4!$C$85:$C$134</c:f>
              <c:numCache>
                <c:formatCode>General</c:formatCode>
                <c:ptCount val="50"/>
                <c:pt idx="0">
                  <c:v>-0.35191940574000569</c:v>
                </c:pt>
                <c:pt idx="1">
                  <c:v>-1.0014364032659699</c:v>
                </c:pt>
                <c:pt idx="2">
                  <c:v>-0.80050332798909096</c:v>
                </c:pt>
                <c:pt idx="3">
                  <c:v>0.24564636682062257</c:v>
                </c:pt>
                <c:pt idx="4">
                  <c:v>-0.81978309966206098</c:v>
                </c:pt>
                <c:pt idx="5">
                  <c:v>-0.11371718990021407</c:v>
                </c:pt>
                <c:pt idx="6">
                  <c:v>1.2137663024716829</c:v>
                </c:pt>
                <c:pt idx="7">
                  <c:v>0.60074655867639137</c:v>
                </c:pt>
                <c:pt idx="8">
                  <c:v>-1.7007956712476187</c:v>
                </c:pt>
                <c:pt idx="9">
                  <c:v>-0.49958151697171616</c:v>
                </c:pt>
                <c:pt idx="10">
                  <c:v>-0.54191711108671115</c:v>
                </c:pt>
                <c:pt idx="11">
                  <c:v>-0.1042849366515668</c:v>
                </c:pt>
                <c:pt idx="12">
                  <c:v>0.29770025333425565</c:v>
                </c:pt>
                <c:pt idx="13">
                  <c:v>-0.42785495628503156</c:v>
                </c:pt>
                <c:pt idx="14">
                  <c:v>-0.46303838525574292</c:v>
                </c:pt>
                <c:pt idx="15">
                  <c:v>-4.9091084236315297</c:v>
                </c:pt>
                <c:pt idx="16">
                  <c:v>-2.5835611675157963</c:v>
                </c:pt>
                <c:pt idx="17">
                  <c:v>-0.43164012788085415</c:v>
                </c:pt>
                <c:pt idx="18">
                  <c:v>0.86391122051391278</c:v>
                </c:pt>
                <c:pt idx="19">
                  <c:v>-2.7371898316300403</c:v>
                </c:pt>
                <c:pt idx="20">
                  <c:v>-2.5729483163507183</c:v>
                </c:pt>
                <c:pt idx="21">
                  <c:v>11.39712284086238</c:v>
                </c:pt>
                <c:pt idx="22">
                  <c:v>-0.18433819277748853</c:v>
                </c:pt>
                <c:pt idx="23">
                  <c:v>1.1577519984106459</c:v>
                </c:pt>
                <c:pt idx="24">
                  <c:v>-0.44316445310890629</c:v>
                </c:pt>
                <c:pt idx="25">
                  <c:v>0.44493152022329241</c:v>
                </c:pt>
                <c:pt idx="26">
                  <c:v>1.7065852796106356</c:v>
                </c:pt>
                <c:pt idx="27">
                  <c:v>-0.86355522166513765</c:v>
                </c:pt>
                <c:pt idx="28">
                  <c:v>-0.51970977605415669</c:v>
                </c:pt>
                <c:pt idx="29">
                  <c:v>-0.44157447399541638</c:v>
                </c:pt>
                <c:pt idx="30">
                  <c:v>2.5264275763662738</c:v>
                </c:pt>
                <c:pt idx="31">
                  <c:v>-0.83636708279694005</c:v>
                </c:pt>
                <c:pt idx="32">
                  <c:v>0.29235167535939866</c:v>
                </c:pt>
                <c:pt idx="33">
                  <c:v>0.21014431783015652</c:v>
                </c:pt>
                <c:pt idx="34">
                  <c:v>1.7965485486546129</c:v>
                </c:pt>
                <c:pt idx="35">
                  <c:v>-2.1359583026052888</c:v>
                </c:pt>
                <c:pt idx="36">
                  <c:v>-0.88684694830747901</c:v>
                </c:pt>
                <c:pt idx="37">
                  <c:v>-0.1594269619847779</c:v>
                </c:pt>
                <c:pt idx="38">
                  <c:v>0.69864031244031821</c:v>
                </c:pt>
                <c:pt idx="39">
                  <c:v>1.7594834968118107</c:v>
                </c:pt>
                <c:pt idx="40">
                  <c:v>0.68169324593895908</c:v>
                </c:pt>
                <c:pt idx="41">
                  <c:v>-5.0189710691095115</c:v>
                </c:pt>
                <c:pt idx="42">
                  <c:v>-1.9752660237266326</c:v>
                </c:pt>
                <c:pt idx="43">
                  <c:v>1.1172587564245191</c:v>
                </c:pt>
                <c:pt idx="44">
                  <c:v>0.89356089999177613</c:v>
                </c:pt>
                <c:pt idx="45">
                  <c:v>0.77020371276657329</c:v>
                </c:pt>
                <c:pt idx="46">
                  <c:v>3.0233486076124905</c:v>
                </c:pt>
                <c:pt idx="47">
                  <c:v>-0.91173709701612893</c:v>
                </c:pt>
                <c:pt idx="48">
                  <c:v>1.6848491714220231</c:v>
                </c:pt>
                <c:pt idx="49">
                  <c:v>1.0535228116726501</c:v>
                </c:pt>
              </c:numCache>
            </c:numRef>
          </c:yVal>
          <c:smooth val="0"/>
          <c:extLst>
            <c:ext xmlns:c16="http://schemas.microsoft.com/office/drawing/2014/chart" uri="{C3380CC4-5D6E-409C-BE32-E72D297353CC}">
              <c16:uniqueId val="{00000001-DC99-EF4E-B165-C7FD5395844C}"/>
            </c:ext>
          </c:extLst>
        </c:ser>
        <c:dLbls>
          <c:showLegendKey val="0"/>
          <c:showVal val="0"/>
          <c:showCatName val="0"/>
          <c:showSerName val="0"/>
          <c:showPercent val="0"/>
          <c:showBubbleSize val="0"/>
        </c:dLbls>
        <c:axId val="1412643823"/>
        <c:axId val="1412645455"/>
      </c:scatterChart>
      <c:valAx>
        <c:axId val="1412643823"/>
        <c:scaling>
          <c:orientation val="minMax"/>
        </c:scaling>
        <c:delete val="0"/>
        <c:axPos val="b"/>
        <c:title>
          <c:tx>
            <c:rich>
              <a:bodyPr/>
              <a:lstStyle/>
              <a:p>
                <a:pPr>
                  <a:defRPr/>
                </a:pPr>
                <a:r>
                  <a:rPr lang="en-US"/>
                  <a:t> Indicated Dividend Yield (%) 2019 </a:t>
                </a:r>
              </a:p>
            </c:rich>
          </c:tx>
          <c:overlay val="0"/>
        </c:title>
        <c:numFmt formatCode="_(* #,##0.00_);_(* \(#,##0.00\);_(* &quot;-&quot;_);_(@_)" sourceLinked="1"/>
        <c:majorTickMark val="out"/>
        <c:minorTickMark val="none"/>
        <c:tickLblPos val="nextTo"/>
        <c:crossAx val="1412645455"/>
        <c:crosses val="autoZero"/>
        <c:crossBetween val="midCat"/>
      </c:valAx>
      <c:valAx>
        <c:axId val="141264545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41264382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Overvalued  Residual Plot</a:t>
            </a:r>
          </a:p>
        </c:rich>
      </c:tx>
      <c:overlay val="0"/>
    </c:title>
    <c:autoTitleDeleted val="0"/>
    <c:plotArea>
      <c:layout/>
      <c:scatterChart>
        <c:scatterStyle val="lineMarker"/>
        <c:varyColors val="0"/>
        <c:ser>
          <c:idx val="0"/>
          <c:order val="0"/>
          <c:spPr>
            <a:ln w="19050">
              <a:noFill/>
            </a:ln>
          </c:spPr>
          <c:xVal>
            <c:numRef>
              <c:f>Sheet4!$E$2:$E$51</c:f>
              <c:numCache>
                <c:formatCode>General</c:formatCode>
                <c:ptCount val="50"/>
                <c:pt idx="0">
                  <c:v>1</c:v>
                </c:pt>
                <c:pt idx="1">
                  <c:v>1</c:v>
                </c:pt>
                <c:pt idx="2">
                  <c:v>0</c:v>
                </c:pt>
                <c:pt idx="3">
                  <c:v>1</c:v>
                </c:pt>
                <c:pt idx="4">
                  <c:v>1</c:v>
                </c:pt>
                <c:pt idx="5">
                  <c:v>1</c:v>
                </c:pt>
                <c:pt idx="6">
                  <c:v>0</c:v>
                </c:pt>
                <c:pt idx="7">
                  <c:v>1</c:v>
                </c:pt>
                <c:pt idx="8">
                  <c:v>1</c:v>
                </c:pt>
                <c:pt idx="9">
                  <c:v>1</c:v>
                </c:pt>
                <c:pt idx="10">
                  <c:v>0</c:v>
                </c:pt>
                <c:pt idx="11">
                  <c:v>0</c:v>
                </c:pt>
                <c:pt idx="12">
                  <c:v>0</c:v>
                </c:pt>
                <c:pt idx="13">
                  <c:v>1</c:v>
                </c:pt>
                <c:pt idx="14">
                  <c:v>1</c:v>
                </c:pt>
                <c:pt idx="15">
                  <c:v>0</c:v>
                </c:pt>
                <c:pt idx="16">
                  <c:v>1</c:v>
                </c:pt>
                <c:pt idx="17">
                  <c:v>0</c:v>
                </c:pt>
                <c:pt idx="18">
                  <c:v>0</c:v>
                </c:pt>
                <c:pt idx="19">
                  <c:v>1</c:v>
                </c:pt>
                <c:pt idx="20">
                  <c:v>0</c:v>
                </c:pt>
                <c:pt idx="21">
                  <c:v>1</c:v>
                </c:pt>
                <c:pt idx="22">
                  <c:v>1</c:v>
                </c:pt>
                <c:pt idx="23">
                  <c:v>0</c:v>
                </c:pt>
                <c:pt idx="24">
                  <c:v>0</c:v>
                </c:pt>
                <c:pt idx="25">
                  <c:v>0</c:v>
                </c:pt>
                <c:pt idx="26">
                  <c:v>0</c:v>
                </c:pt>
                <c:pt idx="27">
                  <c:v>1</c:v>
                </c:pt>
                <c:pt idx="28">
                  <c:v>1</c:v>
                </c:pt>
                <c:pt idx="29">
                  <c:v>1</c:v>
                </c:pt>
                <c:pt idx="30">
                  <c:v>1</c:v>
                </c:pt>
                <c:pt idx="31">
                  <c:v>1</c:v>
                </c:pt>
                <c:pt idx="32">
                  <c:v>1</c:v>
                </c:pt>
                <c:pt idx="33">
                  <c:v>0</c:v>
                </c:pt>
                <c:pt idx="34">
                  <c:v>0</c:v>
                </c:pt>
                <c:pt idx="35">
                  <c:v>1</c:v>
                </c:pt>
                <c:pt idx="36">
                  <c:v>1</c:v>
                </c:pt>
                <c:pt idx="37">
                  <c:v>1</c:v>
                </c:pt>
                <c:pt idx="38">
                  <c:v>1</c:v>
                </c:pt>
                <c:pt idx="39">
                  <c:v>0</c:v>
                </c:pt>
                <c:pt idx="40">
                  <c:v>0</c:v>
                </c:pt>
                <c:pt idx="41">
                  <c:v>0</c:v>
                </c:pt>
                <c:pt idx="42">
                  <c:v>1</c:v>
                </c:pt>
                <c:pt idx="43">
                  <c:v>1</c:v>
                </c:pt>
                <c:pt idx="44">
                  <c:v>0</c:v>
                </c:pt>
                <c:pt idx="45">
                  <c:v>1</c:v>
                </c:pt>
                <c:pt idx="46">
                  <c:v>0</c:v>
                </c:pt>
                <c:pt idx="47">
                  <c:v>0</c:v>
                </c:pt>
                <c:pt idx="48">
                  <c:v>0</c:v>
                </c:pt>
                <c:pt idx="49">
                  <c:v>1</c:v>
                </c:pt>
              </c:numCache>
            </c:numRef>
          </c:xVal>
          <c:yVal>
            <c:numRef>
              <c:f>Sheet4!$C$85:$C$134</c:f>
              <c:numCache>
                <c:formatCode>General</c:formatCode>
                <c:ptCount val="50"/>
                <c:pt idx="0">
                  <c:v>-0.35191940574000569</c:v>
                </c:pt>
                <c:pt idx="1">
                  <c:v>-1.0014364032659699</c:v>
                </c:pt>
                <c:pt idx="2">
                  <c:v>-0.80050332798909096</c:v>
                </c:pt>
                <c:pt idx="3">
                  <c:v>0.24564636682062257</c:v>
                </c:pt>
                <c:pt idx="4">
                  <c:v>-0.81978309966206098</c:v>
                </c:pt>
                <c:pt idx="5">
                  <c:v>-0.11371718990021407</c:v>
                </c:pt>
                <c:pt idx="6">
                  <c:v>1.2137663024716829</c:v>
                </c:pt>
                <c:pt idx="7">
                  <c:v>0.60074655867639137</c:v>
                </c:pt>
                <c:pt idx="8">
                  <c:v>-1.7007956712476187</c:v>
                </c:pt>
                <c:pt idx="9">
                  <c:v>-0.49958151697171616</c:v>
                </c:pt>
                <c:pt idx="10">
                  <c:v>-0.54191711108671115</c:v>
                </c:pt>
                <c:pt idx="11">
                  <c:v>-0.1042849366515668</c:v>
                </c:pt>
                <c:pt idx="12">
                  <c:v>0.29770025333425565</c:v>
                </c:pt>
                <c:pt idx="13">
                  <c:v>-0.42785495628503156</c:v>
                </c:pt>
                <c:pt idx="14">
                  <c:v>-0.46303838525574292</c:v>
                </c:pt>
                <c:pt idx="15">
                  <c:v>-4.9091084236315297</c:v>
                </c:pt>
                <c:pt idx="16">
                  <c:v>-2.5835611675157963</c:v>
                </c:pt>
                <c:pt idx="17">
                  <c:v>-0.43164012788085415</c:v>
                </c:pt>
                <c:pt idx="18">
                  <c:v>0.86391122051391278</c:v>
                </c:pt>
                <c:pt idx="19">
                  <c:v>-2.7371898316300403</c:v>
                </c:pt>
                <c:pt idx="20">
                  <c:v>-2.5729483163507183</c:v>
                </c:pt>
                <c:pt idx="21">
                  <c:v>11.39712284086238</c:v>
                </c:pt>
                <c:pt idx="22">
                  <c:v>-0.18433819277748853</c:v>
                </c:pt>
                <c:pt idx="23">
                  <c:v>1.1577519984106459</c:v>
                </c:pt>
                <c:pt idx="24">
                  <c:v>-0.44316445310890629</c:v>
                </c:pt>
                <c:pt idx="25">
                  <c:v>0.44493152022329241</c:v>
                </c:pt>
                <c:pt idx="26">
                  <c:v>1.7065852796106356</c:v>
                </c:pt>
                <c:pt idx="27">
                  <c:v>-0.86355522166513765</c:v>
                </c:pt>
                <c:pt idx="28">
                  <c:v>-0.51970977605415669</c:v>
                </c:pt>
                <c:pt idx="29">
                  <c:v>-0.44157447399541638</c:v>
                </c:pt>
                <c:pt idx="30">
                  <c:v>2.5264275763662738</c:v>
                </c:pt>
                <c:pt idx="31">
                  <c:v>-0.83636708279694005</c:v>
                </c:pt>
                <c:pt idx="32">
                  <c:v>0.29235167535939866</c:v>
                </c:pt>
                <c:pt idx="33">
                  <c:v>0.21014431783015652</c:v>
                </c:pt>
                <c:pt idx="34">
                  <c:v>1.7965485486546129</c:v>
                </c:pt>
                <c:pt idx="35">
                  <c:v>-2.1359583026052888</c:v>
                </c:pt>
                <c:pt idx="36">
                  <c:v>-0.88684694830747901</c:v>
                </c:pt>
                <c:pt idx="37">
                  <c:v>-0.1594269619847779</c:v>
                </c:pt>
                <c:pt idx="38">
                  <c:v>0.69864031244031821</c:v>
                </c:pt>
                <c:pt idx="39">
                  <c:v>1.7594834968118107</c:v>
                </c:pt>
                <c:pt idx="40">
                  <c:v>0.68169324593895908</c:v>
                </c:pt>
                <c:pt idx="41">
                  <c:v>-5.0189710691095115</c:v>
                </c:pt>
                <c:pt idx="42">
                  <c:v>-1.9752660237266326</c:v>
                </c:pt>
                <c:pt idx="43">
                  <c:v>1.1172587564245191</c:v>
                </c:pt>
                <c:pt idx="44">
                  <c:v>0.89356089999177613</c:v>
                </c:pt>
                <c:pt idx="45">
                  <c:v>0.77020371276657329</c:v>
                </c:pt>
                <c:pt idx="46">
                  <c:v>3.0233486076124905</c:v>
                </c:pt>
                <c:pt idx="47">
                  <c:v>-0.91173709701612893</c:v>
                </c:pt>
                <c:pt idx="48">
                  <c:v>1.6848491714220231</c:v>
                </c:pt>
                <c:pt idx="49">
                  <c:v>1.0535228116726501</c:v>
                </c:pt>
              </c:numCache>
            </c:numRef>
          </c:yVal>
          <c:smooth val="0"/>
          <c:extLst>
            <c:ext xmlns:c16="http://schemas.microsoft.com/office/drawing/2014/chart" uri="{C3380CC4-5D6E-409C-BE32-E72D297353CC}">
              <c16:uniqueId val="{00000001-07B9-6D49-A8C7-B4C288CF867C}"/>
            </c:ext>
          </c:extLst>
        </c:ser>
        <c:dLbls>
          <c:showLegendKey val="0"/>
          <c:showVal val="0"/>
          <c:showCatName val="0"/>
          <c:showSerName val="0"/>
          <c:showPercent val="0"/>
          <c:showBubbleSize val="0"/>
        </c:dLbls>
        <c:axId val="1385739791"/>
        <c:axId val="1415734527"/>
      </c:scatterChart>
      <c:valAx>
        <c:axId val="1385739791"/>
        <c:scaling>
          <c:orientation val="minMax"/>
        </c:scaling>
        <c:delete val="0"/>
        <c:axPos val="b"/>
        <c:title>
          <c:tx>
            <c:rich>
              <a:bodyPr/>
              <a:lstStyle/>
              <a:p>
                <a:pPr>
                  <a:defRPr/>
                </a:pPr>
                <a:r>
                  <a:rPr lang="en-US"/>
                  <a:t>Overvalued</a:t>
                </a:r>
              </a:p>
            </c:rich>
          </c:tx>
          <c:overlay val="0"/>
        </c:title>
        <c:numFmt formatCode="General" sourceLinked="1"/>
        <c:majorTickMark val="out"/>
        <c:minorTickMark val="none"/>
        <c:tickLblPos val="nextTo"/>
        <c:crossAx val="1415734527"/>
        <c:crosses val="autoZero"/>
        <c:crossBetween val="midCat"/>
      </c:valAx>
      <c:valAx>
        <c:axId val="1415734527"/>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38573979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Undervalued  Residual Plot</a:t>
            </a:r>
          </a:p>
        </c:rich>
      </c:tx>
      <c:overlay val="0"/>
    </c:title>
    <c:autoTitleDeleted val="0"/>
    <c:plotArea>
      <c:layout/>
      <c:scatterChart>
        <c:scatterStyle val="lineMarker"/>
        <c:varyColors val="0"/>
        <c:ser>
          <c:idx val="0"/>
          <c:order val="0"/>
          <c:spPr>
            <a:ln w="19050">
              <a:noFill/>
            </a:ln>
          </c:spPr>
          <c:xVal>
            <c:numRef>
              <c:f>Sheet4!$F$2:$F$51</c:f>
              <c:numCache>
                <c:formatCode>General</c:formatCode>
                <c:ptCount val="50"/>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1</c:v>
                </c:pt>
                <c:pt idx="35">
                  <c:v>0</c:v>
                </c:pt>
                <c:pt idx="36">
                  <c:v>0</c:v>
                </c:pt>
                <c:pt idx="37">
                  <c:v>0</c:v>
                </c:pt>
                <c:pt idx="38">
                  <c:v>0</c:v>
                </c:pt>
                <c:pt idx="39">
                  <c:v>1</c:v>
                </c:pt>
                <c:pt idx="40">
                  <c:v>0</c:v>
                </c:pt>
                <c:pt idx="41">
                  <c:v>0</c:v>
                </c:pt>
                <c:pt idx="42">
                  <c:v>0</c:v>
                </c:pt>
                <c:pt idx="43">
                  <c:v>0</c:v>
                </c:pt>
                <c:pt idx="44">
                  <c:v>0</c:v>
                </c:pt>
                <c:pt idx="45">
                  <c:v>0</c:v>
                </c:pt>
                <c:pt idx="46">
                  <c:v>0</c:v>
                </c:pt>
                <c:pt idx="47">
                  <c:v>0</c:v>
                </c:pt>
                <c:pt idx="48">
                  <c:v>1</c:v>
                </c:pt>
                <c:pt idx="49">
                  <c:v>0</c:v>
                </c:pt>
              </c:numCache>
            </c:numRef>
          </c:xVal>
          <c:yVal>
            <c:numRef>
              <c:f>Sheet4!$C$85:$C$134</c:f>
              <c:numCache>
                <c:formatCode>General</c:formatCode>
                <c:ptCount val="50"/>
                <c:pt idx="0">
                  <c:v>-0.35191940574000569</c:v>
                </c:pt>
                <c:pt idx="1">
                  <c:v>-1.0014364032659699</c:v>
                </c:pt>
                <c:pt idx="2">
                  <c:v>-0.80050332798909096</c:v>
                </c:pt>
                <c:pt idx="3">
                  <c:v>0.24564636682062257</c:v>
                </c:pt>
                <c:pt idx="4">
                  <c:v>-0.81978309966206098</c:v>
                </c:pt>
                <c:pt idx="5">
                  <c:v>-0.11371718990021407</c:v>
                </c:pt>
                <c:pt idx="6">
                  <c:v>1.2137663024716829</c:v>
                </c:pt>
                <c:pt idx="7">
                  <c:v>0.60074655867639137</c:v>
                </c:pt>
                <c:pt idx="8">
                  <c:v>-1.7007956712476187</c:v>
                </c:pt>
                <c:pt idx="9">
                  <c:v>-0.49958151697171616</c:v>
                </c:pt>
                <c:pt idx="10">
                  <c:v>-0.54191711108671115</c:v>
                </c:pt>
                <c:pt idx="11">
                  <c:v>-0.1042849366515668</c:v>
                </c:pt>
                <c:pt idx="12">
                  <c:v>0.29770025333425565</c:v>
                </c:pt>
                <c:pt idx="13">
                  <c:v>-0.42785495628503156</c:v>
                </c:pt>
                <c:pt idx="14">
                  <c:v>-0.46303838525574292</c:v>
                </c:pt>
                <c:pt idx="15">
                  <c:v>-4.9091084236315297</c:v>
                </c:pt>
                <c:pt idx="16">
                  <c:v>-2.5835611675157963</c:v>
                </c:pt>
                <c:pt idx="17">
                  <c:v>-0.43164012788085415</c:v>
                </c:pt>
                <c:pt idx="18">
                  <c:v>0.86391122051391278</c:v>
                </c:pt>
                <c:pt idx="19">
                  <c:v>-2.7371898316300403</c:v>
                </c:pt>
                <c:pt idx="20">
                  <c:v>-2.5729483163507183</c:v>
                </c:pt>
                <c:pt idx="21">
                  <c:v>11.39712284086238</c:v>
                </c:pt>
                <c:pt idx="22">
                  <c:v>-0.18433819277748853</c:v>
                </c:pt>
                <c:pt idx="23">
                  <c:v>1.1577519984106459</c:v>
                </c:pt>
                <c:pt idx="24">
                  <c:v>-0.44316445310890629</c:v>
                </c:pt>
                <c:pt idx="25">
                  <c:v>0.44493152022329241</c:v>
                </c:pt>
                <c:pt idx="26">
                  <c:v>1.7065852796106356</c:v>
                </c:pt>
                <c:pt idx="27">
                  <c:v>-0.86355522166513765</c:v>
                </c:pt>
                <c:pt idx="28">
                  <c:v>-0.51970977605415669</c:v>
                </c:pt>
                <c:pt idx="29">
                  <c:v>-0.44157447399541638</c:v>
                </c:pt>
                <c:pt idx="30">
                  <c:v>2.5264275763662738</c:v>
                </c:pt>
                <c:pt idx="31">
                  <c:v>-0.83636708279694005</c:v>
                </c:pt>
                <c:pt idx="32">
                  <c:v>0.29235167535939866</c:v>
                </c:pt>
                <c:pt idx="33">
                  <c:v>0.21014431783015652</c:v>
                </c:pt>
                <c:pt idx="34">
                  <c:v>1.7965485486546129</c:v>
                </c:pt>
                <c:pt idx="35">
                  <c:v>-2.1359583026052888</c:v>
                </c:pt>
                <c:pt idx="36">
                  <c:v>-0.88684694830747901</c:v>
                </c:pt>
                <c:pt idx="37">
                  <c:v>-0.1594269619847779</c:v>
                </c:pt>
                <c:pt idx="38">
                  <c:v>0.69864031244031821</c:v>
                </c:pt>
                <c:pt idx="39">
                  <c:v>1.7594834968118107</c:v>
                </c:pt>
                <c:pt idx="40">
                  <c:v>0.68169324593895908</c:v>
                </c:pt>
                <c:pt idx="41">
                  <c:v>-5.0189710691095115</c:v>
                </c:pt>
                <c:pt idx="42">
                  <c:v>-1.9752660237266326</c:v>
                </c:pt>
                <c:pt idx="43">
                  <c:v>1.1172587564245191</c:v>
                </c:pt>
                <c:pt idx="44">
                  <c:v>0.89356089999177613</c:v>
                </c:pt>
                <c:pt idx="45">
                  <c:v>0.77020371276657329</c:v>
                </c:pt>
                <c:pt idx="46">
                  <c:v>3.0233486076124905</c:v>
                </c:pt>
                <c:pt idx="47">
                  <c:v>-0.91173709701612893</c:v>
                </c:pt>
                <c:pt idx="48">
                  <c:v>1.6848491714220231</c:v>
                </c:pt>
                <c:pt idx="49">
                  <c:v>1.0535228116726501</c:v>
                </c:pt>
              </c:numCache>
            </c:numRef>
          </c:yVal>
          <c:smooth val="0"/>
          <c:extLst>
            <c:ext xmlns:c16="http://schemas.microsoft.com/office/drawing/2014/chart" uri="{C3380CC4-5D6E-409C-BE32-E72D297353CC}">
              <c16:uniqueId val="{00000001-E448-4740-A483-0C73D5A02102}"/>
            </c:ext>
          </c:extLst>
        </c:ser>
        <c:dLbls>
          <c:showLegendKey val="0"/>
          <c:showVal val="0"/>
          <c:showCatName val="0"/>
          <c:showSerName val="0"/>
          <c:showPercent val="0"/>
          <c:showBubbleSize val="0"/>
        </c:dLbls>
        <c:axId val="1391365039"/>
        <c:axId val="1391366671"/>
      </c:scatterChart>
      <c:valAx>
        <c:axId val="1391365039"/>
        <c:scaling>
          <c:orientation val="minMax"/>
        </c:scaling>
        <c:delete val="0"/>
        <c:axPos val="b"/>
        <c:title>
          <c:tx>
            <c:rich>
              <a:bodyPr/>
              <a:lstStyle/>
              <a:p>
                <a:pPr>
                  <a:defRPr/>
                </a:pPr>
                <a:r>
                  <a:rPr lang="en-US"/>
                  <a:t>Undervalued</a:t>
                </a:r>
              </a:p>
            </c:rich>
          </c:tx>
          <c:overlay val="0"/>
        </c:title>
        <c:numFmt formatCode="General" sourceLinked="1"/>
        <c:majorTickMark val="out"/>
        <c:minorTickMark val="none"/>
        <c:tickLblPos val="nextTo"/>
        <c:crossAx val="1391366671"/>
        <c:crosses val="autoZero"/>
        <c:crossBetween val="midCat"/>
      </c:valAx>
      <c:valAx>
        <c:axId val="1391366671"/>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39136503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Analyst Current Recommentation  (Buy 1, Hold 0)  Residual Plot</a:t>
            </a:r>
          </a:p>
        </c:rich>
      </c:tx>
      <c:overlay val="0"/>
    </c:title>
    <c:autoTitleDeleted val="0"/>
    <c:plotArea>
      <c:layout/>
      <c:scatterChart>
        <c:scatterStyle val="lineMarker"/>
        <c:varyColors val="0"/>
        <c:ser>
          <c:idx val="0"/>
          <c:order val="0"/>
          <c:spPr>
            <a:ln w="19050">
              <a:noFill/>
            </a:ln>
          </c:spPr>
          <c:xVal>
            <c:numRef>
              <c:f>Sheet4!$G$2:$G$51</c:f>
              <c:numCache>
                <c:formatCode>General</c:formatCode>
                <c:ptCount val="50"/>
                <c:pt idx="0">
                  <c:v>1</c:v>
                </c:pt>
                <c:pt idx="1">
                  <c:v>1</c:v>
                </c:pt>
                <c:pt idx="2">
                  <c:v>0</c:v>
                </c:pt>
                <c:pt idx="3">
                  <c:v>0</c:v>
                </c:pt>
                <c:pt idx="4">
                  <c:v>0</c:v>
                </c:pt>
                <c:pt idx="5">
                  <c:v>1</c:v>
                </c:pt>
                <c:pt idx="6">
                  <c:v>0</c:v>
                </c:pt>
                <c:pt idx="7">
                  <c:v>1</c:v>
                </c:pt>
                <c:pt idx="8">
                  <c:v>0</c:v>
                </c:pt>
                <c:pt idx="9">
                  <c:v>1</c:v>
                </c:pt>
                <c:pt idx="10">
                  <c:v>1</c:v>
                </c:pt>
                <c:pt idx="11">
                  <c:v>1</c:v>
                </c:pt>
                <c:pt idx="12">
                  <c:v>1</c:v>
                </c:pt>
                <c:pt idx="13">
                  <c:v>0</c:v>
                </c:pt>
                <c:pt idx="14">
                  <c:v>1</c:v>
                </c:pt>
                <c:pt idx="15">
                  <c:v>1</c:v>
                </c:pt>
                <c:pt idx="16">
                  <c:v>1</c:v>
                </c:pt>
                <c:pt idx="17">
                  <c:v>0</c:v>
                </c:pt>
                <c:pt idx="18">
                  <c:v>1</c:v>
                </c:pt>
                <c:pt idx="19">
                  <c:v>1</c:v>
                </c:pt>
                <c:pt idx="20">
                  <c:v>1</c:v>
                </c:pt>
                <c:pt idx="21">
                  <c:v>0</c:v>
                </c:pt>
                <c:pt idx="22">
                  <c:v>0</c:v>
                </c:pt>
                <c:pt idx="23">
                  <c:v>1</c:v>
                </c:pt>
                <c:pt idx="24">
                  <c:v>1</c:v>
                </c:pt>
                <c:pt idx="25">
                  <c:v>1</c:v>
                </c:pt>
                <c:pt idx="26">
                  <c:v>1</c:v>
                </c:pt>
                <c:pt idx="27">
                  <c:v>1</c:v>
                </c:pt>
                <c:pt idx="28">
                  <c:v>1</c:v>
                </c:pt>
                <c:pt idx="29">
                  <c:v>1</c:v>
                </c:pt>
                <c:pt idx="30">
                  <c:v>1</c:v>
                </c:pt>
                <c:pt idx="31">
                  <c:v>1</c:v>
                </c:pt>
                <c:pt idx="32">
                  <c:v>1</c:v>
                </c:pt>
                <c:pt idx="33">
                  <c:v>1</c:v>
                </c:pt>
                <c:pt idx="34">
                  <c:v>1</c:v>
                </c:pt>
                <c:pt idx="35">
                  <c:v>0</c:v>
                </c:pt>
                <c:pt idx="36">
                  <c:v>0</c:v>
                </c:pt>
                <c:pt idx="37">
                  <c:v>0</c:v>
                </c:pt>
                <c:pt idx="38">
                  <c:v>1</c:v>
                </c:pt>
                <c:pt idx="39">
                  <c:v>1</c:v>
                </c:pt>
                <c:pt idx="40">
                  <c:v>1</c:v>
                </c:pt>
                <c:pt idx="41">
                  <c:v>0</c:v>
                </c:pt>
                <c:pt idx="42">
                  <c:v>0</c:v>
                </c:pt>
                <c:pt idx="43">
                  <c:v>1</c:v>
                </c:pt>
                <c:pt idx="44">
                  <c:v>1</c:v>
                </c:pt>
                <c:pt idx="45">
                  <c:v>1</c:v>
                </c:pt>
                <c:pt idx="46">
                  <c:v>1</c:v>
                </c:pt>
                <c:pt idx="47">
                  <c:v>1</c:v>
                </c:pt>
                <c:pt idx="48">
                  <c:v>0</c:v>
                </c:pt>
                <c:pt idx="49">
                  <c:v>1</c:v>
                </c:pt>
              </c:numCache>
            </c:numRef>
          </c:xVal>
          <c:yVal>
            <c:numRef>
              <c:f>Sheet4!$C$85:$C$134</c:f>
              <c:numCache>
                <c:formatCode>General</c:formatCode>
                <c:ptCount val="50"/>
                <c:pt idx="0">
                  <c:v>-0.35191940574000569</c:v>
                </c:pt>
                <c:pt idx="1">
                  <c:v>-1.0014364032659699</c:v>
                </c:pt>
                <c:pt idx="2">
                  <c:v>-0.80050332798909096</c:v>
                </c:pt>
                <c:pt idx="3">
                  <c:v>0.24564636682062257</c:v>
                </c:pt>
                <c:pt idx="4">
                  <c:v>-0.81978309966206098</c:v>
                </c:pt>
                <c:pt idx="5">
                  <c:v>-0.11371718990021407</c:v>
                </c:pt>
                <c:pt idx="6">
                  <c:v>1.2137663024716829</c:v>
                </c:pt>
                <c:pt idx="7">
                  <c:v>0.60074655867639137</c:v>
                </c:pt>
                <c:pt idx="8">
                  <c:v>-1.7007956712476187</c:v>
                </c:pt>
                <c:pt idx="9">
                  <c:v>-0.49958151697171616</c:v>
                </c:pt>
                <c:pt idx="10">
                  <c:v>-0.54191711108671115</c:v>
                </c:pt>
                <c:pt idx="11">
                  <c:v>-0.1042849366515668</c:v>
                </c:pt>
                <c:pt idx="12">
                  <c:v>0.29770025333425565</c:v>
                </c:pt>
                <c:pt idx="13">
                  <c:v>-0.42785495628503156</c:v>
                </c:pt>
                <c:pt idx="14">
                  <c:v>-0.46303838525574292</c:v>
                </c:pt>
                <c:pt idx="15">
                  <c:v>-4.9091084236315297</c:v>
                </c:pt>
                <c:pt idx="16">
                  <c:v>-2.5835611675157963</c:v>
                </c:pt>
                <c:pt idx="17">
                  <c:v>-0.43164012788085415</c:v>
                </c:pt>
                <c:pt idx="18">
                  <c:v>0.86391122051391278</c:v>
                </c:pt>
                <c:pt idx="19">
                  <c:v>-2.7371898316300403</c:v>
                </c:pt>
                <c:pt idx="20">
                  <c:v>-2.5729483163507183</c:v>
                </c:pt>
                <c:pt idx="21">
                  <c:v>11.39712284086238</c:v>
                </c:pt>
                <c:pt idx="22">
                  <c:v>-0.18433819277748853</c:v>
                </c:pt>
                <c:pt idx="23">
                  <c:v>1.1577519984106459</c:v>
                </c:pt>
                <c:pt idx="24">
                  <c:v>-0.44316445310890629</c:v>
                </c:pt>
                <c:pt idx="25">
                  <c:v>0.44493152022329241</c:v>
                </c:pt>
                <c:pt idx="26">
                  <c:v>1.7065852796106356</c:v>
                </c:pt>
                <c:pt idx="27">
                  <c:v>-0.86355522166513765</c:v>
                </c:pt>
                <c:pt idx="28">
                  <c:v>-0.51970977605415669</c:v>
                </c:pt>
                <c:pt idx="29">
                  <c:v>-0.44157447399541638</c:v>
                </c:pt>
                <c:pt idx="30">
                  <c:v>2.5264275763662738</c:v>
                </c:pt>
                <c:pt idx="31">
                  <c:v>-0.83636708279694005</c:v>
                </c:pt>
                <c:pt idx="32">
                  <c:v>0.29235167535939866</c:v>
                </c:pt>
                <c:pt idx="33">
                  <c:v>0.21014431783015652</c:v>
                </c:pt>
                <c:pt idx="34">
                  <c:v>1.7965485486546129</c:v>
                </c:pt>
                <c:pt idx="35">
                  <c:v>-2.1359583026052888</c:v>
                </c:pt>
                <c:pt idx="36">
                  <c:v>-0.88684694830747901</c:v>
                </c:pt>
                <c:pt idx="37">
                  <c:v>-0.1594269619847779</c:v>
                </c:pt>
                <c:pt idx="38">
                  <c:v>0.69864031244031821</c:v>
                </c:pt>
                <c:pt idx="39">
                  <c:v>1.7594834968118107</c:v>
                </c:pt>
                <c:pt idx="40">
                  <c:v>0.68169324593895908</c:v>
                </c:pt>
                <c:pt idx="41">
                  <c:v>-5.0189710691095115</c:v>
                </c:pt>
                <c:pt idx="42">
                  <c:v>-1.9752660237266326</c:v>
                </c:pt>
                <c:pt idx="43">
                  <c:v>1.1172587564245191</c:v>
                </c:pt>
                <c:pt idx="44">
                  <c:v>0.89356089999177613</c:v>
                </c:pt>
                <c:pt idx="45">
                  <c:v>0.77020371276657329</c:v>
                </c:pt>
                <c:pt idx="46">
                  <c:v>3.0233486076124905</c:v>
                </c:pt>
                <c:pt idx="47">
                  <c:v>-0.91173709701612893</c:v>
                </c:pt>
                <c:pt idx="48">
                  <c:v>1.6848491714220231</c:v>
                </c:pt>
                <c:pt idx="49">
                  <c:v>1.0535228116726501</c:v>
                </c:pt>
              </c:numCache>
            </c:numRef>
          </c:yVal>
          <c:smooth val="0"/>
          <c:extLst>
            <c:ext xmlns:c16="http://schemas.microsoft.com/office/drawing/2014/chart" uri="{C3380CC4-5D6E-409C-BE32-E72D297353CC}">
              <c16:uniqueId val="{00000001-B893-C647-B842-9341B7EDE6B8}"/>
            </c:ext>
          </c:extLst>
        </c:ser>
        <c:dLbls>
          <c:showLegendKey val="0"/>
          <c:showVal val="0"/>
          <c:showCatName val="0"/>
          <c:showSerName val="0"/>
          <c:showPercent val="0"/>
          <c:showBubbleSize val="0"/>
        </c:dLbls>
        <c:axId val="1386217807"/>
        <c:axId val="1386356095"/>
      </c:scatterChart>
      <c:valAx>
        <c:axId val="1386217807"/>
        <c:scaling>
          <c:orientation val="minMax"/>
        </c:scaling>
        <c:delete val="0"/>
        <c:axPos val="b"/>
        <c:title>
          <c:tx>
            <c:rich>
              <a:bodyPr/>
              <a:lstStyle/>
              <a:p>
                <a:pPr>
                  <a:defRPr/>
                </a:pPr>
                <a:r>
                  <a:rPr lang="en-US"/>
                  <a:t>Analyst Current Recommentation  (Buy 1, Hold 0)</a:t>
                </a:r>
              </a:p>
            </c:rich>
          </c:tx>
          <c:overlay val="0"/>
        </c:title>
        <c:numFmt formatCode="General" sourceLinked="1"/>
        <c:majorTickMark val="out"/>
        <c:minorTickMark val="none"/>
        <c:tickLblPos val="nextTo"/>
        <c:crossAx val="1386356095"/>
        <c:crosses val="autoZero"/>
        <c:crossBetween val="midCat"/>
      </c:valAx>
      <c:valAx>
        <c:axId val="138635609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38621780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Consumer Staples  Residual Plot</a:t>
            </a:r>
          </a:p>
        </c:rich>
      </c:tx>
      <c:overlay val="0"/>
    </c:title>
    <c:autoTitleDeleted val="0"/>
    <c:plotArea>
      <c:layout/>
      <c:scatterChart>
        <c:scatterStyle val="lineMarker"/>
        <c:varyColors val="0"/>
        <c:ser>
          <c:idx val="0"/>
          <c:order val="0"/>
          <c:spPr>
            <a:ln w="19050">
              <a:noFill/>
            </a:ln>
          </c:spPr>
          <c:xVal>
            <c:numRef>
              <c:f>Sheet4!$H$2:$H$51</c:f>
              <c:numCache>
                <c:formatCode>General</c:formatCode>
                <c:ptCount val="50"/>
                <c:pt idx="0">
                  <c:v>0</c:v>
                </c:pt>
                <c:pt idx="1">
                  <c:v>0</c:v>
                </c:pt>
                <c:pt idx="2">
                  <c:v>0</c:v>
                </c:pt>
                <c:pt idx="3">
                  <c:v>0</c:v>
                </c:pt>
                <c:pt idx="4">
                  <c:v>0</c:v>
                </c:pt>
                <c:pt idx="5">
                  <c:v>1</c:v>
                </c:pt>
                <c:pt idx="6">
                  <c:v>1</c:v>
                </c:pt>
                <c:pt idx="7">
                  <c:v>1</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xVal>
          <c:yVal>
            <c:numRef>
              <c:f>Sheet4!$C$85:$C$134</c:f>
              <c:numCache>
                <c:formatCode>General</c:formatCode>
                <c:ptCount val="50"/>
                <c:pt idx="0">
                  <c:v>-0.35191940574000569</c:v>
                </c:pt>
                <c:pt idx="1">
                  <c:v>-1.0014364032659699</c:v>
                </c:pt>
                <c:pt idx="2">
                  <c:v>-0.80050332798909096</c:v>
                </c:pt>
                <c:pt idx="3">
                  <c:v>0.24564636682062257</c:v>
                </c:pt>
                <c:pt idx="4">
                  <c:v>-0.81978309966206098</c:v>
                </c:pt>
                <c:pt idx="5">
                  <c:v>-0.11371718990021407</c:v>
                </c:pt>
                <c:pt idx="6">
                  <c:v>1.2137663024716829</c:v>
                </c:pt>
                <c:pt idx="7">
                  <c:v>0.60074655867639137</c:v>
                </c:pt>
                <c:pt idx="8">
                  <c:v>-1.7007956712476187</c:v>
                </c:pt>
                <c:pt idx="9">
                  <c:v>-0.49958151697171616</c:v>
                </c:pt>
                <c:pt idx="10">
                  <c:v>-0.54191711108671115</c:v>
                </c:pt>
                <c:pt idx="11">
                  <c:v>-0.1042849366515668</c:v>
                </c:pt>
                <c:pt idx="12">
                  <c:v>0.29770025333425565</c:v>
                </c:pt>
                <c:pt idx="13">
                  <c:v>-0.42785495628503156</c:v>
                </c:pt>
                <c:pt idx="14">
                  <c:v>-0.46303838525574292</c:v>
                </c:pt>
                <c:pt idx="15">
                  <c:v>-4.9091084236315297</c:v>
                </c:pt>
                <c:pt idx="16">
                  <c:v>-2.5835611675157963</c:v>
                </c:pt>
                <c:pt idx="17">
                  <c:v>-0.43164012788085415</c:v>
                </c:pt>
                <c:pt idx="18">
                  <c:v>0.86391122051391278</c:v>
                </c:pt>
                <c:pt idx="19">
                  <c:v>-2.7371898316300403</c:v>
                </c:pt>
                <c:pt idx="20">
                  <c:v>-2.5729483163507183</c:v>
                </c:pt>
                <c:pt idx="21">
                  <c:v>11.39712284086238</c:v>
                </c:pt>
                <c:pt idx="22">
                  <c:v>-0.18433819277748853</c:v>
                </c:pt>
                <c:pt idx="23">
                  <c:v>1.1577519984106459</c:v>
                </c:pt>
                <c:pt idx="24">
                  <c:v>-0.44316445310890629</c:v>
                </c:pt>
                <c:pt idx="25">
                  <c:v>0.44493152022329241</c:v>
                </c:pt>
                <c:pt idx="26">
                  <c:v>1.7065852796106356</c:v>
                </c:pt>
                <c:pt idx="27">
                  <c:v>-0.86355522166513765</c:v>
                </c:pt>
                <c:pt idx="28">
                  <c:v>-0.51970977605415669</c:v>
                </c:pt>
                <c:pt idx="29">
                  <c:v>-0.44157447399541638</c:v>
                </c:pt>
                <c:pt idx="30">
                  <c:v>2.5264275763662738</c:v>
                </c:pt>
                <c:pt idx="31">
                  <c:v>-0.83636708279694005</c:v>
                </c:pt>
                <c:pt idx="32">
                  <c:v>0.29235167535939866</c:v>
                </c:pt>
                <c:pt idx="33">
                  <c:v>0.21014431783015652</c:v>
                </c:pt>
                <c:pt idx="34">
                  <c:v>1.7965485486546129</c:v>
                </c:pt>
                <c:pt idx="35">
                  <c:v>-2.1359583026052888</c:v>
                </c:pt>
                <c:pt idx="36">
                  <c:v>-0.88684694830747901</c:v>
                </c:pt>
                <c:pt idx="37">
                  <c:v>-0.1594269619847779</c:v>
                </c:pt>
                <c:pt idx="38">
                  <c:v>0.69864031244031821</c:v>
                </c:pt>
                <c:pt idx="39">
                  <c:v>1.7594834968118107</c:v>
                </c:pt>
                <c:pt idx="40">
                  <c:v>0.68169324593895908</c:v>
                </c:pt>
                <c:pt idx="41">
                  <c:v>-5.0189710691095115</c:v>
                </c:pt>
                <c:pt idx="42">
                  <c:v>-1.9752660237266326</c:v>
                </c:pt>
                <c:pt idx="43">
                  <c:v>1.1172587564245191</c:v>
                </c:pt>
                <c:pt idx="44">
                  <c:v>0.89356089999177613</c:v>
                </c:pt>
                <c:pt idx="45">
                  <c:v>0.77020371276657329</c:v>
                </c:pt>
                <c:pt idx="46">
                  <c:v>3.0233486076124905</c:v>
                </c:pt>
                <c:pt idx="47">
                  <c:v>-0.91173709701612893</c:v>
                </c:pt>
                <c:pt idx="48">
                  <c:v>1.6848491714220231</c:v>
                </c:pt>
                <c:pt idx="49">
                  <c:v>1.0535228116726501</c:v>
                </c:pt>
              </c:numCache>
            </c:numRef>
          </c:yVal>
          <c:smooth val="0"/>
          <c:extLst>
            <c:ext xmlns:c16="http://schemas.microsoft.com/office/drawing/2014/chart" uri="{C3380CC4-5D6E-409C-BE32-E72D297353CC}">
              <c16:uniqueId val="{00000001-E553-ED4D-84BA-F628D1E8374A}"/>
            </c:ext>
          </c:extLst>
        </c:ser>
        <c:dLbls>
          <c:showLegendKey val="0"/>
          <c:showVal val="0"/>
          <c:showCatName val="0"/>
          <c:showSerName val="0"/>
          <c:showPercent val="0"/>
          <c:showBubbleSize val="0"/>
        </c:dLbls>
        <c:axId val="1415710847"/>
        <c:axId val="1415712479"/>
      </c:scatterChart>
      <c:valAx>
        <c:axId val="1415710847"/>
        <c:scaling>
          <c:orientation val="minMax"/>
        </c:scaling>
        <c:delete val="0"/>
        <c:axPos val="b"/>
        <c:title>
          <c:tx>
            <c:rich>
              <a:bodyPr/>
              <a:lstStyle/>
              <a:p>
                <a:pPr>
                  <a:defRPr/>
                </a:pPr>
                <a:r>
                  <a:rPr lang="en-US"/>
                  <a:t>Consumer Staples</a:t>
                </a:r>
              </a:p>
            </c:rich>
          </c:tx>
          <c:overlay val="0"/>
        </c:title>
        <c:numFmt formatCode="General" sourceLinked="1"/>
        <c:majorTickMark val="out"/>
        <c:minorTickMark val="none"/>
        <c:tickLblPos val="nextTo"/>
        <c:crossAx val="1415712479"/>
        <c:crosses val="autoZero"/>
        <c:crossBetween val="midCat"/>
      </c:valAx>
      <c:valAx>
        <c:axId val="1415712479"/>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41571084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18" Type="http://schemas.openxmlformats.org/officeDocument/2006/relationships/chart" Target="../charts/chart20.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17" Type="http://schemas.openxmlformats.org/officeDocument/2006/relationships/chart" Target="../charts/chart19.xml"/><Relationship Id="rId2" Type="http://schemas.openxmlformats.org/officeDocument/2006/relationships/chart" Target="../charts/chart4.xml"/><Relationship Id="rId16" Type="http://schemas.openxmlformats.org/officeDocument/2006/relationships/chart" Target="../charts/chart18.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5" Type="http://schemas.openxmlformats.org/officeDocument/2006/relationships/chart" Target="../charts/chart17.xml"/><Relationship Id="rId10" Type="http://schemas.openxmlformats.org/officeDocument/2006/relationships/chart" Target="../charts/chart12.xml"/><Relationship Id="rId19" Type="http://schemas.openxmlformats.org/officeDocument/2006/relationships/chart" Target="../charts/chart21.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6350</xdr:rowOff>
    </xdr:from>
    <xdr:to>
      <xdr:col>12</xdr:col>
      <xdr:colOff>463550</xdr:colOff>
      <xdr:row>14</xdr:row>
      <xdr:rowOff>107950</xdr:rowOff>
    </xdr:to>
    <xdr:graphicFrame macro="">
      <xdr:nvGraphicFramePr>
        <xdr:cNvPr id="5" name="Chart 4">
          <a:extLst>
            <a:ext uri="{FF2B5EF4-FFF2-40B4-BE49-F238E27FC236}">
              <a16:creationId xmlns:a16="http://schemas.microsoft.com/office/drawing/2014/main" id="{9F88B3F8-30F0-6641-B803-C41E27FC8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61</xdr:row>
      <xdr:rowOff>82550</xdr:rowOff>
    </xdr:from>
    <xdr:to>
      <xdr:col>12</xdr:col>
      <xdr:colOff>38100</xdr:colOff>
      <xdr:row>74</xdr:row>
      <xdr:rowOff>184150</xdr:rowOff>
    </xdr:to>
    <xdr:graphicFrame macro="">
      <xdr:nvGraphicFramePr>
        <xdr:cNvPr id="6" name="Chart 5">
          <a:extLst>
            <a:ext uri="{FF2B5EF4-FFF2-40B4-BE49-F238E27FC236}">
              <a16:creationId xmlns:a16="http://schemas.microsoft.com/office/drawing/2014/main" id="{A8CEE74F-D4F5-864A-AC98-F0AD36411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584200</xdr:colOff>
      <xdr:row>1</xdr:row>
      <xdr:rowOff>165100</xdr:rowOff>
    </xdr:from>
    <xdr:to>
      <xdr:col>20</xdr:col>
      <xdr:colOff>457200</xdr:colOff>
      <xdr:row>12</xdr:row>
      <xdr:rowOff>0</xdr:rowOff>
    </xdr:to>
    <xdr:graphicFrame macro="">
      <xdr:nvGraphicFramePr>
        <xdr:cNvPr id="2" name="Chart 1">
          <a:extLst>
            <a:ext uri="{FF2B5EF4-FFF2-40B4-BE49-F238E27FC236}">
              <a16:creationId xmlns:a16="http://schemas.microsoft.com/office/drawing/2014/main" id="{F6D471D2-C83C-C44A-85C3-22AA9F94C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127000</xdr:colOff>
      <xdr:row>13</xdr:row>
      <xdr:rowOff>25400</xdr:rowOff>
    </xdr:from>
    <xdr:to>
      <xdr:col>32</xdr:col>
      <xdr:colOff>127000</xdr:colOff>
      <xdr:row>23</xdr:row>
      <xdr:rowOff>50800</xdr:rowOff>
    </xdr:to>
    <xdr:graphicFrame macro="">
      <xdr:nvGraphicFramePr>
        <xdr:cNvPr id="3" name="Chart 2">
          <a:extLst>
            <a:ext uri="{FF2B5EF4-FFF2-40B4-BE49-F238E27FC236}">
              <a16:creationId xmlns:a16="http://schemas.microsoft.com/office/drawing/2014/main" id="{3A5C518D-1D7D-B845-9E13-4CAFC1FD8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546100</xdr:colOff>
      <xdr:row>12</xdr:row>
      <xdr:rowOff>165100</xdr:rowOff>
    </xdr:from>
    <xdr:to>
      <xdr:col>19</xdr:col>
      <xdr:colOff>546100</xdr:colOff>
      <xdr:row>23</xdr:row>
      <xdr:rowOff>0</xdr:rowOff>
    </xdr:to>
    <xdr:graphicFrame macro="">
      <xdr:nvGraphicFramePr>
        <xdr:cNvPr id="4" name="Chart 3">
          <a:extLst>
            <a:ext uri="{FF2B5EF4-FFF2-40B4-BE49-F238E27FC236}">
              <a16:creationId xmlns:a16="http://schemas.microsoft.com/office/drawing/2014/main" id="{D5FEECAA-D892-B44D-86F0-D87E236FA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736600</xdr:colOff>
      <xdr:row>12</xdr:row>
      <xdr:rowOff>139700</xdr:rowOff>
    </xdr:from>
    <xdr:to>
      <xdr:col>25</xdr:col>
      <xdr:colOff>736600</xdr:colOff>
      <xdr:row>22</xdr:row>
      <xdr:rowOff>190500</xdr:rowOff>
    </xdr:to>
    <xdr:graphicFrame macro="">
      <xdr:nvGraphicFramePr>
        <xdr:cNvPr id="5" name="Chart 4">
          <a:extLst>
            <a:ext uri="{FF2B5EF4-FFF2-40B4-BE49-F238E27FC236}">
              <a16:creationId xmlns:a16="http://schemas.microsoft.com/office/drawing/2014/main" id="{622B0DC9-4D11-8149-B094-70BA316F1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546100</xdr:colOff>
      <xdr:row>24</xdr:row>
      <xdr:rowOff>0</xdr:rowOff>
    </xdr:from>
    <xdr:to>
      <xdr:col>19</xdr:col>
      <xdr:colOff>546100</xdr:colOff>
      <xdr:row>34</xdr:row>
      <xdr:rowOff>38100</xdr:rowOff>
    </xdr:to>
    <xdr:graphicFrame macro="">
      <xdr:nvGraphicFramePr>
        <xdr:cNvPr id="6" name="Chart 5">
          <a:extLst>
            <a:ext uri="{FF2B5EF4-FFF2-40B4-BE49-F238E27FC236}">
              <a16:creationId xmlns:a16="http://schemas.microsoft.com/office/drawing/2014/main" id="{92A63A96-BE66-254C-B29F-6D317ABFB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749300</xdr:colOff>
      <xdr:row>24</xdr:row>
      <xdr:rowOff>101600</xdr:rowOff>
    </xdr:from>
    <xdr:to>
      <xdr:col>25</xdr:col>
      <xdr:colOff>749300</xdr:colOff>
      <xdr:row>34</xdr:row>
      <xdr:rowOff>127000</xdr:rowOff>
    </xdr:to>
    <xdr:graphicFrame macro="">
      <xdr:nvGraphicFramePr>
        <xdr:cNvPr id="7" name="Chart 6">
          <a:extLst>
            <a:ext uri="{FF2B5EF4-FFF2-40B4-BE49-F238E27FC236}">
              <a16:creationId xmlns:a16="http://schemas.microsoft.com/office/drawing/2014/main" id="{19D72934-32E2-FE4F-BEAA-7D4FA89BB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25400</xdr:colOff>
      <xdr:row>24</xdr:row>
      <xdr:rowOff>88900</xdr:rowOff>
    </xdr:from>
    <xdr:to>
      <xdr:col>32</xdr:col>
      <xdr:colOff>25400</xdr:colOff>
      <xdr:row>34</xdr:row>
      <xdr:rowOff>114300</xdr:rowOff>
    </xdr:to>
    <xdr:graphicFrame macro="">
      <xdr:nvGraphicFramePr>
        <xdr:cNvPr id="8" name="Chart 7">
          <a:extLst>
            <a:ext uri="{FF2B5EF4-FFF2-40B4-BE49-F238E27FC236}">
              <a16:creationId xmlns:a16="http://schemas.microsoft.com/office/drawing/2014/main" id="{42F126C3-B7B3-B249-8B56-71935D684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50800</xdr:colOff>
      <xdr:row>35</xdr:row>
      <xdr:rowOff>63500</xdr:rowOff>
    </xdr:from>
    <xdr:to>
      <xdr:col>32</xdr:col>
      <xdr:colOff>50800</xdr:colOff>
      <xdr:row>45</xdr:row>
      <xdr:rowOff>76200</xdr:rowOff>
    </xdr:to>
    <xdr:graphicFrame macro="">
      <xdr:nvGraphicFramePr>
        <xdr:cNvPr id="9" name="Chart 8">
          <a:extLst>
            <a:ext uri="{FF2B5EF4-FFF2-40B4-BE49-F238E27FC236}">
              <a16:creationId xmlns:a16="http://schemas.microsoft.com/office/drawing/2014/main" id="{F788A416-F5BC-9B40-B62D-476DA35BE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774700</xdr:colOff>
      <xdr:row>35</xdr:row>
      <xdr:rowOff>0</xdr:rowOff>
    </xdr:from>
    <xdr:to>
      <xdr:col>25</xdr:col>
      <xdr:colOff>774700</xdr:colOff>
      <xdr:row>45</xdr:row>
      <xdr:rowOff>12700</xdr:rowOff>
    </xdr:to>
    <xdr:graphicFrame macro="">
      <xdr:nvGraphicFramePr>
        <xdr:cNvPr id="10" name="Chart 9">
          <a:extLst>
            <a:ext uri="{FF2B5EF4-FFF2-40B4-BE49-F238E27FC236}">
              <a16:creationId xmlns:a16="http://schemas.microsoft.com/office/drawing/2014/main" id="{4DE272D2-9FBA-F84E-9446-3DCD54BEA0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444500</xdr:colOff>
      <xdr:row>35</xdr:row>
      <xdr:rowOff>38100</xdr:rowOff>
    </xdr:from>
    <xdr:to>
      <xdr:col>19</xdr:col>
      <xdr:colOff>444500</xdr:colOff>
      <xdr:row>45</xdr:row>
      <xdr:rowOff>50800</xdr:rowOff>
    </xdr:to>
    <xdr:graphicFrame macro="">
      <xdr:nvGraphicFramePr>
        <xdr:cNvPr id="11" name="Chart 10">
          <a:extLst>
            <a:ext uri="{FF2B5EF4-FFF2-40B4-BE49-F238E27FC236}">
              <a16:creationId xmlns:a16="http://schemas.microsoft.com/office/drawing/2014/main" id="{58807681-AB26-0B46-8E1E-871022955D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26</xdr:col>
      <xdr:colOff>177800</xdr:colOff>
      <xdr:row>46</xdr:row>
      <xdr:rowOff>152400</xdr:rowOff>
    </xdr:from>
    <xdr:to>
      <xdr:col>32</xdr:col>
      <xdr:colOff>177800</xdr:colOff>
      <xdr:row>56</xdr:row>
      <xdr:rowOff>152400</xdr:rowOff>
    </xdr:to>
    <xdr:graphicFrame macro="">
      <xdr:nvGraphicFramePr>
        <xdr:cNvPr id="12" name="Chart 11">
          <a:extLst>
            <a:ext uri="{FF2B5EF4-FFF2-40B4-BE49-F238E27FC236}">
              <a16:creationId xmlns:a16="http://schemas.microsoft.com/office/drawing/2014/main" id="{1B2C96AF-79C8-FD44-ABF7-C6EF58195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63500</xdr:colOff>
      <xdr:row>45</xdr:row>
      <xdr:rowOff>190500</xdr:rowOff>
    </xdr:from>
    <xdr:to>
      <xdr:col>26</xdr:col>
      <xdr:colOff>63500</xdr:colOff>
      <xdr:row>56</xdr:row>
      <xdr:rowOff>0</xdr:rowOff>
    </xdr:to>
    <xdr:graphicFrame macro="">
      <xdr:nvGraphicFramePr>
        <xdr:cNvPr id="13" name="Chart 12">
          <a:extLst>
            <a:ext uri="{FF2B5EF4-FFF2-40B4-BE49-F238E27FC236}">
              <a16:creationId xmlns:a16="http://schemas.microsoft.com/office/drawing/2014/main" id="{C318BF6C-6DA0-1848-82B1-A62CBBACD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558800</xdr:colOff>
      <xdr:row>46</xdr:row>
      <xdr:rowOff>50800</xdr:rowOff>
    </xdr:from>
    <xdr:to>
      <xdr:col>19</xdr:col>
      <xdr:colOff>558800</xdr:colOff>
      <xdr:row>56</xdr:row>
      <xdr:rowOff>63500</xdr:rowOff>
    </xdr:to>
    <xdr:graphicFrame macro="">
      <xdr:nvGraphicFramePr>
        <xdr:cNvPr id="14" name="Chart 13">
          <a:extLst>
            <a:ext uri="{FF2B5EF4-FFF2-40B4-BE49-F238E27FC236}">
              <a16:creationId xmlns:a16="http://schemas.microsoft.com/office/drawing/2014/main" id="{9E172E17-2423-724D-82C1-E5DC0E55D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660400</xdr:colOff>
      <xdr:row>68</xdr:row>
      <xdr:rowOff>101600</xdr:rowOff>
    </xdr:from>
    <xdr:to>
      <xdr:col>19</xdr:col>
      <xdr:colOff>660400</xdr:colOff>
      <xdr:row>78</xdr:row>
      <xdr:rowOff>101600</xdr:rowOff>
    </xdr:to>
    <xdr:graphicFrame macro="">
      <xdr:nvGraphicFramePr>
        <xdr:cNvPr id="15" name="Chart 14">
          <a:extLst>
            <a:ext uri="{FF2B5EF4-FFF2-40B4-BE49-F238E27FC236}">
              <a16:creationId xmlns:a16="http://schemas.microsoft.com/office/drawing/2014/main" id="{6CBDDC73-CD3C-5C4C-B9B7-ED22388D4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571500</xdr:colOff>
      <xdr:row>57</xdr:row>
      <xdr:rowOff>101600</xdr:rowOff>
    </xdr:from>
    <xdr:to>
      <xdr:col>19</xdr:col>
      <xdr:colOff>571500</xdr:colOff>
      <xdr:row>67</xdr:row>
      <xdr:rowOff>63500</xdr:rowOff>
    </xdr:to>
    <xdr:graphicFrame macro="">
      <xdr:nvGraphicFramePr>
        <xdr:cNvPr id="16" name="Chart 15">
          <a:extLst>
            <a:ext uri="{FF2B5EF4-FFF2-40B4-BE49-F238E27FC236}">
              <a16:creationId xmlns:a16="http://schemas.microsoft.com/office/drawing/2014/main" id="{FD2BA5DA-DE7B-2945-9AF0-3389178029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26</xdr:col>
      <xdr:colOff>215900</xdr:colOff>
      <xdr:row>69</xdr:row>
      <xdr:rowOff>63500</xdr:rowOff>
    </xdr:from>
    <xdr:to>
      <xdr:col>32</xdr:col>
      <xdr:colOff>215900</xdr:colOff>
      <xdr:row>79</xdr:row>
      <xdr:rowOff>63500</xdr:rowOff>
    </xdr:to>
    <xdr:graphicFrame macro="">
      <xdr:nvGraphicFramePr>
        <xdr:cNvPr id="17" name="Chart 16">
          <a:extLst>
            <a:ext uri="{FF2B5EF4-FFF2-40B4-BE49-F238E27FC236}">
              <a16:creationId xmlns:a16="http://schemas.microsoft.com/office/drawing/2014/main" id="{5324DFA6-54A9-0343-858A-E49624425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26</xdr:col>
      <xdr:colOff>101600</xdr:colOff>
      <xdr:row>57</xdr:row>
      <xdr:rowOff>152400</xdr:rowOff>
    </xdr:from>
    <xdr:to>
      <xdr:col>32</xdr:col>
      <xdr:colOff>101600</xdr:colOff>
      <xdr:row>67</xdr:row>
      <xdr:rowOff>101600</xdr:rowOff>
    </xdr:to>
    <xdr:graphicFrame macro="">
      <xdr:nvGraphicFramePr>
        <xdr:cNvPr id="18" name="Chart 17">
          <a:extLst>
            <a:ext uri="{FF2B5EF4-FFF2-40B4-BE49-F238E27FC236}">
              <a16:creationId xmlns:a16="http://schemas.microsoft.com/office/drawing/2014/main" id="{6B5BBB41-0D55-E141-821F-2ECA9D9BD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20</xdr:col>
      <xdr:colOff>0</xdr:colOff>
      <xdr:row>57</xdr:row>
      <xdr:rowOff>152400</xdr:rowOff>
    </xdr:from>
    <xdr:to>
      <xdr:col>26</xdr:col>
      <xdr:colOff>0</xdr:colOff>
      <xdr:row>67</xdr:row>
      <xdr:rowOff>101600</xdr:rowOff>
    </xdr:to>
    <xdr:graphicFrame macro="">
      <xdr:nvGraphicFramePr>
        <xdr:cNvPr id="19" name="Chart 18">
          <a:extLst>
            <a:ext uri="{FF2B5EF4-FFF2-40B4-BE49-F238E27FC236}">
              <a16:creationId xmlns:a16="http://schemas.microsoft.com/office/drawing/2014/main" id="{30A28EEE-CB4E-F745-9C14-F93DE21E7D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20</xdr:col>
      <xdr:colOff>50800</xdr:colOff>
      <xdr:row>68</xdr:row>
      <xdr:rowOff>190500</xdr:rowOff>
    </xdr:from>
    <xdr:to>
      <xdr:col>26</xdr:col>
      <xdr:colOff>50800</xdr:colOff>
      <xdr:row>78</xdr:row>
      <xdr:rowOff>177800</xdr:rowOff>
    </xdr:to>
    <xdr:graphicFrame macro="">
      <xdr:nvGraphicFramePr>
        <xdr:cNvPr id="20" name="Chart 19">
          <a:extLst>
            <a:ext uri="{FF2B5EF4-FFF2-40B4-BE49-F238E27FC236}">
              <a16:creationId xmlns:a16="http://schemas.microsoft.com/office/drawing/2014/main" id="{BCB9C87E-BEAF-4845-9762-792EFB4DD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501650</xdr:colOff>
      <xdr:row>1</xdr:row>
      <xdr:rowOff>12700</xdr:rowOff>
    </xdr:from>
    <xdr:to>
      <xdr:col>22</xdr:col>
      <xdr:colOff>596900</xdr:colOff>
      <xdr:row>21</xdr:row>
      <xdr:rowOff>114300</xdr:rowOff>
    </xdr:to>
    <xdr:graphicFrame macro="">
      <xdr:nvGraphicFramePr>
        <xdr:cNvPr id="3" name="Chart 2">
          <a:extLst>
            <a:ext uri="{FF2B5EF4-FFF2-40B4-BE49-F238E27FC236}">
              <a16:creationId xmlns:a16="http://schemas.microsoft.com/office/drawing/2014/main" id="{14B4CE5A-6045-F742-BF21-72E096A16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450850</xdr:colOff>
      <xdr:row>29</xdr:row>
      <xdr:rowOff>114300</xdr:rowOff>
    </xdr:from>
    <xdr:to>
      <xdr:col>22</xdr:col>
      <xdr:colOff>444500</xdr:colOff>
      <xdr:row>53</xdr:row>
      <xdr:rowOff>50800</xdr:rowOff>
    </xdr:to>
    <xdr:graphicFrame macro="">
      <xdr:nvGraphicFramePr>
        <xdr:cNvPr id="4" name="Chart 3">
          <a:extLst>
            <a:ext uri="{FF2B5EF4-FFF2-40B4-BE49-F238E27FC236}">
              <a16:creationId xmlns:a16="http://schemas.microsoft.com/office/drawing/2014/main" id="{8A63BD10-85B7-3F49-8F2B-261A18F89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438150</xdr:colOff>
      <xdr:row>58</xdr:row>
      <xdr:rowOff>25400</xdr:rowOff>
    </xdr:from>
    <xdr:to>
      <xdr:col>22</xdr:col>
      <xdr:colOff>469900</xdr:colOff>
      <xdr:row>80</xdr:row>
      <xdr:rowOff>114300</xdr:rowOff>
    </xdr:to>
    <xdr:graphicFrame macro="">
      <xdr:nvGraphicFramePr>
        <xdr:cNvPr id="5" name="Chart 4">
          <a:extLst>
            <a:ext uri="{FF2B5EF4-FFF2-40B4-BE49-F238E27FC236}">
              <a16:creationId xmlns:a16="http://schemas.microsoft.com/office/drawing/2014/main" id="{4836280E-17FA-E843-8C46-CE28684EA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323850</xdr:colOff>
      <xdr:row>164</xdr:row>
      <xdr:rowOff>57150</xdr:rowOff>
    </xdr:from>
    <xdr:to>
      <xdr:col>16</xdr:col>
      <xdr:colOff>774700</xdr:colOff>
      <xdr:row>181</xdr:row>
      <xdr:rowOff>114300</xdr:rowOff>
    </xdr:to>
    <xdr:graphicFrame macro="">
      <xdr:nvGraphicFramePr>
        <xdr:cNvPr id="10" name="Chart 9">
          <a:extLst>
            <a:ext uri="{FF2B5EF4-FFF2-40B4-BE49-F238E27FC236}">
              <a16:creationId xmlns:a16="http://schemas.microsoft.com/office/drawing/2014/main" id="{14EC8AB3-0887-7F44-9983-A8B597402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38100</xdr:colOff>
      <xdr:row>63</xdr:row>
      <xdr:rowOff>12700</xdr:rowOff>
    </xdr:from>
    <xdr:to>
      <xdr:col>22</xdr:col>
      <xdr:colOff>224597</xdr:colOff>
      <xdr:row>83</xdr:row>
      <xdr:rowOff>165100</xdr:rowOff>
    </xdr:to>
    <xdr:pic>
      <xdr:nvPicPr>
        <xdr:cNvPr id="7" name="Picture 6">
          <a:extLst>
            <a:ext uri="{FF2B5EF4-FFF2-40B4-BE49-F238E27FC236}">
              <a16:creationId xmlns:a16="http://schemas.microsoft.com/office/drawing/2014/main" id="{5A77E6FD-B09F-3D44-833C-D09F6B68BA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65400" y="12979400"/>
          <a:ext cx="7133397" cy="4762500"/>
        </a:xfrm>
        <a:prstGeom prst="rect">
          <a:avLst/>
        </a:prstGeom>
      </xdr:spPr>
    </xdr:pic>
    <xdr:clientData/>
  </xdr:twoCellAnchor>
  <xdr:twoCellAnchor editAs="oneCell">
    <xdr:from>
      <xdr:col>14</xdr:col>
      <xdr:colOff>25400</xdr:colOff>
      <xdr:row>90</xdr:row>
      <xdr:rowOff>38100</xdr:rowOff>
    </xdr:from>
    <xdr:to>
      <xdr:col>21</xdr:col>
      <xdr:colOff>444500</xdr:colOff>
      <xdr:row>113</xdr:row>
      <xdr:rowOff>131654</xdr:rowOff>
    </xdr:to>
    <xdr:pic>
      <xdr:nvPicPr>
        <xdr:cNvPr id="9" name="Picture 8">
          <a:extLst>
            <a:ext uri="{FF2B5EF4-FFF2-40B4-BE49-F238E27FC236}">
              <a16:creationId xmlns:a16="http://schemas.microsoft.com/office/drawing/2014/main" id="{3DE258E9-CC5E-1845-B6C2-DEC63CDC8B4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52700" y="19075400"/>
          <a:ext cx="5994400" cy="5249754"/>
        </a:xfrm>
        <a:prstGeom prst="rect">
          <a:avLst/>
        </a:prstGeom>
      </xdr:spPr>
    </xdr:pic>
    <xdr:clientData/>
  </xdr:twoCellAnchor>
  <xdr:twoCellAnchor editAs="oneCell">
    <xdr:from>
      <xdr:col>23</xdr:col>
      <xdr:colOff>0</xdr:colOff>
      <xdr:row>63</xdr:row>
      <xdr:rowOff>0</xdr:rowOff>
    </xdr:from>
    <xdr:to>
      <xdr:col>26</xdr:col>
      <xdr:colOff>800100</xdr:colOff>
      <xdr:row>85</xdr:row>
      <xdr:rowOff>190500</xdr:rowOff>
    </xdr:to>
    <xdr:pic>
      <xdr:nvPicPr>
        <xdr:cNvPr id="4" name="Picture 3">
          <a:extLst>
            <a:ext uri="{FF2B5EF4-FFF2-40B4-BE49-F238E27FC236}">
              <a16:creationId xmlns:a16="http://schemas.microsoft.com/office/drawing/2014/main" id="{B38A54A0-32E6-C442-8110-0E17DA2E89B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2999700" y="12966700"/>
          <a:ext cx="3276600" cy="5219700"/>
        </a:xfrm>
        <a:prstGeom prst="rect">
          <a:avLst/>
        </a:prstGeom>
      </xdr:spPr>
    </xdr:pic>
    <xdr:clientData/>
  </xdr:twoCellAnchor>
  <xdr:twoCellAnchor editAs="oneCell">
    <xdr:from>
      <xdr:col>22</xdr:col>
      <xdr:colOff>0</xdr:colOff>
      <xdr:row>90</xdr:row>
      <xdr:rowOff>0</xdr:rowOff>
    </xdr:from>
    <xdr:to>
      <xdr:col>25</xdr:col>
      <xdr:colOff>800100</xdr:colOff>
      <xdr:row>113</xdr:row>
      <xdr:rowOff>101600</xdr:rowOff>
    </xdr:to>
    <xdr:pic>
      <xdr:nvPicPr>
        <xdr:cNvPr id="8" name="Picture 7">
          <a:extLst>
            <a:ext uri="{FF2B5EF4-FFF2-40B4-BE49-F238E27FC236}">
              <a16:creationId xmlns:a16="http://schemas.microsoft.com/office/drawing/2014/main" id="{9ED1E1FF-CDB9-3C4D-981B-5BBCD1B9577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2174200" y="19037300"/>
          <a:ext cx="3276600" cy="5257800"/>
        </a:xfrm>
        <a:prstGeom prst="rect">
          <a:avLst/>
        </a:prstGeom>
      </xdr:spPr>
    </xdr:pic>
    <xdr:clientData/>
  </xdr:twoCellAnchor>
  <xdr:twoCellAnchor editAs="oneCell">
    <xdr:from>
      <xdr:col>13</xdr:col>
      <xdr:colOff>50800</xdr:colOff>
      <xdr:row>2</xdr:row>
      <xdr:rowOff>25400</xdr:rowOff>
    </xdr:from>
    <xdr:to>
      <xdr:col>18</xdr:col>
      <xdr:colOff>546100</xdr:colOff>
      <xdr:row>24</xdr:row>
      <xdr:rowOff>190500</xdr:rowOff>
    </xdr:to>
    <xdr:pic>
      <xdr:nvPicPr>
        <xdr:cNvPr id="11" name="Picture 10">
          <a:extLst>
            <a:ext uri="{FF2B5EF4-FFF2-40B4-BE49-F238E27FC236}">
              <a16:creationId xmlns:a16="http://schemas.microsoft.com/office/drawing/2014/main" id="{A5D84554-5E32-D44D-B7E4-006E05A04FE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147800" y="444500"/>
          <a:ext cx="5270500" cy="4673600"/>
        </a:xfrm>
        <a:prstGeom prst="rect">
          <a:avLst/>
        </a:prstGeom>
      </xdr:spPr>
    </xdr:pic>
    <xdr:clientData/>
  </xdr:twoCellAnchor>
  <xdr:twoCellAnchor editAs="oneCell">
    <xdr:from>
      <xdr:col>19</xdr:col>
      <xdr:colOff>0</xdr:colOff>
      <xdr:row>2</xdr:row>
      <xdr:rowOff>0</xdr:rowOff>
    </xdr:from>
    <xdr:to>
      <xdr:col>22</xdr:col>
      <xdr:colOff>812800</xdr:colOff>
      <xdr:row>10</xdr:row>
      <xdr:rowOff>114300</xdr:rowOff>
    </xdr:to>
    <xdr:pic>
      <xdr:nvPicPr>
        <xdr:cNvPr id="13" name="Picture 12">
          <a:extLst>
            <a:ext uri="{FF2B5EF4-FFF2-40B4-BE49-F238E27FC236}">
              <a16:creationId xmlns:a16="http://schemas.microsoft.com/office/drawing/2014/main" id="{D5DD977F-2E99-E141-82A3-3C5927BF876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697700" y="419100"/>
          <a:ext cx="3289300" cy="1739900"/>
        </a:xfrm>
        <a:prstGeom prst="rect">
          <a:avLst/>
        </a:prstGeom>
      </xdr:spPr>
    </xdr:pic>
    <xdr:clientData/>
  </xdr:twoCellAnchor>
  <xdr:twoCellAnchor editAs="oneCell">
    <xdr:from>
      <xdr:col>13</xdr:col>
      <xdr:colOff>38100</xdr:colOff>
      <xdr:row>32</xdr:row>
      <xdr:rowOff>12700</xdr:rowOff>
    </xdr:from>
    <xdr:to>
      <xdr:col>18</xdr:col>
      <xdr:colOff>495300</xdr:colOff>
      <xdr:row>54</xdr:row>
      <xdr:rowOff>165100</xdr:rowOff>
    </xdr:to>
    <xdr:pic>
      <xdr:nvPicPr>
        <xdr:cNvPr id="15" name="Picture 14">
          <a:extLst>
            <a:ext uri="{FF2B5EF4-FFF2-40B4-BE49-F238E27FC236}">
              <a16:creationId xmlns:a16="http://schemas.microsoft.com/office/drawing/2014/main" id="{F3F48258-EF08-AA4D-A82B-4B679591EB9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135100" y="6604000"/>
          <a:ext cx="5232400" cy="4660900"/>
        </a:xfrm>
        <a:prstGeom prst="rect">
          <a:avLst/>
        </a:prstGeom>
      </xdr:spPr>
    </xdr:pic>
    <xdr:clientData/>
  </xdr:twoCellAnchor>
  <xdr:twoCellAnchor editAs="oneCell">
    <xdr:from>
      <xdr:col>19</xdr:col>
      <xdr:colOff>0</xdr:colOff>
      <xdr:row>32</xdr:row>
      <xdr:rowOff>0</xdr:rowOff>
    </xdr:from>
    <xdr:to>
      <xdr:col>23</xdr:col>
      <xdr:colOff>0</xdr:colOff>
      <xdr:row>40</xdr:row>
      <xdr:rowOff>88900</xdr:rowOff>
    </xdr:to>
    <xdr:pic>
      <xdr:nvPicPr>
        <xdr:cNvPr id="17" name="Picture 16">
          <a:extLst>
            <a:ext uri="{FF2B5EF4-FFF2-40B4-BE49-F238E27FC236}">
              <a16:creationId xmlns:a16="http://schemas.microsoft.com/office/drawing/2014/main" id="{02740DE8-1E3D-6649-8711-7B06EC63225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9697700" y="6591300"/>
          <a:ext cx="3302000" cy="17145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a Ma" refreshedDate="43858.735525115742" createdVersion="6" refreshedVersion="6" minRefreshableVersion="3" recordCount="50" xr:uid="{37FBD2C4-CA92-7740-8774-A47745625E2F}">
  <cacheSource type="worksheet">
    <worksheetSource ref="A4:S54" sheet="Best Performing Stocks"/>
  </cacheSource>
  <cacheFields count="19">
    <cacheField name="Rank" numFmtId="0">
      <sharedItems containsSemiMixedTypes="0" containsString="0" containsNumber="1" containsInteger="1" minValue="1" maxValue="50"/>
    </cacheField>
    <cacheField name="Ticker" numFmtId="0">
      <sharedItems/>
    </cacheField>
    <cacheField name="Issuer" numFmtId="0">
      <sharedItems count="50">
        <s v="Advanced Micro Devices Inc"/>
        <s v="Lam Research Corp"/>
        <s v="KLA Corp"/>
        <s v="Target Corp"/>
        <s v="Chipotle Mexican Grill Inc"/>
        <s v="Xerox Holding Corp"/>
        <s v="Qorvo Inc"/>
        <s v="Copart Inc"/>
        <s v="Applied Materials Inc"/>
        <s v="Apple Inc"/>
        <s v="Leidos Holdings Inc"/>
        <s v="TransDigm Group Inc"/>
        <s v="Skyworks Solutions Inc"/>
        <s v="Arconic Inc"/>
        <s v="Market Axess Holdings Inc"/>
        <s v="ANSYS iNX"/>
        <s v="Coty Inc"/>
        <s v="CDW Corp/DE"/>
        <s v="Global Payments Inc"/>
        <s v="MSCI Inc"/>
        <s v="Western Digital Corp"/>
        <s v="NVIDIA Corp"/>
        <s v="Fortune Brands Home &amp; Security"/>
        <s v="Tyson Foods Inc"/>
        <s v="Moody's Corp"/>
        <s v="Best Buy Co Inc"/>
        <s v="Charter Communications Inc"/>
        <s v="Tiffany &amp; Co"/>
        <s v="Micron Technology Inc"/>
        <s v="Equinix Inc"/>
        <s v="Hess Corp"/>
        <s v="Masco Corp"/>
        <s v="Dover Corp "/>
        <s v="Conagra Brands Inc"/>
        <s v="Keysight Technologies Inc"/>
        <s v="Synopsys Inc"/>
        <s v="Martin Marietta Materials Inc"/>
        <s v="Ameriprise Financials Inc"/>
        <s v="Wester Union Co/"/>
        <s v="United Rentals Inc"/>
        <s v="Kansas City Southern"/>
        <s v="S&amp;P Global Inc"/>
        <s v="Seagte Technology PLC"/>
        <s v="Cintas Corp"/>
        <s v="QUALCOMM Inc"/>
        <s v="Zebra Technologies Corp"/>
        <s v="Estee Lauder Cos Inc/"/>
        <s v="Cadence Design Systems Inc"/>
        <s v="Mastercard Inc"/>
        <s v="FMC Corp"/>
      </sharedItems>
    </cacheField>
    <cacheField name="GICS Sector Name" numFmtId="0">
      <sharedItems/>
    </cacheField>
    <cacheField name="Location" numFmtId="0">
      <sharedItems count="18">
        <s v="CA"/>
        <s v="MN"/>
        <s v="CT"/>
        <s v="NC"/>
        <s v="TX"/>
        <s v="VA"/>
        <s v="OH"/>
        <s v="MA"/>
        <s v="PA"/>
        <s v="NY"/>
        <s v="IL"/>
        <s v="GA"/>
        <s v="AR"/>
        <s v="ID"/>
        <s v="MI"/>
        <s v="CO"/>
        <s v="MO"/>
        <s v="US"/>
      </sharedItems>
    </cacheField>
    <cacheField name="Founded Year" numFmtId="0">
      <sharedItems containsSemiMixedTypes="0" containsString="0" containsNumber="1" containsInteger="1" minValue="1837" maxValue="2016"/>
    </cacheField>
    <cacheField name="Years in Business" numFmtId="0">
      <sharedItems containsSemiMixedTypes="0" containsString="0" containsNumber="1" containsInteger="1" minValue="3" maxValue="182"/>
    </cacheField>
    <cacheField name="Stock Price (as of 12/31/19)" numFmtId="164">
      <sharedItems containsSemiMixedTypes="0" containsString="0" containsNumber="1" minValue="11.45" maxValue="839.97"/>
    </cacheField>
    <cacheField name="10yr Price Change %" numFmtId="2">
      <sharedItems containsSemiMixedTypes="0" containsString="0" containsNumber="1" minValue="-34.571428571428577" maxValue="4526.0340632603402"/>
    </cacheField>
    <cacheField name="1yr Price Change %" numFmtId="2">
      <sharedItems containsSemiMixedTypes="0" containsString="0" containsNumber="1" minValue="57.72679324894515" maxValue="160.18878400888391"/>
    </cacheField>
    <cacheField name="2019 YTD Total Return (%)" numFmtId="0">
      <sharedItems containsSemiMixedTypes="0" containsString="0" containsNumber="1" minValue="58.75" maxValue="148.43" count="50">
        <n v="148.43"/>
        <n v="119.31"/>
        <n v="103.99"/>
        <n v="100.15"/>
        <n v="93.87"/>
        <n v="92.23"/>
        <n v="91.39"/>
        <n v="90.33"/>
        <n v="89.88"/>
        <n v="88.97"/>
        <n v="88.83"/>
        <n v="84.29"/>
        <n v="84.12"/>
        <n v="83.57"/>
        <n v="80.680000000000007"/>
        <n v="80.08"/>
        <n v="79.14"/>
        <n v="78.25"/>
        <n v="77.25"/>
        <n v="77.17"/>
        <n v="77.02"/>
        <n v="76.95"/>
        <n v="74.88"/>
        <n v="73.87"/>
        <n v="71.25"/>
        <n v="70.510000000000005"/>
        <n v="70.22"/>
        <n v="69.790000000000006"/>
        <n v="69.489999999999995"/>
        <n v="68.849999999999994"/>
        <n v="67.72"/>
        <n v="66.27"/>
        <n v="65.77"/>
        <n v="65.510000000000005"/>
        <n v="65.319999999999993"/>
        <n v="65.239999999999995"/>
        <n v="64.17"/>
        <n v="63.98"/>
        <n v="62.85"/>
        <n v="62.65"/>
        <n v="62.35"/>
        <n v="62.26"/>
        <n v="62.08"/>
        <n v="61.47"/>
        <n v="60.67"/>
        <n v="60.42"/>
        <n v="60.33"/>
        <n v="59.52"/>
        <n v="59.16"/>
        <n v="58.75"/>
      </sharedItems>
      <fieldGroup base="10">
        <rangePr autoStart="0" autoEnd="0" startNum="50" endNum="150" groupInterval="30"/>
        <groupItems count="6">
          <s v="&lt;50"/>
          <s v="50-80"/>
          <s v="80-110"/>
          <s v="110-140"/>
          <s v="140-170"/>
          <s v="&gt;170"/>
        </groupItems>
      </fieldGroup>
    </cacheField>
    <cacheField name="Market Cap ($B) -2019" numFmtId="164">
      <sharedItems containsSemiMixedTypes="0" containsString="0" containsNumber="1" minValue="8" maxValue="1304.8"/>
    </cacheField>
    <cacheField name="Indicated Dividend Yield (%) 2019" numFmtId="165">
      <sharedItems containsSemiMixedTypes="0" containsString="0" containsNumber="1" minValue="0" maxValue="4.4400000000000004"/>
    </cacheField>
    <cacheField name="Avg. Volume" numFmtId="41">
      <sharedItems containsSemiMixedTypes="0" containsString="0" containsNumber="1" containsInteger="1" minValue="265523" maxValue="53424296"/>
    </cacheField>
    <cacheField name="1y Target Est." numFmtId="165">
      <sharedItems containsSemiMixedTypes="0" containsString="0" containsNumber="1" minValue="12.69" maxValue="880.26"/>
    </cacheField>
    <cacheField name="EPS (TTM)" numFmtId="165">
      <sharedItems containsSemiMixedTypes="0" containsString="0" containsNumber="1" minValue="-5.26" maxValue="14.46"/>
    </cacheField>
    <cacheField name="P/E Ratio 2019" numFmtId="0">
      <sharedItems containsMixedTypes="1" containsNumber="1" minValue="9.52" maxValue="197.93"/>
    </cacheField>
    <cacheField name="Fair Value" numFmtId="0">
      <sharedItems count="3">
        <s v="Overvalued"/>
        <s v="Undervalued"/>
        <s v="Near Fair Value"/>
      </sharedItems>
    </cacheField>
    <cacheField name="Analyst Current Recommentation " numFmtId="0">
      <sharedItems count="2">
        <s v="Buy"/>
        <s v="Hol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a Ma" refreshedDate="43872.791321064811" createdVersion="6" refreshedVersion="6" minRefreshableVersion="3" recordCount="50" xr:uid="{D3BC094B-8F85-F34E-A5AC-E04863A603CA}">
  <cacheSource type="worksheet">
    <worksheetSource ref="A83:B133" sheet="Independence &amp; Goodness Tests"/>
  </cacheSource>
  <cacheFields count="2">
    <cacheField name="10yr Price Change %" numFmtId="2">
      <sharedItems containsSemiMixedTypes="0" containsString="0" containsNumber="1" minValue="-34.571428571428577" maxValue="4526.0340632603402" count="50">
        <n v="1292.5999999999999"/>
        <n v="1257.1982549684926"/>
        <n v="216.1301859799714"/>
        <n v="271.65127020785224"/>
        <n v="458.88006686167995"/>
        <n v="933.82519863791129"/>
        <n v="166.12276612276617"/>
        <n v="1210.5329949238578"/>
        <n v="-34.571428571428577"/>
        <n v="25.22723056946765"/>
        <n v="615.98290598290589"/>
        <n v="1351.3950892857138"/>
        <n v="1055.2758954501453"/>
        <n v="4526.0340632603402"/>
        <n v="1081.9629789065862"/>
        <n v="1720.6486486486488"/>
        <n v="425.09041591320073"/>
        <n v="450.42016806722688"/>
        <n v="388.34853090172248"/>
        <n v="709.35856992639322"/>
        <n v="1061.6874730951358"/>
        <n v="1568.0547293277809"/>
        <n v="20.978473581213304"/>
        <n v="1248.0825958702064"/>
        <n v="740.44630404463044"/>
        <n v="2858.4882280049565"/>
        <n v="272.18637992831543"/>
        <n v="2039.7260273972606"/>
        <n v="512.64822134387362"/>
        <n v="2314.3439282803588"/>
        <n v="453.44827586206895"/>
        <n v="666.30256690333147"/>
        <n v="149.78962131837307"/>
        <n v="1277.6432231020026"/>
        <n v="1214.5054945054947"/>
        <n v="1833.3333333333335"/>
        <n v="88.050314465408803"/>
        <n v="76.619047619047635"/>
        <n v="1016.8791742562235"/>
        <n v="1969.8113207547169"/>
        <n v="719.10430839002265"/>
        <n v="1178.5291214215201"/>
        <n v="2098.3783783783783"/>
        <n v="69.94202898550725"/>
        <n v="1985.0798056904925"/>
        <n v="822.50538406317287"/>
        <n v="104.78468899521532"/>
        <n v="185.28607594936713"/>
        <n v="414.45412608918497"/>
        <n v="988.97799328608721"/>
      </sharedItems>
      <fieldGroup base="0">
        <rangePr autoStart="0" autoEnd="0" startNum="-50" endNum="5000" groupInterval="750"/>
        <groupItems count="9">
          <s v="&lt;-50"/>
          <s v="-50-700"/>
          <s v="700-1450"/>
          <s v="1450-2200"/>
          <s v="2200-2950"/>
          <s v="2950-3700"/>
          <s v="3700-4450"/>
          <s v="4450-5200"/>
          <s v="&gt;5200"/>
        </groupItems>
      </fieldGroup>
    </cacheField>
    <cacheField name="Analyst Current Recommentation " numFmtId="0">
      <sharedItems count="2">
        <s v="Buy"/>
        <s v="Hold"/>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a Ma" refreshedDate="43872.803239004628" createdVersion="6" refreshedVersion="6" minRefreshableVersion="3" recordCount="50" xr:uid="{323D0143-7BCA-2F43-9AD6-8E90A09492B8}">
  <cacheSource type="worksheet">
    <worksheetSource ref="A150:A200" sheet="Independence &amp; Goodness Tests"/>
  </cacheSource>
  <cacheFields count="1">
    <cacheField name="EPS (TTM)" numFmtId="165">
      <sharedItems containsSemiMixedTypes="0" containsString="0" containsNumber="1" minValue="-5.26" maxValue="14.46" count="49">
        <n v="5.52"/>
        <n v="10.99"/>
        <n v="5.66"/>
        <n v="6.25"/>
        <n v="4.4800000000000004"/>
        <n v="1.66"/>
        <n v="5.09"/>
        <n v="-4.95"/>
        <n v="-0.69"/>
        <n v="14.17"/>
        <n v="6.98"/>
        <n v="6.82"/>
        <n v="5.29"/>
        <n v="8.43"/>
        <n v="14.46"/>
        <n v="4.43"/>
        <n v="2.92"/>
        <n v="2.29"/>
        <n v="5.4"/>
        <n v="8.51"/>
        <n v="13.84"/>
        <n v="0.81"/>
        <n v="2.9"/>
        <n v="7.12"/>
        <n v="3.9"/>
        <n v="3.25"/>
        <n v="0.19"/>
        <n v="2.86"/>
        <n v="11.89"/>
        <n v="-5.26"/>
        <n v="3.45"/>
        <n v="3.59"/>
        <n v="13.58"/>
        <n v="6.3"/>
        <n v="1.52"/>
        <n v="2.6"/>
        <n v="2.84"/>
        <n v="2.48"/>
        <n v="3.08"/>
        <n v="4.7699999999999996"/>
        <n v="8.99"/>
        <n v="4.8899999999999997"/>
        <n v="2.06"/>
        <n v="6.72"/>
        <n v="5.13"/>
        <n v="4.59"/>
        <n v="9.15"/>
        <n v="3.85"/>
        <n v="5.91"/>
      </sharedItems>
      <fieldGroup base="0">
        <rangePr autoStart="0" autoEnd="0" startNum="-5.5" endNum="15" groupInterval="2"/>
        <groupItems count="13">
          <s v="&lt;-5.5"/>
          <s v="-5.5--3.5"/>
          <s v="-3.5--1.5"/>
          <s v="-1.5-0.5"/>
          <s v="0.5-2.5"/>
          <s v="2.5-4.5"/>
          <s v="4.5-6.5"/>
          <s v="6.5-8.5"/>
          <s v="8.5-10.5"/>
          <s v="10.5-12.5"/>
          <s v="12.5-14.5"/>
          <s v="14.5-16.5"/>
          <s v="&gt;16.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AMD"/>
    <x v="0"/>
    <s v="Information Technology"/>
    <x v="0"/>
    <n v="1969"/>
    <n v="50"/>
    <n v="46.86"/>
    <n v="2039.7260273972606"/>
    <n v="160.18878400888391"/>
    <x v="0"/>
    <n v="51.1"/>
    <n v="0"/>
    <n v="53424296"/>
    <n v="41.27"/>
    <n v="0.19"/>
    <n v="197.93"/>
    <x v="0"/>
    <x v="0"/>
  </r>
  <r>
    <n v="2"/>
    <s v="LRCX"/>
    <x v="1"/>
    <s v="Information Technology"/>
    <x v="0"/>
    <n v="1980"/>
    <n v="39"/>
    <n v="295.77999999999997"/>
    <n v="1277.6432231020026"/>
    <n v="121.62445676607221"/>
    <x v="1"/>
    <n v="42.4"/>
    <n v="1.57"/>
    <n v="1533625"/>
    <n v="280.86"/>
    <n v="13.58"/>
    <n v="21.15"/>
    <x v="1"/>
    <x v="0"/>
  </r>
  <r>
    <n v="3"/>
    <s v="KLAC"/>
    <x v="2"/>
    <s v="Information Technology"/>
    <x v="0"/>
    <n v="1997"/>
    <n v="22"/>
    <n v="180.78"/>
    <n v="740.44630404463044"/>
    <n v="106.53490231920483"/>
    <x v="2"/>
    <n v="28.1"/>
    <n v="1.91"/>
    <n v="1269211"/>
    <n v="189.87"/>
    <n v="7.12"/>
    <n v="20.93"/>
    <x v="2"/>
    <x v="0"/>
  </r>
  <r>
    <n v="4"/>
    <s v="TGT"/>
    <x v="3"/>
    <s v="Consumer Discretionary"/>
    <x v="1"/>
    <n v="1902"/>
    <n v="117"/>
    <n v="128.74"/>
    <n v="271.65127020785224"/>
    <n v="97.878881032892721"/>
    <x v="3"/>
    <n v="65"/>
    <n v="2.06"/>
    <n v="5274949"/>
    <n v="135.57"/>
    <n v="6.25"/>
    <n v="20.53"/>
    <x v="0"/>
    <x v="1"/>
  </r>
  <r>
    <n v="5"/>
    <s v="CMG"/>
    <x v="4"/>
    <s v="Consumer Discretionary"/>
    <x v="0"/>
    <n v="1993"/>
    <n v="26"/>
    <n v="839.97"/>
    <n v="1257.1982549684926"/>
    <n v="96.332655494004641"/>
    <x v="4"/>
    <n v="23.3"/>
    <n v="0"/>
    <n v="437996"/>
    <n v="880.26"/>
    <n v="10.99"/>
    <n v="72.56"/>
    <x v="0"/>
    <x v="0"/>
  </r>
  <r>
    <n v="6"/>
    <s v="XRX"/>
    <x v="5"/>
    <s v="Information Technology"/>
    <x v="2"/>
    <n v="1906"/>
    <n v="113"/>
    <n v="37.090000000000003"/>
    <n v="76.619047619047635"/>
    <n v="90.400410677618083"/>
    <x v="5"/>
    <n v="8"/>
    <n v="2.71"/>
    <n v="2285773"/>
    <n v="42.67"/>
    <n v="2.84"/>
    <n v="9.52"/>
    <x v="0"/>
    <x v="1"/>
  </r>
  <r>
    <n v="7"/>
    <s v="QRVO"/>
    <x v="6"/>
    <s v="Information Technology"/>
    <x v="3"/>
    <n v="2015"/>
    <n v="4"/>
    <n v="117.26"/>
    <n v="69.94202898550725"/>
    <n v="96.678966789667911"/>
    <x v="6"/>
    <n v="13.5"/>
    <n v="0"/>
    <n v="1736209"/>
    <n v="108.24"/>
    <n v="2.06"/>
    <n v="37.14"/>
    <x v="0"/>
    <x v="0"/>
  </r>
  <r>
    <n v="8"/>
    <s v="CPRT"/>
    <x v="7"/>
    <s v="Industrials"/>
    <x v="4"/>
    <n v="1982"/>
    <n v="37"/>
    <n v="91.4"/>
    <n v="1248.0825958702064"/>
    <n v="94.882729211087437"/>
    <x v="7"/>
    <n v="21.1"/>
    <n v="0"/>
    <n v="1786941"/>
    <n v="95.44"/>
    <n v="2.9"/>
    <n v="38"/>
    <x v="2"/>
    <x v="0"/>
  </r>
  <r>
    <n v="9"/>
    <s v="AMAT"/>
    <x v="8"/>
    <s v="Information Technology"/>
    <x v="0"/>
    <n v="1967"/>
    <n v="52"/>
    <n v="62"/>
    <n v="512.64822134387362"/>
    <n v="93.508114856429472"/>
    <x v="8"/>
    <n v="55.9"/>
    <n v="1.38"/>
    <n v="7087268"/>
    <n v="68.3"/>
    <n v="2.86"/>
    <n v="20.54"/>
    <x v="0"/>
    <x v="0"/>
  </r>
  <r>
    <n v="10"/>
    <s v="AAPL"/>
    <x v="9"/>
    <s v="Information Technology"/>
    <x v="0"/>
    <n v="1976"/>
    <n v="43"/>
    <n v="296.24"/>
    <n v="2314.3439282803588"/>
    <n v="91.258312350700521"/>
    <x v="9"/>
    <n v="1304.8"/>
    <n v="1.05"/>
    <n v="26878815"/>
    <n v="285.60000000000002"/>
    <n v="11.89"/>
    <n v="24.77"/>
    <x v="0"/>
    <x v="0"/>
  </r>
  <r>
    <n v="11"/>
    <s v="LDOS"/>
    <x v="10"/>
    <s v="Information Technology"/>
    <x v="5"/>
    <n v="1969"/>
    <n v="50"/>
    <n v="98.44"/>
    <n v="104.78468899521532"/>
    <n v="89.416971329613233"/>
    <x v="10"/>
    <n v="13.9"/>
    <n v="1.39"/>
    <n v="934333"/>
    <n v="98.73"/>
    <n v="4.59"/>
    <n v="25.87"/>
    <x v="2"/>
    <x v="0"/>
  </r>
  <r>
    <n v="12"/>
    <s v="TDG"/>
    <x v="11"/>
    <s v="Industrials"/>
    <x v="6"/>
    <n v="1993"/>
    <n v="26"/>
    <n v="560.79999999999995"/>
    <n v="1568.0547293277809"/>
    <n v="67.14852016333343"/>
    <x v="11"/>
    <n v="30"/>
    <n v="0"/>
    <n v="289979"/>
    <n v="625.01"/>
    <n v="13.84"/>
    <n v="40"/>
    <x v="0"/>
    <x v="1"/>
  </r>
  <r>
    <n v="13"/>
    <s v="SWKS"/>
    <x v="12"/>
    <s v="Information Technology"/>
    <x v="7"/>
    <n v="2002"/>
    <n v="17"/>
    <n v="122.01"/>
    <n v="2098.3783783783783"/>
    <n v="85.256604919526282"/>
    <x v="12"/>
    <n v="20.6"/>
    <n v="1.46"/>
    <n v="2137809"/>
    <n v="114.88"/>
    <n v="4.8899999999999997"/>
    <n v="21.69"/>
    <x v="0"/>
    <x v="1"/>
  </r>
  <r>
    <n v="14"/>
    <s v="ARNC"/>
    <x v="13"/>
    <s v="Industrials"/>
    <x v="8"/>
    <n v="2016"/>
    <n v="3"/>
    <n v="30.91"/>
    <n v="20.978473581213304"/>
    <n v="85.645645645645658"/>
    <x v="13"/>
    <n v="13.3"/>
    <n v="0.26"/>
    <n v="2989203"/>
    <n v="35.5"/>
    <n v="0.81"/>
    <n v="16.329999999999998"/>
    <x v="0"/>
    <x v="1"/>
  </r>
  <r>
    <n v="15"/>
    <s v="MKTX"/>
    <x v="14"/>
    <s v="Financials"/>
    <x v="9"/>
    <n v="2000"/>
    <n v="19"/>
    <n v="380.26"/>
    <n v="4526.0340632603402"/>
    <n v="81.707841544416297"/>
    <x v="14"/>
    <n v="14.4"/>
    <n v="0.54"/>
    <n v="265523"/>
    <n v="352.6"/>
    <n v="5.29"/>
    <n v="71.67"/>
    <x v="0"/>
    <x v="1"/>
  </r>
  <r>
    <n v="16"/>
    <s v="ANSS"/>
    <x v="15"/>
    <s v="Information Technology"/>
    <x v="8"/>
    <n v="1970"/>
    <n v="49"/>
    <n v="257.01"/>
    <n v="822.50538406317287"/>
    <n v="83.329766745131607"/>
    <x v="15"/>
    <n v="22"/>
    <n v="0"/>
    <n v="538634"/>
    <n v="242.92"/>
    <n v="5.13"/>
    <n v="48.73"/>
    <x v="0"/>
    <x v="0"/>
  </r>
  <r>
    <n v="17"/>
    <s v="COTY"/>
    <x v="16"/>
    <s v="Consumer Staples"/>
    <x v="9"/>
    <n v="1904"/>
    <n v="115"/>
    <n v="11.45"/>
    <n v="-34.571428571428577"/>
    <n v="77.244582043343641"/>
    <x v="16"/>
    <n v="8.5"/>
    <n v="4.4400000000000004"/>
    <n v="5167995"/>
    <n v="12.69"/>
    <n v="-4.95"/>
    <s v="n/a"/>
    <x v="0"/>
    <x v="1"/>
  </r>
  <r>
    <n v="18"/>
    <s v="CDW"/>
    <x v="17"/>
    <s v="Information Technology"/>
    <x v="10"/>
    <n v="1984"/>
    <n v="35"/>
    <n v="144.49"/>
    <n v="719.10430839002265"/>
    <n v="81.337851405622487"/>
    <x v="17"/>
    <n v="20.5"/>
    <n v="1.06"/>
    <n v="960157"/>
    <n v="135.43"/>
    <n v="4.7699999999999996"/>
    <n v="29.34"/>
    <x v="2"/>
    <x v="0"/>
  </r>
  <r>
    <n v="19"/>
    <s v="GPN"/>
    <x v="18"/>
    <s v="Information Technology"/>
    <x v="11"/>
    <n v="1967"/>
    <n v="52"/>
    <n v="183.95"/>
    <n v="1016.8791742562235"/>
    <n v="81.142294436238302"/>
    <x v="18"/>
    <n v="54.9"/>
    <n v="0.43"/>
    <n v="1606517"/>
    <n v="199.74"/>
    <n v="2.48"/>
    <n v="56.34"/>
    <x v="0"/>
    <x v="0"/>
  </r>
  <r>
    <n v="20"/>
    <s v="MSCI"/>
    <x v="19"/>
    <s v="Financials"/>
    <x v="9"/>
    <n v="1998"/>
    <n v="21"/>
    <n v="260.08999999999997"/>
    <n v="1351.3950892857138"/>
    <n v="79.756721266155211"/>
    <x v="19"/>
    <n v="21.9"/>
    <n v="1.05"/>
    <n v="453253"/>
    <n v="271.38"/>
    <n v="6.98"/>
    <n v="44.62"/>
    <x v="2"/>
    <x v="0"/>
  </r>
  <r>
    <n v="21"/>
    <s v="WDC"/>
    <x v="20"/>
    <s v="Information Technology"/>
    <x v="0"/>
    <n v="1970"/>
    <n v="49"/>
    <n v="64.2"/>
    <n v="453.44827586206895"/>
    <n v="77.593360995850631"/>
    <x v="20"/>
    <n v="18.899999999999999"/>
    <n v="3.15"/>
    <n v="5172392"/>
    <n v="67.16"/>
    <n v="-5.26"/>
    <s v="n/a"/>
    <x v="0"/>
    <x v="0"/>
  </r>
  <r>
    <n v="22"/>
    <s v="NVDA"/>
    <x v="21"/>
    <s v="Information Technology"/>
    <x v="0"/>
    <n v="1993"/>
    <n v="26"/>
    <n v="238.75"/>
    <n v="2858.4882280049565"/>
    <n v="82.754133496631994"/>
    <x v="21"/>
    <n v="144"/>
    <n v="0.27"/>
    <n v="7942551"/>
    <n v="246.63"/>
    <n v="3.9"/>
    <n v="64.87"/>
    <x v="2"/>
    <x v="0"/>
  </r>
  <r>
    <n v="23"/>
    <s v="FBHS"/>
    <x v="22"/>
    <s v="Industrials"/>
    <x v="10"/>
    <n v="2011"/>
    <n v="8"/>
    <n v="65.5"/>
    <n v="450.42016806722688"/>
    <n v="74.806511876167605"/>
    <x v="22"/>
    <n v="9.1"/>
    <n v="1.47"/>
    <n v="1106504"/>
    <n v="69.08"/>
    <n v="2.92"/>
    <n v="18.739999999999998"/>
    <x v="2"/>
    <x v="1"/>
  </r>
  <r>
    <n v="24"/>
    <s v="TSN"/>
    <x v="23"/>
    <s v="Consumer Staples"/>
    <x v="12"/>
    <n v="1935"/>
    <n v="84"/>
    <n v="91.08"/>
    <n v="933.82519863791129"/>
    <n v="71.719457013574655"/>
    <x v="23"/>
    <n v="33.299999999999997"/>
    <n v="1.85"/>
    <n v="2478646"/>
    <n v="99"/>
    <n v="5.52"/>
    <n v="16.07"/>
    <x v="0"/>
    <x v="0"/>
  </r>
  <r>
    <n v="25"/>
    <s v="MCO"/>
    <x v="24"/>
    <s v="Financials"/>
    <x v="9"/>
    <n v="1909"/>
    <n v="110"/>
    <n v="238.68"/>
    <n v="1055.2758954501453"/>
    <n v="73.686508514044561"/>
    <x v="24"/>
    <n v="44.8"/>
    <n v="0.84"/>
    <n v="659957"/>
    <n v="238.64"/>
    <n v="6.82"/>
    <n v="31.64"/>
    <x v="2"/>
    <x v="0"/>
  </r>
  <r>
    <n v="26"/>
    <s v="BBY"/>
    <x v="25"/>
    <s v="Consumer Discretionary"/>
    <x v="1"/>
    <n v="1966"/>
    <n v="53"/>
    <n v="88.39"/>
    <n v="216.1301859799714"/>
    <n v="69.361946733090633"/>
    <x v="25"/>
    <n v="22.7"/>
    <n v="2.2799999999999998"/>
    <n v="2621026"/>
    <n v="87.55"/>
    <n v="5.66"/>
    <n v="15.04"/>
    <x v="2"/>
    <x v="1"/>
  </r>
  <r>
    <n v="27"/>
    <s v="CHTR"/>
    <x v="26"/>
    <s v="Communication Services"/>
    <x v="2"/>
    <n v="1993"/>
    <n v="26"/>
    <n v="487.41"/>
    <n v="1292.5999999999999"/>
    <n v="74.143413483868684"/>
    <x v="26"/>
    <n v="119.5"/>
    <n v="0"/>
    <n v="1065788"/>
    <n v="506.63"/>
    <n v="5.52"/>
    <n v="72.05"/>
    <x v="0"/>
    <x v="0"/>
  </r>
  <r>
    <n v="28"/>
    <s v="TIF"/>
    <x v="27"/>
    <s v="Consumer Discretionary"/>
    <x v="9"/>
    <n v="1837"/>
    <n v="182"/>
    <n v="133.74"/>
    <n v="458.88006686167995"/>
    <n v="68.544423440453699"/>
    <x v="27"/>
    <n v="16"/>
    <n v="1.74"/>
    <n v="3334434"/>
    <n v="132.4"/>
    <n v="4.4800000000000004"/>
    <n v="29.9"/>
    <x v="0"/>
    <x v="1"/>
  </r>
  <r>
    <n v="29"/>
    <s v="MU"/>
    <x v="28"/>
    <s v="Information Technology"/>
    <x v="13"/>
    <n v="1978"/>
    <n v="41"/>
    <n v="54.85"/>
    <n v="1969.8113207547169"/>
    <n v="76.935483870967744"/>
    <x v="28"/>
    <n v="59.7"/>
    <n v="0"/>
    <n v="20354465"/>
    <n v="65.319999999999993"/>
    <n v="3.08"/>
    <n v="15.63"/>
    <x v="1"/>
    <x v="0"/>
  </r>
  <r>
    <n v="30"/>
    <s v="EQIX"/>
    <x v="29"/>
    <s v="Real Estate"/>
    <x v="0"/>
    <n v="1998"/>
    <n v="21"/>
    <n v="583.91"/>
    <n v="988.97799328608721"/>
    <n v="67.175332111772789"/>
    <x v="29"/>
    <n v="49.8"/>
    <n v="1.69"/>
    <n v="395663"/>
    <n v="626.17999999999995"/>
    <n v="5.91"/>
    <n v="93.38"/>
    <x v="0"/>
    <x v="0"/>
  </r>
  <r>
    <n v="31"/>
    <s v="HES"/>
    <x v="30"/>
    <s v="Energy"/>
    <x v="9"/>
    <n v="1933"/>
    <n v="86"/>
    <n v="67.510000000000005"/>
    <n v="25.22723056946765"/>
    <n v="71.824891829982192"/>
    <x v="30"/>
    <n v="20.399999999999999"/>
    <n v="1.5"/>
    <n v="2234573"/>
    <n v="73.77"/>
    <n v="-0.69"/>
    <s v="n/a"/>
    <x v="0"/>
    <x v="0"/>
  </r>
  <r>
    <n v="32"/>
    <s v="MAS"/>
    <x v="31"/>
    <s v="Industrials"/>
    <x v="14"/>
    <n v="1929"/>
    <n v="90"/>
    <n v="48.2"/>
    <n v="388.34853090172248"/>
    <n v="67.710508002783598"/>
    <x v="31"/>
    <n v="13.7"/>
    <n v="1.1299999999999999"/>
    <n v="2404715"/>
    <n v="52.57"/>
    <n v="2.29"/>
    <n v="18.37"/>
    <x v="2"/>
    <x v="0"/>
  </r>
  <r>
    <n v="33"/>
    <s v="DOV"/>
    <x v="32"/>
    <s v="Industrials"/>
    <x v="10"/>
    <n v="1955"/>
    <n v="64"/>
    <n v="116.15"/>
    <n v="425.09041591320073"/>
    <n v="66.451705359701933"/>
    <x v="32"/>
    <n v="16.7"/>
    <n v="1.7"/>
    <n v="809946"/>
    <n v="118.17"/>
    <n v="4.43"/>
    <n v="22.02"/>
    <x v="0"/>
    <x v="0"/>
  </r>
  <r>
    <n v="34"/>
    <s v="CAG"/>
    <x v="33"/>
    <s v="Consumer Staples"/>
    <x v="10"/>
    <n v="1919"/>
    <n v="100"/>
    <n v="34.25"/>
    <n v="166.12276612276617"/>
    <n v="62.015137180700087"/>
    <x v="33"/>
    <n v="16.7"/>
    <n v="2.48"/>
    <n v="4402979"/>
    <n v="34.93"/>
    <n v="1.66"/>
    <n v="17.760000000000002"/>
    <x v="2"/>
    <x v="1"/>
  </r>
  <r>
    <n v="35"/>
    <s v="KEYS"/>
    <x v="34"/>
    <s v="Information Technology"/>
    <x v="0"/>
    <n v="2014"/>
    <n v="5"/>
    <n v="103.84"/>
    <n v="272.18637992831543"/>
    <n v="69.756416544057544"/>
    <x v="34"/>
    <n v="19.3"/>
    <n v="0"/>
    <n v="1368509"/>
    <n v="120"/>
    <n v="3.25"/>
    <n v="30.42"/>
    <x v="2"/>
    <x v="0"/>
  </r>
  <r>
    <n v="36"/>
    <s v="SNPS"/>
    <x v="35"/>
    <s v="Information Technology"/>
    <x v="0"/>
    <n v="1986"/>
    <n v="33"/>
    <n v="140.31"/>
    <n v="666.30256690333147"/>
    <n v="70.341143620250079"/>
    <x v="35"/>
    <n v="21"/>
    <n v="0"/>
    <n v="977093"/>
    <n v="160.19999999999999"/>
    <n v="3.45"/>
    <n v="36.950000000000003"/>
    <x v="0"/>
    <x v="0"/>
  </r>
  <r>
    <n v="37"/>
    <s v="MLM"/>
    <x v="36"/>
    <s v="Materials"/>
    <x v="3"/>
    <n v="1993"/>
    <n v="26"/>
    <n v="281.72000000000003"/>
    <n v="185.28607594936713"/>
    <n v="66.157475670893547"/>
    <x v="36"/>
    <n v="17.5"/>
    <n v="0.79"/>
    <n v="581722"/>
    <n v="294.27999999999997"/>
    <n v="9.15"/>
    <n v="29.72"/>
    <x v="2"/>
    <x v="0"/>
  </r>
  <r>
    <n v="38"/>
    <s v="AMP"/>
    <x v="37"/>
    <s v="Financials"/>
    <x v="1"/>
    <n v="1894"/>
    <n v="125"/>
    <n v="167.54"/>
    <n v="615.98290598290589"/>
    <n v="61.96829079659706"/>
    <x v="37"/>
    <n v="21.1"/>
    <n v="2.33"/>
    <n v="787182"/>
    <n v="190"/>
    <n v="14.17"/>
    <n v="10.98"/>
    <x v="1"/>
    <x v="0"/>
  </r>
  <r>
    <n v="39"/>
    <s v="WU"/>
    <x v="38"/>
    <s v="Information Technology"/>
    <x v="15"/>
    <n v="1851"/>
    <n v="168"/>
    <n v="26.91"/>
    <n v="88.050314465408803"/>
    <n v="59.703264094955479"/>
    <x v="38"/>
    <n v="11.2"/>
    <n v="2.99"/>
    <n v="6559628"/>
    <n v="24.31"/>
    <n v="2.6"/>
    <n v="14.62"/>
    <x v="0"/>
    <x v="1"/>
  </r>
  <r>
    <n v="40"/>
    <s v="URI"/>
    <x v="39"/>
    <s v="Industrials"/>
    <x v="2"/>
    <n v="1997"/>
    <n v="22"/>
    <n v="168.41"/>
    <n v="1720.6486486486488"/>
    <n v="67.889542418502629"/>
    <x v="39"/>
    <n v="12.5"/>
    <n v="0"/>
    <n v="1126468"/>
    <n v="172.69"/>
    <n v="14.46"/>
    <n v="10.37"/>
    <x v="1"/>
    <x v="0"/>
  </r>
  <r>
    <n v="41"/>
    <s v="KSU"/>
    <x v="40"/>
    <s v="Industrials"/>
    <x v="16"/>
    <n v="1887"/>
    <n v="132"/>
    <n v="153.94"/>
    <n v="709.35856992639322"/>
    <n v="63.835674755214988"/>
    <x v="40"/>
    <n v="15.2"/>
    <n v="1.04"/>
    <n v="1101644"/>
    <n v="166.63"/>
    <n v="5.4"/>
    <n v="23.09"/>
    <x v="0"/>
    <x v="0"/>
  </r>
  <r>
    <n v="42"/>
    <s v="SPGI"/>
    <x v="41"/>
    <s v="Financials"/>
    <x v="17"/>
    <n v="1860"/>
    <n v="159"/>
    <n v="274.57"/>
    <n v="1081.9629789065862"/>
    <n v="62.208306256276934"/>
    <x v="41"/>
    <n v="66.7"/>
    <n v="0.84"/>
    <n v="1116203"/>
    <n v="292.14999999999998"/>
    <n v="8.43"/>
    <n v="30.9"/>
    <x v="0"/>
    <x v="0"/>
  </r>
  <r>
    <n v="43"/>
    <s v="STX"/>
    <x v="42"/>
    <s v="Information Technology"/>
    <x v="0"/>
    <n v="1978"/>
    <n v="41"/>
    <n v="59.81"/>
    <n v="1214.5054945054947"/>
    <n v="57.72679324894515"/>
    <x v="42"/>
    <n v="15.6"/>
    <n v="4.37"/>
    <n v="2129733"/>
    <n v="56.5"/>
    <n v="6.3"/>
    <n v="15.56"/>
    <x v="1"/>
    <x v="0"/>
  </r>
  <r>
    <n v="44"/>
    <s v="CTAS"/>
    <x v="43"/>
    <s v="Industrials"/>
    <x v="6"/>
    <n v="1929"/>
    <n v="90"/>
    <n v="269.86"/>
    <n v="1061.6874730951358"/>
    <n v="63.047549996979043"/>
    <x v="43"/>
    <n v="27.9"/>
    <n v="0.95"/>
    <n v="554392"/>
    <n v="285.2"/>
    <n v="8.51"/>
    <n v="31.66"/>
    <x v="2"/>
    <x v="0"/>
  </r>
  <r>
    <n v="45"/>
    <s v="QCOM"/>
    <x v="44"/>
    <s v="Information Technology"/>
    <x v="0"/>
    <n v="1985"/>
    <n v="34"/>
    <n v="89.05"/>
    <n v="149.78962131837307"/>
    <n v="58.45195729537366"/>
    <x v="44"/>
    <n v="100.7"/>
    <n v="2.81"/>
    <n v="9200939"/>
    <n v="98.45"/>
    <n v="3.59"/>
    <n v="13.32"/>
    <x v="0"/>
    <x v="0"/>
  </r>
  <r>
    <n v="46"/>
    <s v="ZBRA"/>
    <x v="45"/>
    <s v="Information Technology"/>
    <x v="10"/>
    <n v="1969"/>
    <n v="50"/>
    <n v="259.02999999999997"/>
    <n v="1178.5291214215201"/>
    <n v="66.055516379255053"/>
    <x v="45"/>
    <n v="13.8"/>
    <n v="0"/>
    <n v="639817"/>
    <n v="267.13"/>
    <n v="8.99"/>
    <n v="25.74"/>
    <x v="2"/>
    <x v="1"/>
  </r>
  <r>
    <n v="47"/>
    <s v="EL"/>
    <x v="46"/>
    <s v="Consumer Staples"/>
    <x v="9"/>
    <n v="1946"/>
    <n v="73"/>
    <n v="206.54"/>
    <n v="1210.5329949238578"/>
    <n v="58.99923017705926"/>
    <x v="46"/>
    <n v="74.3"/>
    <n v="0.93"/>
    <n v="1502334"/>
    <n v="210.77"/>
    <n v="5.09"/>
    <n v="36.840000000000003"/>
    <x v="0"/>
    <x v="0"/>
  </r>
  <r>
    <n v="48"/>
    <s v="CDNS"/>
    <x v="47"/>
    <s v="Information Technology"/>
    <x v="0"/>
    <n v="1988"/>
    <n v="31"/>
    <n v="70.180000000000007"/>
    <n v="1833.3333333333335"/>
    <n v="64.548651817116081"/>
    <x v="47"/>
    <n v="19.5"/>
    <n v="0"/>
    <n v="1591488"/>
    <n v="76.290000000000006"/>
    <n v="1.52"/>
    <n v="43.31"/>
    <x v="0"/>
    <x v="1"/>
  </r>
  <r>
    <n v="49"/>
    <s v="MA"/>
    <x v="48"/>
    <s v="Information Technology"/>
    <x v="9"/>
    <n v="1966"/>
    <n v="53"/>
    <n v="300.45999999999998"/>
    <n v="1985.0798056904925"/>
    <n v="61.685411397513832"/>
    <x v="48"/>
    <n v="301.2"/>
    <n v="0.54"/>
    <n v="3235338"/>
    <n v="329.71"/>
    <n v="6.72"/>
    <n v="40.340000000000003"/>
    <x v="2"/>
    <x v="0"/>
  </r>
  <r>
    <n v="50"/>
    <s v="FMC"/>
    <x v="49"/>
    <s v="Materials"/>
    <x v="8"/>
    <n v="1883"/>
    <n v="136"/>
    <n v="100.37"/>
    <n v="414.45412608918497"/>
    <n v="59.09018861943256"/>
    <x v="49"/>
    <n v="12.9"/>
    <n v="1.76"/>
    <n v="838795"/>
    <n v="109.94"/>
    <n v="3.85"/>
    <n v="17.23"/>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r>
  <r>
    <x v="1"/>
    <x v="0"/>
  </r>
  <r>
    <x v="2"/>
    <x v="1"/>
  </r>
  <r>
    <x v="3"/>
    <x v="1"/>
  </r>
  <r>
    <x v="4"/>
    <x v="1"/>
  </r>
  <r>
    <x v="5"/>
    <x v="0"/>
  </r>
  <r>
    <x v="6"/>
    <x v="1"/>
  </r>
  <r>
    <x v="7"/>
    <x v="0"/>
  </r>
  <r>
    <x v="8"/>
    <x v="1"/>
  </r>
  <r>
    <x v="9"/>
    <x v="0"/>
  </r>
  <r>
    <x v="10"/>
    <x v="0"/>
  </r>
  <r>
    <x v="11"/>
    <x v="0"/>
  </r>
  <r>
    <x v="12"/>
    <x v="0"/>
  </r>
  <r>
    <x v="13"/>
    <x v="1"/>
  </r>
  <r>
    <x v="14"/>
    <x v="0"/>
  </r>
  <r>
    <x v="15"/>
    <x v="0"/>
  </r>
  <r>
    <x v="16"/>
    <x v="0"/>
  </r>
  <r>
    <x v="17"/>
    <x v="1"/>
  </r>
  <r>
    <x v="18"/>
    <x v="0"/>
  </r>
  <r>
    <x v="19"/>
    <x v="0"/>
  </r>
  <r>
    <x v="20"/>
    <x v="0"/>
  </r>
  <r>
    <x v="21"/>
    <x v="1"/>
  </r>
  <r>
    <x v="22"/>
    <x v="1"/>
  </r>
  <r>
    <x v="23"/>
    <x v="0"/>
  </r>
  <r>
    <x v="24"/>
    <x v="0"/>
  </r>
  <r>
    <x v="25"/>
    <x v="0"/>
  </r>
  <r>
    <x v="26"/>
    <x v="0"/>
  </r>
  <r>
    <x v="27"/>
    <x v="0"/>
  </r>
  <r>
    <x v="28"/>
    <x v="0"/>
  </r>
  <r>
    <x v="29"/>
    <x v="0"/>
  </r>
  <r>
    <x v="30"/>
    <x v="0"/>
  </r>
  <r>
    <x v="31"/>
    <x v="0"/>
  </r>
  <r>
    <x v="32"/>
    <x v="0"/>
  </r>
  <r>
    <x v="33"/>
    <x v="0"/>
  </r>
  <r>
    <x v="34"/>
    <x v="0"/>
  </r>
  <r>
    <x v="35"/>
    <x v="1"/>
  </r>
  <r>
    <x v="36"/>
    <x v="1"/>
  </r>
  <r>
    <x v="37"/>
    <x v="1"/>
  </r>
  <r>
    <x v="38"/>
    <x v="0"/>
  </r>
  <r>
    <x v="39"/>
    <x v="0"/>
  </r>
  <r>
    <x v="40"/>
    <x v="0"/>
  </r>
  <r>
    <x v="41"/>
    <x v="1"/>
  </r>
  <r>
    <x v="42"/>
    <x v="1"/>
  </r>
  <r>
    <x v="43"/>
    <x v="0"/>
  </r>
  <r>
    <x v="44"/>
    <x v="0"/>
  </r>
  <r>
    <x v="45"/>
    <x v="0"/>
  </r>
  <r>
    <x v="46"/>
    <x v="0"/>
  </r>
  <r>
    <x v="47"/>
    <x v="0"/>
  </r>
  <r>
    <x v="48"/>
    <x v="1"/>
  </r>
  <r>
    <x v="49"/>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r>
  <r>
    <x v="1"/>
  </r>
  <r>
    <x v="2"/>
  </r>
  <r>
    <x v="3"/>
  </r>
  <r>
    <x v="4"/>
  </r>
  <r>
    <x v="0"/>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B2A840-4683-744A-ACF3-CE309B97D326}"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nalyst Current Recommentation " colHeaderCaption="10yr Price Change %">
  <location ref="A135:G139" firstHeaderRow="1" firstDataRow="2" firstDataCol="1"/>
  <pivotFields count="2">
    <pivotField axis="axisCol" numFmtId="2" showAll="0">
      <items count="10">
        <item x="0"/>
        <item x="1"/>
        <item x="2"/>
        <item x="3"/>
        <item x="4"/>
        <item x="5"/>
        <item x="6"/>
        <item x="7"/>
        <item x="8"/>
        <item t="default"/>
      </items>
    </pivotField>
    <pivotField axis="axisRow" dataField="1" showAll="0">
      <items count="3">
        <item x="0"/>
        <item x="1"/>
        <item t="default"/>
      </items>
    </pivotField>
  </pivotFields>
  <rowFields count="1">
    <field x="1"/>
  </rowFields>
  <rowItems count="3">
    <i>
      <x/>
    </i>
    <i>
      <x v="1"/>
    </i>
    <i t="grand">
      <x/>
    </i>
  </rowItems>
  <colFields count="1">
    <field x="0"/>
  </colFields>
  <colItems count="6">
    <i>
      <x v="1"/>
    </i>
    <i>
      <x v="2"/>
    </i>
    <i>
      <x v="3"/>
    </i>
    <i>
      <x v="4"/>
    </i>
    <i>
      <x v="7"/>
    </i>
    <i t="grand">
      <x/>
    </i>
  </colItems>
  <dataFields count="1">
    <dataField name="Observe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CE7BFA-585E-6D46-ADDD-D8809A8FBF1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Fair Value" colHeaderCaption="2019 YTD Return">
  <location ref="A59:F64" firstHeaderRow="1" firstDataRow="2" firstDataCol="1"/>
  <pivotFields count="19">
    <pivotField showAll="0"/>
    <pivotField showAll="0"/>
    <pivotField dataField="1" showAll="0">
      <items count="51">
        <item x="0"/>
        <item x="37"/>
        <item x="15"/>
        <item x="9"/>
        <item x="8"/>
        <item x="13"/>
        <item x="25"/>
        <item x="47"/>
        <item x="17"/>
        <item x="26"/>
        <item x="4"/>
        <item x="43"/>
        <item x="33"/>
        <item x="7"/>
        <item x="16"/>
        <item x="32"/>
        <item x="29"/>
        <item x="46"/>
        <item x="49"/>
        <item x="22"/>
        <item x="18"/>
        <item x="30"/>
        <item x="40"/>
        <item x="34"/>
        <item x="2"/>
        <item x="1"/>
        <item x="10"/>
        <item x="14"/>
        <item x="36"/>
        <item x="31"/>
        <item x="48"/>
        <item x="28"/>
        <item x="24"/>
        <item x="19"/>
        <item x="21"/>
        <item x="6"/>
        <item x="44"/>
        <item x="41"/>
        <item x="42"/>
        <item x="12"/>
        <item x="35"/>
        <item x="3"/>
        <item x="27"/>
        <item x="11"/>
        <item x="23"/>
        <item x="39"/>
        <item x="38"/>
        <item x="20"/>
        <item x="5"/>
        <item x="45"/>
        <item t="default"/>
      </items>
    </pivotField>
    <pivotField showAll="0"/>
    <pivotField showAll="0"/>
    <pivotField showAll="0"/>
    <pivotField showAll="0"/>
    <pivotField numFmtId="164" showAll="0"/>
    <pivotField numFmtId="2" showAll="0"/>
    <pivotField numFmtId="2" showAll="0"/>
    <pivotField axis="axisCol" showAll="0">
      <items count="7">
        <item x="0"/>
        <item x="1"/>
        <item x="2"/>
        <item x="3"/>
        <item x="4"/>
        <item x="5"/>
        <item t="default"/>
      </items>
    </pivotField>
    <pivotField numFmtId="164" showAll="0"/>
    <pivotField numFmtId="165" showAll="0"/>
    <pivotField numFmtId="41" showAll="0"/>
    <pivotField numFmtId="165" showAll="0"/>
    <pivotField numFmtId="165" showAll="0"/>
    <pivotField showAll="0"/>
    <pivotField axis="axisRow" showAll="0">
      <items count="4">
        <item x="2"/>
        <item x="0"/>
        <item x="1"/>
        <item t="default"/>
      </items>
    </pivotField>
    <pivotField showAll="0"/>
  </pivotFields>
  <rowFields count="1">
    <field x="17"/>
  </rowFields>
  <rowItems count="4">
    <i>
      <x/>
    </i>
    <i>
      <x v="1"/>
    </i>
    <i>
      <x v="2"/>
    </i>
    <i t="grand">
      <x/>
    </i>
  </rowItems>
  <colFields count="1">
    <field x="10"/>
  </colFields>
  <colItems count="5">
    <i>
      <x v="1"/>
    </i>
    <i>
      <x v="2"/>
    </i>
    <i>
      <x v="3"/>
    </i>
    <i>
      <x v="4"/>
    </i>
    <i t="grand">
      <x/>
    </i>
  </colItems>
  <dataFields count="1">
    <dataField name="Count of Issuer" fld="2" subtotal="count" baseField="0" baseItem="0"/>
  </dataFields>
  <chartFormats count="4">
    <chartFormat chart="0" format="0" series="1">
      <pivotArea type="data" outline="0" fieldPosition="0">
        <references count="2">
          <reference field="4294967294" count="1" selected="0">
            <x v="0"/>
          </reference>
          <reference field="10" count="1" selected="0">
            <x v="1"/>
          </reference>
        </references>
      </pivotArea>
    </chartFormat>
    <chartFormat chart="0" format="1" series="1">
      <pivotArea type="data" outline="0" fieldPosition="0">
        <references count="2">
          <reference field="4294967294" count="1" selected="0">
            <x v="0"/>
          </reference>
          <reference field="10" count="1" selected="0">
            <x v="2"/>
          </reference>
        </references>
      </pivotArea>
    </chartFormat>
    <chartFormat chart="0" format="2" series="1">
      <pivotArea type="data" outline="0" fieldPosition="0">
        <references count="2">
          <reference field="4294967294" count="1" selected="0">
            <x v="0"/>
          </reference>
          <reference field="10" count="1" selected="0">
            <x v="3"/>
          </reference>
        </references>
      </pivotArea>
    </chartFormat>
    <chartFormat chart="0" format="3"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D55B19-2AD0-AC4B-AC4F-6FC9A347A30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Analyst Recommendation" colHeaderCaption="2019 YTD Return">
  <location ref="A31:F35" firstHeaderRow="1" firstDataRow="2" firstDataCol="1"/>
  <pivotFields count="19">
    <pivotField showAll="0"/>
    <pivotField showAll="0"/>
    <pivotField dataField="1" showAll="0">
      <items count="51">
        <item x="0"/>
        <item x="37"/>
        <item x="15"/>
        <item x="9"/>
        <item x="8"/>
        <item x="13"/>
        <item x="25"/>
        <item x="47"/>
        <item x="17"/>
        <item x="26"/>
        <item x="4"/>
        <item x="43"/>
        <item x="33"/>
        <item x="7"/>
        <item x="16"/>
        <item x="32"/>
        <item x="29"/>
        <item x="46"/>
        <item x="49"/>
        <item x="22"/>
        <item x="18"/>
        <item x="30"/>
        <item x="40"/>
        <item x="34"/>
        <item x="2"/>
        <item x="1"/>
        <item x="10"/>
        <item x="14"/>
        <item x="36"/>
        <item x="31"/>
        <item x="48"/>
        <item x="28"/>
        <item x="24"/>
        <item x="19"/>
        <item x="21"/>
        <item x="6"/>
        <item x="44"/>
        <item x="41"/>
        <item x="42"/>
        <item x="12"/>
        <item x="35"/>
        <item x="3"/>
        <item x="27"/>
        <item x="11"/>
        <item x="23"/>
        <item x="39"/>
        <item x="38"/>
        <item x="20"/>
        <item x="5"/>
        <item x="45"/>
        <item t="default"/>
      </items>
    </pivotField>
    <pivotField showAll="0"/>
    <pivotField showAll="0"/>
    <pivotField showAll="0"/>
    <pivotField showAll="0"/>
    <pivotField numFmtId="164" showAll="0"/>
    <pivotField numFmtId="2" showAll="0"/>
    <pivotField numFmtId="2" showAll="0"/>
    <pivotField axis="axisCol" showAll="0">
      <items count="7">
        <item x="0"/>
        <item x="1"/>
        <item x="2"/>
        <item x="3"/>
        <item x="4"/>
        <item x="5"/>
        <item t="default"/>
      </items>
    </pivotField>
    <pivotField numFmtId="164" showAll="0"/>
    <pivotField numFmtId="165" showAll="0"/>
    <pivotField numFmtId="41" showAll="0"/>
    <pivotField numFmtId="165" showAll="0"/>
    <pivotField numFmtId="165" showAll="0"/>
    <pivotField showAll="0"/>
    <pivotField showAll="0"/>
    <pivotField axis="axisRow" showAll="0">
      <items count="3">
        <item x="0"/>
        <item x="1"/>
        <item t="default"/>
      </items>
    </pivotField>
  </pivotFields>
  <rowFields count="1">
    <field x="18"/>
  </rowFields>
  <rowItems count="3">
    <i>
      <x/>
    </i>
    <i>
      <x v="1"/>
    </i>
    <i t="grand">
      <x/>
    </i>
  </rowItems>
  <colFields count="1">
    <field x="10"/>
  </colFields>
  <colItems count="5">
    <i>
      <x v="1"/>
    </i>
    <i>
      <x v="2"/>
    </i>
    <i>
      <x v="3"/>
    </i>
    <i>
      <x v="4"/>
    </i>
    <i t="grand">
      <x/>
    </i>
  </colItems>
  <dataFields count="1">
    <dataField name="Count of Issuer" fld="2" subtotal="count" baseField="0" baseItem="0"/>
  </dataFields>
  <chartFormats count="4">
    <chartFormat chart="0" format="0" series="1">
      <pivotArea type="data" outline="0" fieldPosition="0">
        <references count="2">
          <reference field="4294967294" count="1" selected="0">
            <x v="0"/>
          </reference>
          <reference field="10" count="1" selected="0">
            <x v="1"/>
          </reference>
        </references>
      </pivotArea>
    </chartFormat>
    <chartFormat chart="0" format="1" series="1">
      <pivotArea type="data" outline="0" fieldPosition="0">
        <references count="2">
          <reference field="4294967294" count="1" selected="0">
            <x v="0"/>
          </reference>
          <reference field="10" count="1" selected="0">
            <x v="2"/>
          </reference>
        </references>
      </pivotArea>
    </chartFormat>
    <chartFormat chart="0" format="2" series="1">
      <pivotArea type="data" outline="0" fieldPosition="0">
        <references count="2">
          <reference field="4294967294" count="1" selected="0">
            <x v="0"/>
          </reference>
          <reference field="10" count="1" selected="0">
            <x v="3"/>
          </reference>
        </references>
      </pivotArea>
    </chartFormat>
    <chartFormat chart="0" format="3"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1C56B1-4B49-384E-880E-248A65E6A87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Location" colHeaderCaption="2019 YTD Return">
  <location ref="A1:F21" firstHeaderRow="1" firstDataRow="2" firstDataCol="1"/>
  <pivotFields count="19">
    <pivotField showAll="0"/>
    <pivotField showAll="0"/>
    <pivotField dataField="1" showAll="0">
      <items count="51">
        <item x="0"/>
        <item x="37"/>
        <item x="15"/>
        <item x="9"/>
        <item x="8"/>
        <item x="13"/>
        <item x="25"/>
        <item x="47"/>
        <item x="17"/>
        <item x="26"/>
        <item x="4"/>
        <item x="43"/>
        <item x="33"/>
        <item x="7"/>
        <item x="16"/>
        <item x="32"/>
        <item x="29"/>
        <item x="46"/>
        <item x="49"/>
        <item x="22"/>
        <item x="18"/>
        <item x="30"/>
        <item x="40"/>
        <item x="34"/>
        <item x="2"/>
        <item x="1"/>
        <item x="10"/>
        <item x="14"/>
        <item x="36"/>
        <item x="31"/>
        <item x="48"/>
        <item x="28"/>
        <item x="24"/>
        <item x="19"/>
        <item x="21"/>
        <item x="6"/>
        <item x="44"/>
        <item x="41"/>
        <item x="42"/>
        <item x="12"/>
        <item x="35"/>
        <item x="3"/>
        <item x="27"/>
        <item x="11"/>
        <item x="23"/>
        <item x="39"/>
        <item x="38"/>
        <item x="20"/>
        <item x="5"/>
        <item x="45"/>
        <item t="default"/>
      </items>
    </pivotField>
    <pivotField showAll="0"/>
    <pivotField axis="axisRow" showAll="0">
      <items count="19">
        <item x="12"/>
        <item x="0"/>
        <item x="15"/>
        <item x="2"/>
        <item x="11"/>
        <item x="13"/>
        <item x="10"/>
        <item x="7"/>
        <item x="14"/>
        <item x="1"/>
        <item x="16"/>
        <item x="3"/>
        <item x="9"/>
        <item x="6"/>
        <item x="8"/>
        <item x="4"/>
        <item x="17"/>
        <item x="5"/>
        <item t="default"/>
      </items>
    </pivotField>
    <pivotField showAll="0"/>
    <pivotField showAll="0"/>
    <pivotField numFmtId="164" showAll="0"/>
    <pivotField numFmtId="2" showAll="0"/>
    <pivotField numFmtId="2" showAll="0"/>
    <pivotField axis="axisCol" showAll="0">
      <items count="7">
        <item x="0"/>
        <item x="1"/>
        <item x="2"/>
        <item x="3"/>
        <item x="4"/>
        <item x="5"/>
        <item t="default"/>
      </items>
    </pivotField>
    <pivotField numFmtId="164" showAll="0"/>
    <pivotField numFmtId="165" showAll="0"/>
    <pivotField numFmtId="41" showAll="0"/>
    <pivotField numFmtId="165" showAll="0"/>
    <pivotField numFmtId="165" showAll="0"/>
    <pivotField showAll="0"/>
    <pivotField showAll="0"/>
    <pivotField showAll="0"/>
  </pivotFields>
  <rowFields count="1">
    <field x="4"/>
  </rowFields>
  <rowItems count="19">
    <i>
      <x/>
    </i>
    <i>
      <x v="1"/>
    </i>
    <i>
      <x v="2"/>
    </i>
    <i>
      <x v="3"/>
    </i>
    <i>
      <x v="4"/>
    </i>
    <i>
      <x v="5"/>
    </i>
    <i>
      <x v="6"/>
    </i>
    <i>
      <x v="7"/>
    </i>
    <i>
      <x v="8"/>
    </i>
    <i>
      <x v="9"/>
    </i>
    <i>
      <x v="10"/>
    </i>
    <i>
      <x v="11"/>
    </i>
    <i>
      <x v="12"/>
    </i>
    <i>
      <x v="13"/>
    </i>
    <i>
      <x v="14"/>
    </i>
    <i>
      <x v="15"/>
    </i>
    <i>
      <x v="16"/>
    </i>
    <i>
      <x v="17"/>
    </i>
    <i t="grand">
      <x/>
    </i>
  </rowItems>
  <colFields count="1">
    <field x="10"/>
  </colFields>
  <colItems count="5">
    <i>
      <x v="1"/>
    </i>
    <i>
      <x v="2"/>
    </i>
    <i>
      <x v="3"/>
    </i>
    <i>
      <x v="4"/>
    </i>
    <i t="grand">
      <x/>
    </i>
  </colItems>
  <dataFields count="1">
    <dataField name="Count of Issuer" fld="2" subtotal="count" baseField="0" baseItem="0"/>
  </dataFields>
  <chartFormats count="4">
    <chartFormat chart="1" format="0" series="1">
      <pivotArea type="data" outline="0" fieldPosition="0">
        <references count="2">
          <reference field="4294967294" count="1" selected="0">
            <x v="0"/>
          </reference>
          <reference field="10" count="1" selected="0">
            <x v="1"/>
          </reference>
        </references>
      </pivotArea>
    </chartFormat>
    <chartFormat chart="1" format="1" series="1">
      <pivotArea type="data" outline="0" fieldPosition="0">
        <references count="2">
          <reference field="4294967294" count="1" selected="0">
            <x v="0"/>
          </reference>
          <reference field="10" count="1" selected="0">
            <x v="2"/>
          </reference>
        </references>
      </pivotArea>
    </chartFormat>
    <chartFormat chart="1" format="2" series="1">
      <pivotArea type="data" outline="0" fieldPosition="0">
        <references count="2">
          <reference field="4294967294" count="1" selected="0">
            <x v="0"/>
          </reference>
          <reference field="10" count="1" selected="0">
            <x v="3"/>
          </reference>
        </references>
      </pivotArea>
    </chartFormat>
    <chartFormat chart="1" format="3"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65F246-ADD6-6D45-9863-A6CAD94B0FCB}"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C150:D160" firstHeaderRow="1" firstDataRow="1" firstDataCol="1"/>
  <pivotFields count="1">
    <pivotField axis="axisRow" dataField="1" numFmtId="165" showAll="0">
      <items count="14">
        <item x="0"/>
        <item x="1"/>
        <item x="2"/>
        <item x="3"/>
        <item x="4"/>
        <item x="5"/>
        <item x="6"/>
        <item x="7"/>
        <item x="8"/>
        <item x="9"/>
        <item x="10"/>
        <item x="11"/>
        <item x="12"/>
        <item t="default"/>
      </items>
    </pivotField>
  </pivotFields>
  <rowFields count="1">
    <field x="0"/>
  </rowFields>
  <rowItems count="10">
    <i>
      <x v="1"/>
    </i>
    <i>
      <x v="3"/>
    </i>
    <i>
      <x v="4"/>
    </i>
    <i>
      <x v="5"/>
    </i>
    <i>
      <x v="6"/>
    </i>
    <i>
      <x v="7"/>
    </i>
    <i>
      <x v="8"/>
    </i>
    <i>
      <x v="9"/>
    </i>
    <i>
      <x v="10"/>
    </i>
    <i t="grand">
      <x/>
    </i>
  </rowItems>
  <colItems count="1">
    <i/>
  </colItems>
  <dataFields count="1">
    <dataField name="Count of EPS (TTM)" fld="0" subtotal="count"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eekingalpha.com/article/4315380-50-best-performing-s-and-p-500-stocks-of-2019"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6AA1F-B032-C541-B431-8C06BACCC9C8}">
  <dimension ref="A2:Y77"/>
  <sheetViews>
    <sheetView zoomScale="110" zoomScaleNormal="110" workbookViewId="0">
      <pane ySplit="4" topLeftCell="A32" activePane="bottomLeft" state="frozen"/>
      <selection pane="bottomLeft" activeCell="E4" sqref="E4:E54"/>
    </sheetView>
  </sheetViews>
  <sheetFormatPr baseColWidth="10" defaultRowHeight="16"/>
  <cols>
    <col min="1" max="1" width="20.33203125" bestFit="1" customWidth="1"/>
    <col min="2" max="2" width="6.5" bestFit="1" customWidth="1"/>
    <col min="3" max="3" width="24.5" customWidth="1"/>
    <col min="4" max="4" width="25.83203125" bestFit="1" customWidth="1"/>
    <col min="5" max="5" width="21.5" bestFit="1" customWidth="1"/>
    <col min="6" max="6" width="10.5" bestFit="1" customWidth="1"/>
    <col min="7" max="7" width="14.83203125" bestFit="1" customWidth="1"/>
    <col min="8" max="8" width="17.83203125" bestFit="1" customWidth="1"/>
    <col min="9" max="9" width="26.6640625" bestFit="1" customWidth="1"/>
    <col min="10" max="10" width="20.5" bestFit="1" customWidth="1"/>
    <col min="11" max="11" width="19.5" bestFit="1" customWidth="1"/>
    <col min="12" max="12" width="22.5" bestFit="1" customWidth="1"/>
    <col min="13" max="13" width="33.1640625" bestFit="1" customWidth="1"/>
    <col min="14" max="14" width="15.5" bestFit="1" customWidth="1"/>
    <col min="15" max="15" width="16.33203125" bestFit="1" customWidth="1"/>
    <col min="16" max="16" width="11" bestFit="1" customWidth="1"/>
    <col min="17" max="17" width="13.33203125" bestFit="1" customWidth="1"/>
    <col min="18" max="18" width="14" bestFit="1" customWidth="1"/>
    <col min="19" max="19" width="29.83203125" style="13" bestFit="1" customWidth="1"/>
    <col min="20" max="20" width="30.6640625" style="4" bestFit="1" customWidth="1"/>
    <col min="21" max="21" width="13.33203125" style="2" bestFit="1" customWidth="1"/>
    <col min="22" max="22" width="22.33203125" bestFit="1" customWidth="1"/>
    <col min="23" max="23" width="12.33203125" bestFit="1" customWidth="1"/>
  </cols>
  <sheetData>
    <row r="2" spans="1:25" ht="33">
      <c r="A2" s="124" t="s">
        <v>0</v>
      </c>
      <c r="B2" s="124"/>
      <c r="C2" s="124"/>
      <c r="D2" s="124"/>
      <c r="E2" s="124"/>
      <c r="F2" s="124"/>
      <c r="G2" s="124"/>
      <c r="H2" s="124"/>
      <c r="I2" s="124"/>
      <c r="J2" s="124"/>
      <c r="K2" s="124"/>
      <c r="L2" s="124"/>
      <c r="M2" s="124"/>
      <c r="N2" s="124"/>
      <c r="O2" s="124"/>
      <c r="P2" s="124"/>
      <c r="Q2" s="124"/>
      <c r="R2" s="124"/>
      <c r="S2" s="124"/>
      <c r="T2" s="124"/>
      <c r="U2" s="124"/>
      <c r="V2" s="124"/>
      <c r="W2" s="124"/>
      <c r="X2" s="124"/>
      <c r="Y2" s="124"/>
    </row>
    <row r="3" spans="1:25">
      <c r="D3" s="16" t="s">
        <v>159</v>
      </c>
    </row>
    <row r="4" spans="1:25" s="5" customFormat="1" ht="17">
      <c r="A4" s="5" t="s">
        <v>1</v>
      </c>
      <c r="B4" s="5" t="s">
        <v>2</v>
      </c>
      <c r="C4" s="5" t="s">
        <v>3</v>
      </c>
      <c r="D4" s="17" t="s">
        <v>135</v>
      </c>
      <c r="E4" s="5" t="s">
        <v>4</v>
      </c>
      <c r="F4" s="5" t="s">
        <v>113</v>
      </c>
      <c r="G4" s="5" t="s">
        <v>119</v>
      </c>
      <c r="H4" s="5" t="s">
        <v>151</v>
      </c>
      <c r="I4" s="10" t="s">
        <v>145</v>
      </c>
      <c r="J4" s="5" t="s">
        <v>146</v>
      </c>
      <c r="K4" s="5" t="s">
        <v>139</v>
      </c>
      <c r="L4" s="5" t="s">
        <v>136</v>
      </c>
      <c r="M4" s="6" t="s">
        <v>137</v>
      </c>
      <c r="N4" s="6" t="s">
        <v>153</v>
      </c>
      <c r="O4" s="6" t="s">
        <v>154</v>
      </c>
      <c r="P4" s="6" t="s">
        <v>152</v>
      </c>
      <c r="Q4" s="7" t="s">
        <v>138</v>
      </c>
      <c r="R4" s="7" t="s">
        <v>155</v>
      </c>
      <c r="S4" s="12" t="s">
        <v>150</v>
      </c>
    </row>
    <row r="5" spans="1:25">
      <c r="A5">
        <v>27</v>
      </c>
      <c r="B5" t="s">
        <v>50</v>
      </c>
      <c r="C5" t="s">
        <v>79</v>
      </c>
      <c r="D5" s="18">
        <v>70.22</v>
      </c>
      <c r="E5" t="s">
        <v>108</v>
      </c>
      <c r="F5" t="s">
        <v>118</v>
      </c>
      <c r="G5" s="2">
        <v>1993</v>
      </c>
      <c r="H5">
        <v>26</v>
      </c>
      <c r="I5" s="1">
        <v>487.41</v>
      </c>
      <c r="J5" s="8">
        <v>1292.5999999999999</v>
      </c>
      <c r="K5" s="8">
        <v>74.143413483868684</v>
      </c>
      <c r="L5" s="1">
        <v>119.5</v>
      </c>
      <c r="M5" s="4">
        <v>0</v>
      </c>
      <c r="N5" s="14">
        <v>1065788</v>
      </c>
      <c r="O5" s="4">
        <v>506.63</v>
      </c>
      <c r="P5" s="4">
        <v>5.52</v>
      </c>
      <c r="Q5" s="2">
        <v>72.05</v>
      </c>
      <c r="R5" s="2" t="s">
        <v>158</v>
      </c>
      <c r="S5" s="13" t="s">
        <v>147</v>
      </c>
      <c r="T5"/>
      <c r="U5"/>
    </row>
    <row r="6" spans="1:25">
      <c r="A6">
        <v>5</v>
      </c>
      <c r="B6" t="s">
        <v>9</v>
      </c>
      <c r="C6" t="s">
        <v>17</v>
      </c>
      <c r="D6" s="18">
        <v>93.87</v>
      </c>
      <c r="E6" t="s">
        <v>104</v>
      </c>
      <c r="F6" t="s">
        <v>114</v>
      </c>
      <c r="G6">
        <v>1993</v>
      </c>
      <c r="H6">
        <v>26</v>
      </c>
      <c r="I6" s="1">
        <v>839.97</v>
      </c>
      <c r="J6" s="8">
        <v>1257.1982549684926</v>
      </c>
      <c r="K6" s="8">
        <v>96.332655494004641</v>
      </c>
      <c r="L6" s="1">
        <v>23.3</v>
      </c>
      <c r="M6" s="4">
        <v>0</v>
      </c>
      <c r="N6" s="14">
        <v>437996</v>
      </c>
      <c r="O6" s="4">
        <v>880.26</v>
      </c>
      <c r="P6" s="4">
        <v>10.99</v>
      </c>
      <c r="Q6" s="2">
        <v>72.56</v>
      </c>
      <c r="R6" s="2" t="s">
        <v>158</v>
      </c>
      <c r="S6" s="13" t="s">
        <v>147</v>
      </c>
      <c r="T6"/>
      <c r="U6"/>
    </row>
    <row r="7" spans="1:25">
      <c r="A7">
        <v>26</v>
      </c>
      <c r="B7" t="s">
        <v>49</v>
      </c>
      <c r="C7" t="s">
        <v>78</v>
      </c>
      <c r="D7" s="18">
        <v>70.510000000000005</v>
      </c>
      <c r="E7" t="s">
        <v>104</v>
      </c>
      <c r="F7" t="s">
        <v>117</v>
      </c>
      <c r="G7" s="2">
        <v>1966</v>
      </c>
      <c r="H7">
        <v>53</v>
      </c>
      <c r="I7" s="1">
        <v>88.39</v>
      </c>
      <c r="J7" s="8">
        <v>216.1301859799714</v>
      </c>
      <c r="K7" s="8">
        <v>69.361946733090633</v>
      </c>
      <c r="L7" s="1">
        <v>22.7</v>
      </c>
      <c r="M7" s="4">
        <v>2.2799999999999998</v>
      </c>
      <c r="N7" s="14">
        <v>2621026</v>
      </c>
      <c r="O7" s="4">
        <v>87.55</v>
      </c>
      <c r="P7" s="4">
        <v>5.66</v>
      </c>
      <c r="Q7" s="2">
        <v>15.04</v>
      </c>
      <c r="R7" s="2" t="s">
        <v>157</v>
      </c>
      <c r="S7" s="13" t="s">
        <v>148</v>
      </c>
      <c r="T7"/>
      <c r="U7"/>
    </row>
    <row r="8" spans="1:25">
      <c r="A8">
        <v>4</v>
      </c>
      <c r="B8" t="s">
        <v>8</v>
      </c>
      <c r="C8" t="s">
        <v>16</v>
      </c>
      <c r="D8" s="18">
        <v>100.15</v>
      </c>
      <c r="E8" t="s">
        <v>104</v>
      </c>
      <c r="F8" t="s">
        <v>117</v>
      </c>
      <c r="G8">
        <v>1902</v>
      </c>
      <c r="H8">
        <v>117</v>
      </c>
      <c r="I8" s="1">
        <v>128.74</v>
      </c>
      <c r="J8" s="8">
        <v>271.65127020785224</v>
      </c>
      <c r="K8" s="8">
        <v>97.878881032892721</v>
      </c>
      <c r="L8" s="1">
        <v>65</v>
      </c>
      <c r="M8" s="4">
        <v>2.06</v>
      </c>
      <c r="N8" s="14">
        <v>5274949</v>
      </c>
      <c r="O8" s="4">
        <v>135.57</v>
      </c>
      <c r="P8" s="4">
        <v>6.25</v>
      </c>
      <c r="Q8" s="2">
        <v>20.53</v>
      </c>
      <c r="R8" s="2" t="s">
        <v>158</v>
      </c>
      <c r="S8" s="13" t="s">
        <v>148</v>
      </c>
      <c r="T8"/>
      <c r="U8"/>
    </row>
    <row r="9" spans="1:25">
      <c r="A9">
        <v>28</v>
      </c>
      <c r="B9" t="s">
        <v>51</v>
      </c>
      <c r="C9" t="s">
        <v>80</v>
      </c>
      <c r="D9" s="18">
        <v>69.790000000000006</v>
      </c>
      <c r="E9" t="s">
        <v>104</v>
      </c>
      <c r="F9" t="s">
        <v>125</v>
      </c>
      <c r="G9" s="2">
        <v>1837</v>
      </c>
      <c r="H9">
        <v>182</v>
      </c>
      <c r="I9" s="1">
        <v>133.74</v>
      </c>
      <c r="J9" s="8">
        <v>458.88006686167995</v>
      </c>
      <c r="K9" s="8">
        <v>68.544423440453699</v>
      </c>
      <c r="L9" s="1">
        <v>16</v>
      </c>
      <c r="M9" s="4">
        <v>1.74</v>
      </c>
      <c r="N9" s="14">
        <v>3334434</v>
      </c>
      <c r="O9" s="4">
        <v>132.4</v>
      </c>
      <c r="P9" s="4">
        <v>4.4800000000000004</v>
      </c>
      <c r="Q9" s="2">
        <v>29.9</v>
      </c>
      <c r="R9" s="2" t="s">
        <v>158</v>
      </c>
      <c r="S9" s="13" t="s">
        <v>148</v>
      </c>
      <c r="T9"/>
      <c r="U9"/>
    </row>
    <row r="10" spans="1:25">
      <c r="A10">
        <v>24</v>
      </c>
      <c r="B10" t="s">
        <v>47</v>
      </c>
      <c r="C10" t="s">
        <v>76</v>
      </c>
      <c r="D10" s="18">
        <v>73.87</v>
      </c>
      <c r="E10" t="s">
        <v>107</v>
      </c>
      <c r="F10" t="s">
        <v>128</v>
      </c>
      <c r="G10" s="2">
        <v>1935</v>
      </c>
      <c r="H10">
        <v>84</v>
      </c>
      <c r="I10" s="1">
        <v>91.08</v>
      </c>
      <c r="J10" s="8">
        <v>933.82519863791129</v>
      </c>
      <c r="K10" s="8">
        <v>71.719457013574655</v>
      </c>
      <c r="L10" s="1">
        <v>33.299999999999997</v>
      </c>
      <c r="M10" s="4">
        <v>1.85</v>
      </c>
      <c r="N10" s="14">
        <v>2478646</v>
      </c>
      <c r="O10" s="4">
        <v>99</v>
      </c>
      <c r="P10" s="4">
        <v>5.52</v>
      </c>
      <c r="Q10" s="2">
        <v>16.07</v>
      </c>
      <c r="R10" s="2" t="s">
        <v>158</v>
      </c>
      <c r="S10" s="13" t="s">
        <v>147</v>
      </c>
      <c r="T10"/>
      <c r="U10"/>
    </row>
    <row r="11" spans="1:25">
      <c r="A11">
        <v>34</v>
      </c>
      <c r="B11" t="s">
        <v>57</v>
      </c>
      <c r="C11" t="s">
        <v>86</v>
      </c>
      <c r="D11" s="18">
        <v>65.510000000000005</v>
      </c>
      <c r="E11" t="s">
        <v>107</v>
      </c>
      <c r="F11" t="s">
        <v>126</v>
      </c>
      <c r="G11" s="2">
        <v>1919</v>
      </c>
      <c r="H11">
        <v>100</v>
      </c>
      <c r="I11" s="1">
        <v>34.25</v>
      </c>
      <c r="J11" s="8">
        <v>166.12276612276617</v>
      </c>
      <c r="K11" s="8">
        <v>62.015137180700087</v>
      </c>
      <c r="L11" s="1">
        <v>16.7</v>
      </c>
      <c r="M11" s="4">
        <v>2.48</v>
      </c>
      <c r="N11" s="14">
        <v>4402979</v>
      </c>
      <c r="O11" s="4">
        <v>34.93</v>
      </c>
      <c r="P11" s="4">
        <v>1.66</v>
      </c>
      <c r="Q11" s="2">
        <v>17.760000000000002</v>
      </c>
      <c r="R11" s="2" t="s">
        <v>157</v>
      </c>
      <c r="S11" s="13" t="s">
        <v>148</v>
      </c>
      <c r="T11"/>
      <c r="U11"/>
    </row>
    <row r="12" spans="1:25">
      <c r="A12">
        <v>47</v>
      </c>
      <c r="B12" t="s">
        <v>70</v>
      </c>
      <c r="C12" t="s">
        <v>98</v>
      </c>
      <c r="D12" s="18">
        <v>60.33</v>
      </c>
      <c r="E12" t="s">
        <v>107</v>
      </c>
      <c r="F12" t="s">
        <v>125</v>
      </c>
      <c r="G12" s="2">
        <v>1946</v>
      </c>
      <c r="H12">
        <v>73</v>
      </c>
      <c r="I12" s="1">
        <v>206.54</v>
      </c>
      <c r="J12" s="8">
        <v>1210.5329949238578</v>
      </c>
      <c r="K12" s="8">
        <v>58.99923017705926</v>
      </c>
      <c r="L12" s="1">
        <v>74.3</v>
      </c>
      <c r="M12" s="4">
        <v>0.93</v>
      </c>
      <c r="N12" s="14">
        <v>1502334</v>
      </c>
      <c r="O12" s="4">
        <v>210.77</v>
      </c>
      <c r="P12" s="4">
        <v>5.09</v>
      </c>
      <c r="Q12" s="2">
        <v>36.840000000000003</v>
      </c>
      <c r="R12" s="2" t="s">
        <v>158</v>
      </c>
      <c r="S12" s="13" t="s">
        <v>147</v>
      </c>
      <c r="T12"/>
      <c r="U12"/>
    </row>
    <row r="13" spans="1:25">
      <c r="A13">
        <v>17</v>
      </c>
      <c r="B13" t="s">
        <v>29</v>
      </c>
      <c r="C13" t="s">
        <v>40</v>
      </c>
      <c r="D13" s="18">
        <v>79.14</v>
      </c>
      <c r="E13" t="s">
        <v>107</v>
      </c>
      <c r="F13" t="s">
        <v>125</v>
      </c>
      <c r="G13" s="2">
        <v>1904</v>
      </c>
      <c r="H13">
        <v>115</v>
      </c>
      <c r="I13" s="1">
        <v>11.45</v>
      </c>
      <c r="J13" s="8">
        <v>-34.571428571428577</v>
      </c>
      <c r="K13" s="8">
        <v>77.244582043343641</v>
      </c>
      <c r="L13" s="1">
        <v>8.5</v>
      </c>
      <c r="M13" s="4">
        <v>4.4400000000000004</v>
      </c>
      <c r="N13" s="14">
        <v>5167995</v>
      </c>
      <c r="O13" s="4">
        <v>12.69</v>
      </c>
      <c r="P13" s="4">
        <v>-4.95</v>
      </c>
      <c r="Q13" s="3" t="s">
        <v>134</v>
      </c>
      <c r="R13" s="2" t="s">
        <v>158</v>
      </c>
      <c r="S13" s="13" t="s">
        <v>148</v>
      </c>
      <c r="T13"/>
      <c r="U13"/>
    </row>
    <row r="14" spans="1:25">
      <c r="A14">
        <v>31</v>
      </c>
      <c r="B14" t="s">
        <v>54</v>
      </c>
      <c r="C14" t="s">
        <v>83</v>
      </c>
      <c r="D14" s="18">
        <v>67.72</v>
      </c>
      <c r="E14" t="s">
        <v>110</v>
      </c>
      <c r="F14" t="s">
        <v>125</v>
      </c>
      <c r="G14" s="2">
        <v>1933</v>
      </c>
      <c r="H14">
        <v>86</v>
      </c>
      <c r="I14" s="1">
        <v>67.510000000000005</v>
      </c>
      <c r="J14" s="8">
        <v>25.22723056946765</v>
      </c>
      <c r="K14" s="8">
        <v>71.824891829982192</v>
      </c>
      <c r="L14" s="1">
        <v>20.399999999999999</v>
      </c>
      <c r="M14" s="4">
        <v>1.5</v>
      </c>
      <c r="N14" s="14">
        <v>2234573</v>
      </c>
      <c r="O14" s="4">
        <v>73.77</v>
      </c>
      <c r="P14" s="4">
        <v>-0.69</v>
      </c>
      <c r="Q14" s="3" t="s">
        <v>134</v>
      </c>
      <c r="R14" s="15" t="s">
        <v>158</v>
      </c>
      <c r="S14" s="13" t="s">
        <v>147</v>
      </c>
      <c r="T14"/>
      <c r="U14"/>
    </row>
    <row r="15" spans="1:25">
      <c r="A15">
        <v>38</v>
      </c>
      <c r="B15" t="s">
        <v>61</v>
      </c>
      <c r="C15" t="s">
        <v>90</v>
      </c>
      <c r="D15" s="18">
        <v>63.98</v>
      </c>
      <c r="E15" t="s">
        <v>106</v>
      </c>
      <c r="F15" t="s">
        <v>117</v>
      </c>
      <c r="G15" s="2">
        <v>1894</v>
      </c>
      <c r="H15">
        <v>125</v>
      </c>
      <c r="I15" s="1">
        <v>167.54</v>
      </c>
      <c r="J15" s="8">
        <v>615.98290598290589</v>
      </c>
      <c r="K15" s="8">
        <v>61.96829079659706</v>
      </c>
      <c r="L15" s="1">
        <v>21.1</v>
      </c>
      <c r="M15" s="4">
        <v>2.33</v>
      </c>
      <c r="N15" s="14">
        <v>787182</v>
      </c>
      <c r="O15" s="4">
        <v>190</v>
      </c>
      <c r="P15" s="4">
        <v>14.17</v>
      </c>
      <c r="Q15" s="2">
        <v>10.98</v>
      </c>
      <c r="R15" s="2" t="s">
        <v>156</v>
      </c>
      <c r="S15" s="13" t="s">
        <v>147</v>
      </c>
      <c r="T15"/>
      <c r="U15"/>
    </row>
    <row r="16" spans="1:25">
      <c r="A16">
        <v>20</v>
      </c>
      <c r="B16" t="s">
        <v>32</v>
      </c>
      <c r="C16" t="s">
        <v>43</v>
      </c>
      <c r="D16" s="18">
        <v>77.17</v>
      </c>
      <c r="E16" t="s">
        <v>106</v>
      </c>
      <c r="F16" t="s">
        <v>125</v>
      </c>
      <c r="G16" s="2">
        <v>1998</v>
      </c>
      <c r="H16">
        <v>21</v>
      </c>
      <c r="I16" s="1">
        <v>260.08999999999997</v>
      </c>
      <c r="J16" s="8">
        <v>1351.3950892857138</v>
      </c>
      <c r="K16" s="8">
        <v>79.756721266155211</v>
      </c>
      <c r="L16" s="1">
        <v>21.9</v>
      </c>
      <c r="M16" s="4">
        <v>1.05</v>
      </c>
      <c r="N16" s="14">
        <v>453253</v>
      </c>
      <c r="O16" s="4">
        <v>271.38</v>
      </c>
      <c r="P16" s="4">
        <v>6.98</v>
      </c>
      <c r="Q16" s="2">
        <v>44.62</v>
      </c>
      <c r="R16" s="2" t="s">
        <v>157</v>
      </c>
      <c r="S16" s="13" t="s">
        <v>147</v>
      </c>
      <c r="T16"/>
      <c r="U16"/>
    </row>
    <row r="17" spans="1:21">
      <c r="A17">
        <v>25</v>
      </c>
      <c r="B17" t="s">
        <v>48</v>
      </c>
      <c r="C17" t="s">
        <v>77</v>
      </c>
      <c r="D17" s="18">
        <v>71.25</v>
      </c>
      <c r="E17" t="s">
        <v>106</v>
      </c>
      <c r="F17" t="s">
        <v>125</v>
      </c>
      <c r="G17" s="2">
        <v>1909</v>
      </c>
      <c r="H17">
        <v>110</v>
      </c>
      <c r="I17" s="1">
        <v>238.68</v>
      </c>
      <c r="J17" s="8">
        <v>1055.2758954501453</v>
      </c>
      <c r="K17" s="8">
        <v>73.686508514044561</v>
      </c>
      <c r="L17" s="1">
        <v>44.8</v>
      </c>
      <c r="M17" s="4">
        <v>0.84</v>
      </c>
      <c r="N17" s="14">
        <v>659957</v>
      </c>
      <c r="O17" s="4">
        <v>238.64</v>
      </c>
      <c r="P17" s="4">
        <v>6.82</v>
      </c>
      <c r="Q17" s="2">
        <v>31.64</v>
      </c>
      <c r="R17" s="2" t="s">
        <v>157</v>
      </c>
      <c r="S17" s="13" t="s">
        <v>147</v>
      </c>
      <c r="T17"/>
      <c r="U17"/>
    </row>
    <row r="18" spans="1:21">
      <c r="A18">
        <v>15</v>
      </c>
      <c r="B18" t="s">
        <v>27</v>
      </c>
      <c r="C18" t="s">
        <v>38</v>
      </c>
      <c r="D18" s="18">
        <v>80.680000000000007</v>
      </c>
      <c r="E18" t="s">
        <v>106</v>
      </c>
      <c r="F18" t="s">
        <v>125</v>
      </c>
      <c r="G18" s="2">
        <v>2000</v>
      </c>
      <c r="H18">
        <v>19</v>
      </c>
      <c r="I18" s="1">
        <v>380.26</v>
      </c>
      <c r="J18" s="8">
        <v>4526.0340632603402</v>
      </c>
      <c r="K18" s="8">
        <v>81.707841544416297</v>
      </c>
      <c r="L18" s="1">
        <v>14.4</v>
      </c>
      <c r="M18" s="4">
        <v>0.54</v>
      </c>
      <c r="N18" s="14">
        <v>265523</v>
      </c>
      <c r="O18" s="4">
        <v>352.6</v>
      </c>
      <c r="P18" s="4">
        <v>5.29</v>
      </c>
      <c r="Q18" s="2">
        <v>71.67</v>
      </c>
      <c r="R18" s="2" t="s">
        <v>158</v>
      </c>
      <c r="S18" s="13" t="s">
        <v>148</v>
      </c>
      <c r="T18"/>
      <c r="U18"/>
    </row>
    <row r="19" spans="1:21">
      <c r="A19">
        <v>42</v>
      </c>
      <c r="B19" t="s">
        <v>65</v>
      </c>
      <c r="C19" t="s">
        <v>93</v>
      </c>
      <c r="D19" s="18">
        <v>62.26</v>
      </c>
      <c r="E19" t="s">
        <v>106</v>
      </c>
      <c r="F19" t="s">
        <v>133</v>
      </c>
      <c r="G19" s="2">
        <v>1860</v>
      </c>
      <c r="H19">
        <v>159</v>
      </c>
      <c r="I19" s="1">
        <v>274.57</v>
      </c>
      <c r="J19" s="8">
        <v>1081.9629789065862</v>
      </c>
      <c r="K19" s="8">
        <v>62.208306256276934</v>
      </c>
      <c r="L19" s="1">
        <v>66.7</v>
      </c>
      <c r="M19" s="4">
        <v>0.84</v>
      </c>
      <c r="N19" s="14">
        <v>1116203</v>
      </c>
      <c r="O19" s="4">
        <v>292.14999999999998</v>
      </c>
      <c r="P19" s="4">
        <v>8.43</v>
      </c>
      <c r="Q19" s="2">
        <v>30.9</v>
      </c>
      <c r="R19" s="2" t="s">
        <v>158</v>
      </c>
      <c r="S19" s="13" t="s">
        <v>147</v>
      </c>
      <c r="T19"/>
      <c r="U19"/>
    </row>
    <row r="20" spans="1:21">
      <c r="A20">
        <v>40</v>
      </c>
      <c r="B20" t="s">
        <v>63</v>
      </c>
      <c r="C20" t="s">
        <v>91</v>
      </c>
      <c r="D20" s="18">
        <v>62.65</v>
      </c>
      <c r="E20" t="s">
        <v>105</v>
      </c>
      <c r="F20" t="s">
        <v>118</v>
      </c>
      <c r="G20" s="2">
        <v>1997</v>
      </c>
      <c r="H20">
        <v>22</v>
      </c>
      <c r="I20" s="1">
        <v>168.41</v>
      </c>
      <c r="J20" s="8">
        <v>1720.6486486486488</v>
      </c>
      <c r="K20" s="8">
        <v>67.889542418502629</v>
      </c>
      <c r="L20" s="1">
        <v>12.5</v>
      </c>
      <c r="M20" s="4">
        <v>0</v>
      </c>
      <c r="N20" s="14">
        <v>1126468</v>
      </c>
      <c r="O20" s="4">
        <v>172.69</v>
      </c>
      <c r="P20" s="4">
        <v>14.46</v>
      </c>
      <c r="Q20" s="2">
        <v>10.37</v>
      </c>
      <c r="R20" s="2" t="s">
        <v>156</v>
      </c>
      <c r="S20" s="13" t="s">
        <v>147</v>
      </c>
      <c r="T20"/>
      <c r="U20"/>
    </row>
    <row r="21" spans="1:21">
      <c r="A21">
        <v>33</v>
      </c>
      <c r="B21" t="s">
        <v>56</v>
      </c>
      <c r="C21" t="s">
        <v>85</v>
      </c>
      <c r="D21" s="18">
        <v>65.77</v>
      </c>
      <c r="E21" t="s">
        <v>105</v>
      </c>
      <c r="F21" t="s">
        <v>126</v>
      </c>
      <c r="G21" s="2">
        <v>1955</v>
      </c>
      <c r="H21">
        <v>64</v>
      </c>
      <c r="I21" s="1">
        <v>116.15</v>
      </c>
      <c r="J21" s="8">
        <v>425.09041591320073</v>
      </c>
      <c r="K21" s="8">
        <v>66.451705359701933</v>
      </c>
      <c r="L21" s="1">
        <v>16.7</v>
      </c>
      <c r="M21" s="4">
        <v>1.7</v>
      </c>
      <c r="N21" s="14">
        <v>809946</v>
      </c>
      <c r="O21" s="4">
        <v>118.17</v>
      </c>
      <c r="P21" s="4">
        <v>4.43</v>
      </c>
      <c r="Q21" s="2">
        <v>22.02</v>
      </c>
      <c r="R21" s="2" t="s">
        <v>158</v>
      </c>
      <c r="S21" s="13" t="s">
        <v>147</v>
      </c>
      <c r="T21"/>
      <c r="U21"/>
    </row>
    <row r="22" spans="1:21">
      <c r="A22">
        <v>23</v>
      </c>
      <c r="B22" t="s">
        <v>46</v>
      </c>
      <c r="C22" t="s">
        <v>75</v>
      </c>
      <c r="D22" s="18">
        <v>74.88</v>
      </c>
      <c r="E22" t="s">
        <v>105</v>
      </c>
      <c r="F22" t="s">
        <v>126</v>
      </c>
      <c r="G22" s="2">
        <v>2011</v>
      </c>
      <c r="H22">
        <v>8</v>
      </c>
      <c r="I22" s="1">
        <v>65.5</v>
      </c>
      <c r="J22" s="8">
        <v>450.42016806722688</v>
      </c>
      <c r="K22" s="8">
        <v>74.806511876167605</v>
      </c>
      <c r="L22" s="1">
        <v>9.1</v>
      </c>
      <c r="M22" s="4">
        <v>1.47</v>
      </c>
      <c r="N22" s="14">
        <v>1106504</v>
      </c>
      <c r="O22" s="4">
        <v>69.08</v>
      </c>
      <c r="P22" s="4">
        <v>2.92</v>
      </c>
      <c r="Q22" s="2">
        <v>18.739999999999998</v>
      </c>
      <c r="R22" s="2" t="s">
        <v>157</v>
      </c>
      <c r="S22" s="13" t="s">
        <v>148</v>
      </c>
      <c r="T22"/>
      <c r="U22"/>
    </row>
    <row r="23" spans="1:21">
      <c r="A23">
        <v>32</v>
      </c>
      <c r="B23" t="s">
        <v>55</v>
      </c>
      <c r="C23" t="s">
        <v>84</v>
      </c>
      <c r="D23" s="18">
        <v>66.27</v>
      </c>
      <c r="E23" t="s">
        <v>105</v>
      </c>
      <c r="F23" t="s">
        <v>130</v>
      </c>
      <c r="G23" s="2">
        <v>1929</v>
      </c>
      <c r="H23">
        <v>90</v>
      </c>
      <c r="I23" s="1">
        <v>48.2</v>
      </c>
      <c r="J23" s="8">
        <v>388.34853090172248</v>
      </c>
      <c r="K23" s="8">
        <v>67.710508002783598</v>
      </c>
      <c r="L23" s="1">
        <v>13.7</v>
      </c>
      <c r="M23" s="4">
        <v>1.1299999999999999</v>
      </c>
      <c r="N23" s="14">
        <v>2404715</v>
      </c>
      <c r="O23" s="4">
        <v>52.57</v>
      </c>
      <c r="P23" s="4">
        <v>2.29</v>
      </c>
      <c r="Q23" s="2">
        <v>18.37</v>
      </c>
      <c r="R23" s="2" t="s">
        <v>157</v>
      </c>
      <c r="S23" s="13" t="s">
        <v>147</v>
      </c>
      <c r="T23"/>
      <c r="U23"/>
    </row>
    <row r="24" spans="1:21">
      <c r="A24">
        <v>41</v>
      </c>
      <c r="B24" t="s">
        <v>64</v>
      </c>
      <c r="C24" t="s">
        <v>92</v>
      </c>
      <c r="D24" s="18">
        <v>62.35</v>
      </c>
      <c r="E24" t="s">
        <v>105</v>
      </c>
      <c r="F24" t="s">
        <v>132</v>
      </c>
      <c r="G24" s="2">
        <v>1887</v>
      </c>
      <c r="H24">
        <v>132</v>
      </c>
      <c r="I24" s="1">
        <v>153.94</v>
      </c>
      <c r="J24" s="8">
        <v>709.35856992639322</v>
      </c>
      <c r="K24" s="8">
        <v>63.835674755214988</v>
      </c>
      <c r="L24" s="1">
        <v>15.2</v>
      </c>
      <c r="M24" s="4">
        <v>1.04</v>
      </c>
      <c r="N24" s="14">
        <v>1101644</v>
      </c>
      <c r="O24" s="4">
        <v>166.63</v>
      </c>
      <c r="P24" s="4">
        <v>5.4</v>
      </c>
      <c r="Q24" s="2">
        <v>23.09</v>
      </c>
      <c r="R24" s="2" t="s">
        <v>158</v>
      </c>
      <c r="S24" s="13" t="s">
        <v>147</v>
      </c>
      <c r="T24"/>
      <c r="U24"/>
    </row>
    <row r="25" spans="1:21">
      <c r="A25">
        <v>44</v>
      </c>
      <c r="B25" t="s">
        <v>67</v>
      </c>
      <c r="C25" t="s">
        <v>95</v>
      </c>
      <c r="D25" s="18">
        <v>61.47</v>
      </c>
      <c r="E25" t="s">
        <v>105</v>
      </c>
      <c r="F25" t="s">
        <v>123</v>
      </c>
      <c r="G25" s="2">
        <v>1929</v>
      </c>
      <c r="H25">
        <v>90</v>
      </c>
      <c r="I25" s="1">
        <v>269.86</v>
      </c>
      <c r="J25" s="8">
        <v>1061.6874730951358</v>
      </c>
      <c r="K25" s="8">
        <v>63.047549996979043</v>
      </c>
      <c r="L25" s="1">
        <v>27.9</v>
      </c>
      <c r="M25" s="4">
        <v>0.95</v>
      </c>
      <c r="N25" s="14">
        <v>554392</v>
      </c>
      <c r="O25" s="4">
        <v>285.2</v>
      </c>
      <c r="P25" s="4">
        <v>8.51</v>
      </c>
      <c r="Q25" s="2">
        <v>31.66</v>
      </c>
      <c r="R25" s="2" t="s">
        <v>157</v>
      </c>
      <c r="S25" s="13" t="s">
        <v>147</v>
      </c>
      <c r="T25"/>
      <c r="U25"/>
    </row>
    <row r="26" spans="1:21">
      <c r="A26">
        <v>12</v>
      </c>
      <c r="B26" t="s">
        <v>24</v>
      </c>
      <c r="C26" t="s">
        <v>35</v>
      </c>
      <c r="D26" s="18">
        <v>84.29</v>
      </c>
      <c r="E26" t="s">
        <v>105</v>
      </c>
      <c r="F26" t="s">
        <v>123</v>
      </c>
      <c r="G26" s="2">
        <v>1993</v>
      </c>
      <c r="H26">
        <v>26</v>
      </c>
      <c r="I26" s="1">
        <v>560.79999999999995</v>
      </c>
      <c r="J26" s="8">
        <v>1568.0547293277809</v>
      </c>
      <c r="K26" s="8">
        <v>67.14852016333343</v>
      </c>
      <c r="L26" s="1">
        <v>30</v>
      </c>
      <c r="M26" s="4">
        <v>0</v>
      </c>
      <c r="N26" s="14">
        <v>289979</v>
      </c>
      <c r="O26" s="4">
        <v>625.01</v>
      </c>
      <c r="P26" s="4">
        <v>13.84</v>
      </c>
      <c r="Q26" s="2">
        <v>40</v>
      </c>
      <c r="R26" s="2" t="s">
        <v>158</v>
      </c>
      <c r="S26" s="13" t="s">
        <v>148</v>
      </c>
      <c r="T26"/>
      <c r="U26"/>
    </row>
    <row r="27" spans="1:21">
      <c r="A27">
        <v>14</v>
      </c>
      <c r="B27" t="s">
        <v>26</v>
      </c>
      <c r="C27" t="s">
        <v>37</v>
      </c>
      <c r="D27" s="18">
        <v>83.57</v>
      </c>
      <c r="E27" t="s">
        <v>105</v>
      </c>
      <c r="F27" t="s">
        <v>124</v>
      </c>
      <c r="G27" s="2">
        <v>2016</v>
      </c>
      <c r="H27">
        <v>3</v>
      </c>
      <c r="I27" s="1">
        <v>30.91</v>
      </c>
      <c r="J27" s="8">
        <v>20.978473581213304</v>
      </c>
      <c r="K27" s="8">
        <v>85.645645645645658</v>
      </c>
      <c r="L27" s="1">
        <v>13.3</v>
      </c>
      <c r="M27" s="4">
        <v>0.26</v>
      </c>
      <c r="N27" s="14">
        <v>2989203</v>
      </c>
      <c r="O27" s="4">
        <v>35.5</v>
      </c>
      <c r="P27" s="4">
        <v>0.81</v>
      </c>
      <c r="Q27" s="2">
        <v>16.329999999999998</v>
      </c>
      <c r="R27" s="2" t="s">
        <v>158</v>
      </c>
      <c r="S27" s="13" t="s">
        <v>148</v>
      </c>
      <c r="T27"/>
      <c r="U27"/>
    </row>
    <row r="28" spans="1:21">
      <c r="A28">
        <v>8</v>
      </c>
      <c r="B28" t="s">
        <v>12</v>
      </c>
      <c r="C28" t="s">
        <v>20</v>
      </c>
      <c r="D28" s="18">
        <v>90.33</v>
      </c>
      <c r="E28" t="s">
        <v>105</v>
      </c>
      <c r="F28" t="s">
        <v>121</v>
      </c>
      <c r="G28">
        <v>1982</v>
      </c>
      <c r="H28">
        <v>37</v>
      </c>
      <c r="I28" s="1">
        <v>91.4</v>
      </c>
      <c r="J28" s="8">
        <v>1248.0825958702064</v>
      </c>
      <c r="K28" s="8">
        <v>94.882729211087437</v>
      </c>
      <c r="L28" s="1">
        <v>21.1</v>
      </c>
      <c r="M28" s="4">
        <v>0</v>
      </c>
      <c r="N28" s="14">
        <v>1786941</v>
      </c>
      <c r="O28" s="4">
        <v>95.44</v>
      </c>
      <c r="P28" s="4">
        <v>2.9</v>
      </c>
      <c r="Q28" s="2">
        <v>38</v>
      </c>
      <c r="R28" s="2" t="s">
        <v>157</v>
      </c>
      <c r="S28" s="13" t="s">
        <v>147</v>
      </c>
      <c r="T28"/>
      <c r="U28"/>
    </row>
    <row r="29" spans="1:21">
      <c r="A29">
        <v>3</v>
      </c>
      <c r="B29" t="s">
        <v>7</v>
      </c>
      <c r="C29" t="s">
        <v>116</v>
      </c>
      <c r="D29" s="18">
        <v>103.99</v>
      </c>
      <c r="E29" t="s">
        <v>103</v>
      </c>
      <c r="F29" t="s">
        <v>114</v>
      </c>
      <c r="G29">
        <v>1997</v>
      </c>
      <c r="H29">
        <v>22</v>
      </c>
      <c r="I29" s="1">
        <v>180.78</v>
      </c>
      <c r="J29" s="8">
        <v>740.44630404463044</v>
      </c>
      <c r="K29" s="8">
        <v>106.53490231920483</v>
      </c>
      <c r="L29" s="1">
        <v>28.1</v>
      </c>
      <c r="M29" s="4">
        <v>1.91</v>
      </c>
      <c r="N29" s="14">
        <v>1269211</v>
      </c>
      <c r="O29" s="4">
        <v>189.87</v>
      </c>
      <c r="P29" s="4">
        <v>7.12</v>
      </c>
      <c r="Q29" s="2">
        <v>20.93</v>
      </c>
      <c r="R29" s="2" t="s">
        <v>157</v>
      </c>
      <c r="S29" s="13" t="s">
        <v>147</v>
      </c>
      <c r="T29"/>
      <c r="U29"/>
    </row>
    <row r="30" spans="1:21">
      <c r="A30">
        <v>22</v>
      </c>
      <c r="B30" t="s">
        <v>45</v>
      </c>
      <c r="C30" t="s">
        <v>74</v>
      </c>
      <c r="D30" s="18">
        <v>76.95</v>
      </c>
      <c r="E30" t="s">
        <v>103</v>
      </c>
      <c r="F30" t="s">
        <v>114</v>
      </c>
      <c r="G30" s="2">
        <v>1993</v>
      </c>
      <c r="H30">
        <v>26</v>
      </c>
      <c r="I30" s="1">
        <v>238.75</v>
      </c>
      <c r="J30" s="8">
        <v>2858.4882280049565</v>
      </c>
      <c r="K30" s="8">
        <v>82.754133496631994</v>
      </c>
      <c r="L30" s="1">
        <v>144</v>
      </c>
      <c r="M30" s="4">
        <v>0.27</v>
      </c>
      <c r="N30" s="14">
        <v>7942551</v>
      </c>
      <c r="O30" s="4">
        <v>246.63</v>
      </c>
      <c r="P30" s="4">
        <v>3.9</v>
      </c>
      <c r="Q30" s="2">
        <v>64.87</v>
      </c>
      <c r="R30" s="2" t="s">
        <v>157</v>
      </c>
      <c r="S30" s="13" t="s">
        <v>147</v>
      </c>
      <c r="T30"/>
      <c r="U30"/>
    </row>
    <row r="31" spans="1:21">
      <c r="A31">
        <v>35</v>
      </c>
      <c r="B31" t="s">
        <v>58</v>
      </c>
      <c r="C31" t="s">
        <v>87</v>
      </c>
      <c r="D31" s="18">
        <v>65.319999999999993</v>
      </c>
      <c r="E31" t="s">
        <v>103</v>
      </c>
      <c r="F31" t="s">
        <v>114</v>
      </c>
      <c r="G31" s="2">
        <v>2014</v>
      </c>
      <c r="H31">
        <v>5</v>
      </c>
      <c r="I31" s="1">
        <v>103.84</v>
      </c>
      <c r="J31" s="8">
        <v>272.18637992831543</v>
      </c>
      <c r="K31" s="8">
        <v>69.756416544057544</v>
      </c>
      <c r="L31" s="1">
        <v>19.3</v>
      </c>
      <c r="M31" s="4">
        <v>0</v>
      </c>
      <c r="N31" s="14">
        <v>1368509</v>
      </c>
      <c r="O31" s="4">
        <v>120</v>
      </c>
      <c r="P31" s="4">
        <v>3.25</v>
      </c>
      <c r="Q31" s="2">
        <v>30.42</v>
      </c>
      <c r="R31" s="2" t="s">
        <v>157</v>
      </c>
      <c r="S31" s="13" t="s">
        <v>147</v>
      </c>
      <c r="T31"/>
      <c r="U31"/>
    </row>
    <row r="32" spans="1:21">
      <c r="A32">
        <v>1</v>
      </c>
      <c r="B32" t="s">
        <v>5</v>
      </c>
      <c r="C32" t="s">
        <v>15</v>
      </c>
      <c r="D32" s="18">
        <v>148.43</v>
      </c>
      <c r="E32" t="s">
        <v>103</v>
      </c>
      <c r="F32" t="s">
        <v>114</v>
      </c>
      <c r="G32">
        <v>1969</v>
      </c>
      <c r="H32">
        <v>50</v>
      </c>
      <c r="I32" s="1">
        <v>46.86</v>
      </c>
      <c r="J32" s="8">
        <v>2039.7260273972606</v>
      </c>
      <c r="K32" s="8">
        <v>160.18878400888391</v>
      </c>
      <c r="L32" s="1">
        <v>51.1</v>
      </c>
      <c r="M32" s="4">
        <v>0</v>
      </c>
      <c r="N32" s="14">
        <v>53424296</v>
      </c>
      <c r="O32" s="4">
        <v>41.27</v>
      </c>
      <c r="P32" s="4">
        <v>0.19</v>
      </c>
      <c r="Q32" s="2">
        <v>197.93</v>
      </c>
      <c r="R32" s="2" t="s">
        <v>158</v>
      </c>
      <c r="S32" s="13" t="s">
        <v>147</v>
      </c>
      <c r="T32"/>
      <c r="U32"/>
    </row>
    <row r="33" spans="1:21">
      <c r="A33">
        <v>9</v>
      </c>
      <c r="B33" t="s">
        <v>13</v>
      </c>
      <c r="C33" t="s">
        <v>21</v>
      </c>
      <c r="D33" s="18">
        <v>89.88</v>
      </c>
      <c r="E33" t="s">
        <v>103</v>
      </c>
      <c r="F33" t="s">
        <v>114</v>
      </c>
      <c r="G33">
        <v>1967</v>
      </c>
      <c r="H33">
        <v>52</v>
      </c>
      <c r="I33" s="1">
        <v>62</v>
      </c>
      <c r="J33" s="8">
        <v>512.64822134387362</v>
      </c>
      <c r="K33" s="8">
        <v>93.508114856429472</v>
      </c>
      <c r="L33" s="1">
        <v>55.9</v>
      </c>
      <c r="M33" s="4">
        <v>1.38</v>
      </c>
      <c r="N33" s="14">
        <v>7087268</v>
      </c>
      <c r="O33" s="4">
        <v>68.3</v>
      </c>
      <c r="P33" s="4">
        <v>2.86</v>
      </c>
      <c r="Q33" s="2">
        <v>20.54</v>
      </c>
      <c r="R33" s="2" t="s">
        <v>158</v>
      </c>
      <c r="S33" s="13" t="s">
        <v>147</v>
      </c>
      <c r="T33"/>
      <c r="U33"/>
    </row>
    <row r="34" spans="1:21">
      <c r="A34">
        <v>10</v>
      </c>
      <c r="B34" t="s">
        <v>14</v>
      </c>
      <c r="C34" t="s">
        <v>22</v>
      </c>
      <c r="D34" s="18">
        <v>88.97</v>
      </c>
      <c r="E34" t="s">
        <v>103</v>
      </c>
      <c r="F34" t="s">
        <v>114</v>
      </c>
      <c r="G34">
        <v>1976</v>
      </c>
      <c r="H34">
        <v>43</v>
      </c>
      <c r="I34" s="1">
        <v>296.24</v>
      </c>
      <c r="J34" s="8">
        <v>2314.3439282803588</v>
      </c>
      <c r="K34" s="8">
        <v>91.258312350700521</v>
      </c>
      <c r="L34" s="1">
        <v>1304.8</v>
      </c>
      <c r="M34" s="4">
        <v>1.05</v>
      </c>
      <c r="N34" s="14">
        <v>26878815</v>
      </c>
      <c r="O34" s="4">
        <v>285.60000000000002</v>
      </c>
      <c r="P34" s="4">
        <v>11.89</v>
      </c>
      <c r="Q34" s="2">
        <v>24.77</v>
      </c>
      <c r="R34" s="2" t="s">
        <v>158</v>
      </c>
      <c r="S34" s="13" t="s">
        <v>147</v>
      </c>
      <c r="T34"/>
      <c r="U34"/>
    </row>
    <row r="35" spans="1:21">
      <c r="A35">
        <v>21</v>
      </c>
      <c r="B35" t="s">
        <v>33</v>
      </c>
      <c r="C35" t="s">
        <v>44</v>
      </c>
      <c r="D35" s="18">
        <v>77.02</v>
      </c>
      <c r="E35" t="s">
        <v>103</v>
      </c>
      <c r="F35" t="s">
        <v>114</v>
      </c>
      <c r="G35" s="2">
        <v>1970</v>
      </c>
      <c r="H35">
        <v>49</v>
      </c>
      <c r="I35" s="1">
        <v>64.2</v>
      </c>
      <c r="J35" s="8">
        <v>453.44827586206895</v>
      </c>
      <c r="K35" s="8">
        <v>77.593360995850631</v>
      </c>
      <c r="L35" s="1">
        <v>18.899999999999999</v>
      </c>
      <c r="M35" s="4">
        <v>3.15</v>
      </c>
      <c r="N35" s="14">
        <v>5172392</v>
      </c>
      <c r="O35" s="4">
        <v>67.16</v>
      </c>
      <c r="P35" s="4">
        <v>-5.26</v>
      </c>
      <c r="Q35" s="3" t="s">
        <v>134</v>
      </c>
      <c r="R35" s="15" t="s">
        <v>158</v>
      </c>
      <c r="S35" s="13" t="s">
        <v>147</v>
      </c>
      <c r="T35"/>
      <c r="U35"/>
    </row>
    <row r="36" spans="1:21">
      <c r="A36">
        <v>36</v>
      </c>
      <c r="B36" t="s">
        <v>59</v>
      </c>
      <c r="C36" t="s">
        <v>88</v>
      </c>
      <c r="D36" s="18">
        <v>65.239999999999995</v>
      </c>
      <c r="E36" t="s">
        <v>103</v>
      </c>
      <c r="F36" t="s">
        <v>114</v>
      </c>
      <c r="G36" s="2">
        <v>1986</v>
      </c>
      <c r="H36">
        <v>33</v>
      </c>
      <c r="I36" s="1">
        <v>140.31</v>
      </c>
      <c r="J36" s="8">
        <v>666.30256690333147</v>
      </c>
      <c r="K36" s="8">
        <v>70.341143620250079</v>
      </c>
      <c r="L36" s="1">
        <v>21</v>
      </c>
      <c r="M36" s="4">
        <v>0</v>
      </c>
      <c r="N36" s="14">
        <v>977093</v>
      </c>
      <c r="O36" s="4">
        <v>160.19999999999999</v>
      </c>
      <c r="P36" s="4">
        <v>3.45</v>
      </c>
      <c r="Q36" s="2">
        <v>36.950000000000003</v>
      </c>
      <c r="R36" s="2" t="s">
        <v>158</v>
      </c>
      <c r="S36" s="13" t="s">
        <v>147</v>
      </c>
      <c r="T36"/>
      <c r="U36"/>
    </row>
    <row r="37" spans="1:21">
      <c r="A37">
        <v>45</v>
      </c>
      <c r="B37" t="s">
        <v>68</v>
      </c>
      <c r="C37" t="s">
        <v>96</v>
      </c>
      <c r="D37" s="18">
        <v>60.67</v>
      </c>
      <c r="E37" t="s">
        <v>103</v>
      </c>
      <c r="F37" t="s">
        <v>114</v>
      </c>
      <c r="G37" s="2">
        <v>1985</v>
      </c>
      <c r="H37">
        <v>34</v>
      </c>
      <c r="I37" s="1">
        <v>89.05</v>
      </c>
      <c r="J37" s="8">
        <v>149.78962131837307</v>
      </c>
      <c r="K37" s="8">
        <v>58.45195729537366</v>
      </c>
      <c r="L37" s="1">
        <v>100.7</v>
      </c>
      <c r="M37" s="4">
        <v>2.81</v>
      </c>
      <c r="N37" s="14">
        <v>9200939</v>
      </c>
      <c r="O37" s="4">
        <v>98.45</v>
      </c>
      <c r="P37" s="4">
        <v>3.59</v>
      </c>
      <c r="Q37" s="2">
        <v>13.32</v>
      </c>
      <c r="R37" s="2" t="s">
        <v>158</v>
      </c>
      <c r="S37" s="13" t="s">
        <v>147</v>
      </c>
      <c r="T37"/>
      <c r="U37"/>
    </row>
    <row r="38" spans="1:21">
      <c r="A38">
        <v>2</v>
      </c>
      <c r="B38" t="s">
        <v>6</v>
      </c>
      <c r="C38" t="s">
        <v>115</v>
      </c>
      <c r="D38" s="18">
        <v>119.31</v>
      </c>
      <c r="E38" t="s">
        <v>103</v>
      </c>
      <c r="F38" t="s">
        <v>114</v>
      </c>
      <c r="G38">
        <v>1980</v>
      </c>
      <c r="H38">
        <v>39</v>
      </c>
      <c r="I38" s="1">
        <v>295.77999999999997</v>
      </c>
      <c r="J38" s="8">
        <v>1277.6432231020026</v>
      </c>
      <c r="K38" s="8">
        <v>121.62445676607221</v>
      </c>
      <c r="L38" s="1">
        <v>42.4</v>
      </c>
      <c r="M38" s="4">
        <v>1.57</v>
      </c>
      <c r="N38" s="14">
        <v>1533625</v>
      </c>
      <c r="O38" s="4">
        <v>280.86</v>
      </c>
      <c r="P38" s="4">
        <v>13.58</v>
      </c>
      <c r="Q38" s="2">
        <v>21.15</v>
      </c>
      <c r="R38" s="2" t="s">
        <v>156</v>
      </c>
      <c r="S38" s="13" t="s">
        <v>147</v>
      </c>
      <c r="T38"/>
      <c r="U38"/>
    </row>
    <row r="39" spans="1:21">
      <c r="A39">
        <v>43</v>
      </c>
      <c r="B39" t="s">
        <v>66</v>
      </c>
      <c r="C39" t="s">
        <v>94</v>
      </c>
      <c r="D39" s="18">
        <v>62.08</v>
      </c>
      <c r="E39" t="s">
        <v>103</v>
      </c>
      <c r="F39" t="s">
        <v>114</v>
      </c>
      <c r="G39" s="2">
        <v>1978</v>
      </c>
      <c r="H39">
        <v>41</v>
      </c>
      <c r="I39" s="1">
        <v>59.81</v>
      </c>
      <c r="J39" s="8">
        <v>1214.5054945054947</v>
      </c>
      <c r="K39" s="8">
        <v>57.72679324894515</v>
      </c>
      <c r="L39" s="1">
        <v>15.6</v>
      </c>
      <c r="M39" s="4">
        <v>4.37</v>
      </c>
      <c r="N39" s="14">
        <v>2129733</v>
      </c>
      <c r="O39" s="4">
        <v>56.5</v>
      </c>
      <c r="P39" s="4">
        <v>6.3</v>
      </c>
      <c r="Q39" s="2">
        <v>15.56</v>
      </c>
      <c r="R39" s="2" t="s">
        <v>156</v>
      </c>
      <c r="S39" s="13" t="s">
        <v>147</v>
      </c>
      <c r="T39"/>
      <c r="U39"/>
    </row>
    <row r="40" spans="1:21">
      <c r="A40">
        <v>48</v>
      </c>
      <c r="B40" t="s">
        <v>71</v>
      </c>
      <c r="C40" t="s">
        <v>100</v>
      </c>
      <c r="D40" s="18">
        <v>59.52</v>
      </c>
      <c r="E40" t="s">
        <v>112</v>
      </c>
      <c r="F40" t="s">
        <v>114</v>
      </c>
      <c r="G40" s="2">
        <v>1988</v>
      </c>
      <c r="H40">
        <v>31</v>
      </c>
      <c r="I40" s="1">
        <v>70.180000000000007</v>
      </c>
      <c r="J40" s="8">
        <v>1833.3333333333335</v>
      </c>
      <c r="K40" s="8">
        <v>64.548651817116081</v>
      </c>
      <c r="L40" s="1">
        <v>19.5</v>
      </c>
      <c r="M40" s="4">
        <v>0</v>
      </c>
      <c r="N40" s="14">
        <v>1591488</v>
      </c>
      <c r="O40" s="4">
        <v>76.290000000000006</v>
      </c>
      <c r="P40" s="4">
        <v>1.52</v>
      </c>
      <c r="Q40" s="2">
        <v>43.31</v>
      </c>
      <c r="R40" s="2" t="s">
        <v>158</v>
      </c>
      <c r="S40" s="13" t="s">
        <v>148</v>
      </c>
      <c r="T40"/>
      <c r="U40"/>
    </row>
    <row r="41" spans="1:21">
      <c r="A41">
        <v>39</v>
      </c>
      <c r="B41" t="s">
        <v>62</v>
      </c>
      <c r="C41" t="s">
        <v>99</v>
      </c>
      <c r="D41" s="18">
        <v>62.85</v>
      </c>
      <c r="E41" t="s">
        <v>103</v>
      </c>
      <c r="F41" t="s">
        <v>131</v>
      </c>
      <c r="G41" s="2">
        <v>1851</v>
      </c>
      <c r="H41">
        <v>168</v>
      </c>
      <c r="I41" s="1">
        <v>26.91</v>
      </c>
      <c r="J41" s="8">
        <v>88.050314465408803</v>
      </c>
      <c r="K41" s="8">
        <v>59.703264094955479</v>
      </c>
      <c r="L41" s="1">
        <v>11.2</v>
      </c>
      <c r="M41" s="4">
        <v>2.99</v>
      </c>
      <c r="N41" s="14">
        <v>6559628</v>
      </c>
      <c r="O41" s="4">
        <v>24.31</v>
      </c>
      <c r="P41" s="4">
        <v>2.6</v>
      </c>
      <c r="Q41" s="2">
        <v>14.62</v>
      </c>
      <c r="R41" s="2" t="s">
        <v>158</v>
      </c>
      <c r="S41" s="13" t="s">
        <v>148</v>
      </c>
      <c r="T41"/>
      <c r="U41"/>
    </row>
    <row r="42" spans="1:21">
      <c r="A42">
        <v>6</v>
      </c>
      <c r="B42" t="s">
        <v>10</v>
      </c>
      <c r="C42" t="s">
        <v>18</v>
      </c>
      <c r="D42" s="18">
        <v>92.23</v>
      </c>
      <c r="E42" t="s">
        <v>103</v>
      </c>
      <c r="F42" t="s">
        <v>118</v>
      </c>
      <c r="G42">
        <v>1906</v>
      </c>
      <c r="H42">
        <v>113</v>
      </c>
      <c r="I42" s="1">
        <v>37.090000000000003</v>
      </c>
      <c r="J42" s="8">
        <v>76.619047619047635</v>
      </c>
      <c r="K42" s="8">
        <v>90.400410677618083</v>
      </c>
      <c r="L42" s="1">
        <v>8</v>
      </c>
      <c r="M42" s="4">
        <v>2.71</v>
      </c>
      <c r="N42" s="14">
        <v>2285773</v>
      </c>
      <c r="O42" s="4">
        <v>42.67</v>
      </c>
      <c r="P42" s="4">
        <v>2.84</v>
      </c>
      <c r="Q42" s="2">
        <v>9.52</v>
      </c>
      <c r="R42" s="2" t="s">
        <v>158</v>
      </c>
      <c r="S42" s="13" t="s">
        <v>148</v>
      </c>
      <c r="T42"/>
      <c r="U42"/>
    </row>
    <row r="43" spans="1:21">
      <c r="A43">
        <v>19</v>
      </c>
      <c r="B43" t="s">
        <v>31</v>
      </c>
      <c r="C43" t="s">
        <v>42</v>
      </c>
      <c r="D43" s="18">
        <v>77.25</v>
      </c>
      <c r="E43" t="s">
        <v>103</v>
      </c>
      <c r="F43" t="s">
        <v>127</v>
      </c>
      <c r="G43" s="2">
        <v>1967</v>
      </c>
      <c r="H43">
        <v>52</v>
      </c>
      <c r="I43" s="1">
        <v>183.95</v>
      </c>
      <c r="J43" s="8">
        <v>1016.8791742562235</v>
      </c>
      <c r="K43" s="8">
        <v>81.142294436238302</v>
      </c>
      <c r="L43" s="1">
        <v>54.9</v>
      </c>
      <c r="M43" s="4">
        <v>0.43</v>
      </c>
      <c r="N43" s="14">
        <v>1606517</v>
      </c>
      <c r="O43" s="4">
        <v>199.74</v>
      </c>
      <c r="P43" s="4">
        <v>2.48</v>
      </c>
      <c r="Q43" s="2">
        <v>56.34</v>
      </c>
      <c r="R43" s="2" t="s">
        <v>158</v>
      </c>
      <c r="S43" s="13" t="s">
        <v>147</v>
      </c>
      <c r="T43"/>
      <c r="U43"/>
    </row>
    <row r="44" spans="1:21">
      <c r="A44">
        <v>29</v>
      </c>
      <c r="B44" t="s">
        <v>52</v>
      </c>
      <c r="C44" t="s">
        <v>81</v>
      </c>
      <c r="D44" s="18">
        <v>69.489999999999995</v>
      </c>
      <c r="E44" t="s">
        <v>103</v>
      </c>
      <c r="F44" t="s">
        <v>129</v>
      </c>
      <c r="G44" s="2">
        <v>1978</v>
      </c>
      <c r="H44">
        <v>41</v>
      </c>
      <c r="I44" s="1">
        <v>54.85</v>
      </c>
      <c r="J44" s="8">
        <v>1969.8113207547169</v>
      </c>
      <c r="K44" s="8">
        <v>76.935483870967744</v>
      </c>
      <c r="L44" s="1">
        <v>59.7</v>
      </c>
      <c r="M44" s="4">
        <v>0</v>
      </c>
      <c r="N44" s="14">
        <v>20354465</v>
      </c>
      <c r="O44" s="4">
        <v>65.319999999999993</v>
      </c>
      <c r="P44" s="4">
        <v>3.08</v>
      </c>
      <c r="Q44" s="2">
        <v>15.63</v>
      </c>
      <c r="R44" s="2" t="s">
        <v>156</v>
      </c>
      <c r="S44" s="13" t="s">
        <v>147</v>
      </c>
      <c r="T44"/>
      <c r="U44"/>
    </row>
    <row r="45" spans="1:21">
      <c r="A45">
        <v>18</v>
      </c>
      <c r="B45" t="s">
        <v>30</v>
      </c>
      <c r="C45" t="s">
        <v>41</v>
      </c>
      <c r="D45" s="18">
        <v>78.25</v>
      </c>
      <c r="E45" t="s">
        <v>103</v>
      </c>
      <c r="F45" t="s">
        <v>126</v>
      </c>
      <c r="G45" s="2">
        <v>1984</v>
      </c>
      <c r="H45">
        <v>35</v>
      </c>
      <c r="I45" s="1">
        <v>144.49</v>
      </c>
      <c r="J45" s="8">
        <v>719.10430839002265</v>
      </c>
      <c r="K45" s="8">
        <v>81.337851405622487</v>
      </c>
      <c r="L45" s="1">
        <v>20.5</v>
      </c>
      <c r="M45" s="4">
        <v>1.06</v>
      </c>
      <c r="N45" s="14">
        <v>960157</v>
      </c>
      <c r="O45" s="4">
        <v>135.43</v>
      </c>
      <c r="P45" s="4">
        <v>4.7699999999999996</v>
      </c>
      <c r="Q45" s="2">
        <v>29.34</v>
      </c>
      <c r="R45" s="2" t="s">
        <v>157</v>
      </c>
      <c r="S45" s="13" t="s">
        <v>147</v>
      </c>
      <c r="T45"/>
      <c r="U45"/>
    </row>
    <row r="46" spans="1:21">
      <c r="A46">
        <v>46</v>
      </c>
      <c r="B46" t="s">
        <v>69</v>
      </c>
      <c r="C46" t="s">
        <v>97</v>
      </c>
      <c r="D46" s="18">
        <v>60.42</v>
      </c>
      <c r="E46" t="s">
        <v>103</v>
      </c>
      <c r="F46" t="s">
        <v>126</v>
      </c>
      <c r="G46" s="2">
        <v>1969</v>
      </c>
      <c r="H46">
        <v>50</v>
      </c>
      <c r="I46" s="1">
        <v>259.02999999999997</v>
      </c>
      <c r="J46" s="8">
        <v>1178.5291214215201</v>
      </c>
      <c r="K46" s="8">
        <v>66.055516379255053</v>
      </c>
      <c r="L46" s="1">
        <v>13.8</v>
      </c>
      <c r="M46" s="4">
        <v>0</v>
      </c>
      <c r="N46" s="14">
        <v>639817</v>
      </c>
      <c r="O46" s="4">
        <v>267.13</v>
      </c>
      <c r="P46" s="4">
        <v>8.99</v>
      </c>
      <c r="Q46" s="2">
        <v>25.74</v>
      </c>
      <c r="R46" s="2" t="s">
        <v>157</v>
      </c>
      <c r="S46" s="13" t="s">
        <v>148</v>
      </c>
      <c r="T46"/>
      <c r="U46"/>
    </row>
    <row r="47" spans="1:21">
      <c r="A47">
        <v>13</v>
      </c>
      <c r="B47" t="s">
        <v>25</v>
      </c>
      <c r="C47" t="s">
        <v>36</v>
      </c>
      <c r="D47" s="18">
        <v>84.12</v>
      </c>
      <c r="E47" t="s">
        <v>103</v>
      </c>
      <c r="F47" t="s">
        <v>72</v>
      </c>
      <c r="G47" s="2">
        <v>2002</v>
      </c>
      <c r="H47">
        <v>17</v>
      </c>
      <c r="I47" s="1">
        <v>122.01</v>
      </c>
      <c r="J47" s="8">
        <v>2098.3783783783783</v>
      </c>
      <c r="K47" s="8">
        <v>85.256604919526282</v>
      </c>
      <c r="L47" s="1">
        <v>20.6</v>
      </c>
      <c r="M47" s="4">
        <v>1.46</v>
      </c>
      <c r="N47" s="14">
        <v>2137809</v>
      </c>
      <c r="O47" s="4">
        <v>114.88</v>
      </c>
      <c r="P47" s="4">
        <v>4.8899999999999997</v>
      </c>
      <c r="Q47" s="2">
        <v>21.69</v>
      </c>
      <c r="R47" s="2" t="s">
        <v>158</v>
      </c>
      <c r="S47" s="13" t="s">
        <v>148</v>
      </c>
      <c r="T47"/>
      <c r="U47"/>
    </row>
    <row r="48" spans="1:21">
      <c r="A48">
        <v>7</v>
      </c>
      <c r="B48" t="s">
        <v>11</v>
      </c>
      <c r="C48" t="s">
        <v>19</v>
      </c>
      <c r="D48" s="18">
        <v>91.39</v>
      </c>
      <c r="E48" t="s">
        <v>103</v>
      </c>
      <c r="F48" t="s">
        <v>120</v>
      </c>
      <c r="G48">
        <v>2015</v>
      </c>
      <c r="H48">
        <v>4</v>
      </c>
      <c r="I48" s="1">
        <v>117.26</v>
      </c>
      <c r="J48" s="8">
        <v>69.94202898550725</v>
      </c>
      <c r="K48" s="8">
        <v>96.678966789667911</v>
      </c>
      <c r="L48" s="1">
        <v>13.5</v>
      </c>
      <c r="M48" s="4">
        <v>0</v>
      </c>
      <c r="N48" s="14">
        <v>1736209</v>
      </c>
      <c r="O48" s="4">
        <v>108.24</v>
      </c>
      <c r="P48" s="4">
        <v>2.06</v>
      </c>
      <c r="Q48" s="2">
        <v>37.14</v>
      </c>
      <c r="R48" s="2" t="s">
        <v>158</v>
      </c>
      <c r="S48" s="13" t="s">
        <v>147</v>
      </c>
      <c r="T48"/>
      <c r="U48"/>
    </row>
    <row r="49" spans="1:21">
      <c r="A49">
        <v>49</v>
      </c>
      <c r="B49" t="s">
        <v>72</v>
      </c>
      <c r="C49" t="s">
        <v>101</v>
      </c>
      <c r="D49" s="18">
        <v>59.16</v>
      </c>
      <c r="E49" t="s">
        <v>103</v>
      </c>
      <c r="F49" t="s">
        <v>125</v>
      </c>
      <c r="G49" s="2">
        <v>1966</v>
      </c>
      <c r="H49">
        <v>53</v>
      </c>
      <c r="I49" s="1">
        <v>300.45999999999998</v>
      </c>
      <c r="J49" s="8">
        <v>1985.0798056904925</v>
      </c>
      <c r="K49" s="8">
        <v>61.685411397513832</v>
      </c>
      <c r="L49" s="1">
        <v>301.2</v>
      </c>
      <c r="M49" s="4">
        <v>0.54</v>
      </c>
      <c r="N49" s="14">
        <v>3235338</v>
      </c>
      <c r="O49" s="4">
        <v>329.71</v>
      </c>
      <c r="P49" s="4">
        <v>6.72</v>
      </c>
      <c r="Q49" s="2">
        <v>40.340000000000003</v>
      </c>
      <c r="R49" s="2" t="s">
        <v>157</v>
      </c>
      <c r="S49" s="13" t="s">
        <v>147</v>
      </c>
      <c r="T49"/>
      <c r="U49"/>
    </row>
    <row r="50" spans="1:21">
      <c r="A50">
        <v>16</v>
      </c>
      <c r="B50" t="s">
        <v>28</v>
      </c>
      <c r="C50" t="s">
        <v>39</v>
      </c>
      <c r="D50" s="18">
        <v>80.08</v>
      </c>
      <c r="E50" t="s">
        <v>103</v>
      </c>
      <c r="F50" t="s">
        <v>124</v>
      </c>
      <c r="G50" s="2">
        <v>1970</v>
      </c>
      <c r="H50">
        <v>49</v>
      </c>
      <c r="I50" s="1">
        <v>257.01</v>
      </c>
      <c r="J50" s="8">
        <v>822.50538406317287</v>
      </c>
      <c r="K50" s="8">
        <v>83.329766745131607</v>
      </c>
      <c r="L50" s="1">
        <v>22</v>
      </c>
      <c r="M50" s="4">
        <v>0</v>
      </c>
      <c r="N50" s="14">
        <v>538634</v>
      </c>
      <c r="O50" s="4">
        <v>242.92</v>
      </c>
      <c r="P50" s="4">
        <v>5.13</v>
      </c>
      <c r="Q50" s="2">
        <v>48.73</v>
      </c>
      <c r="R50" s="2" t="s">
        <v>158</v>
      </c>
      <c r="S50" s="13" t="s">
        <v>147</v>
      </c>
      <c r="T50"/>
      <c r="U50"/>
    </row>
    <row r="51" spans="1:21">
      <c r="A51">
        <v>11</v>
      </c>
      <c r="B51" t="s">
        <v>23</v>
      </c>
      <c r="C51" t="s">
        <v>34</v>
      </c>
      <c r="D51" s="18">
        <v>88.83</v>
      </c>
      <c r="E51" t="s">
        <v>103</v>
      </c>
      <c r="F51" t="s">
        <v>122</v>
      </c>
      <c r="G51">
        <v>1969</v>
      </c>
      <c r="H51">
        <v>50</v>
      </c>
      <c r="I51" s="1">
        <v>98.44</v>
      </c>
      <c r="J51" s="8">
        <v>104.78468899521532</v>
      </c>
      <c r="K51" s="8">
        <v>89.416971329613233</v>
      </c>
      <c r="L51" s="1">
        <v>13.9</v>
      </c>
      <c r="M51" s="4">
        <v>1.39</v>
      </c>
      <c r="N51" s="14">
        <v>934333</v>
      </c>
      <c r="O51" s="4">
        <v>98.73</v>
      </c>
      <c r="P51" s="4">
        <v>4.59</v>
      </c>
      <c r="Q51" s="2">
        <v>25.87</v>
      </c>
      <c r="R51" s="2" t="s">
        <v>157</v>
      </c>
      <c r="S51" s="13" t="s">
        <v>147</v>
      </c>
      <c r="T51"/>
      <c r="U51"/>
    </row>
    <row r="52" spans="1:21">
      <c r="A52">
        <v>37</v>
      </c>
      <c r="B52" t="s">
        <v>60</v>
      </c>
      <c r="C52" t="s">
        <v>89</v>
      </c>
      <c r="D52" s="18">
        <v>64.17</v>
      </c>
      <c r="E52" t="s">
        <v>111</v>
      </c>
      <c r="F52" t="s">
        <v>120</v>
      </c>
      <c r="G52" s="2">
        <v>1993</v>
      </c>
      <c r="H52">
        <v>26</v>
      </c>
      <c r="I52" s="1">
        <v>281.72000000000003</v>
      </c>
      <c r="J52" s="8">
        <v>185.28607594936713</v>
      </c>
      <c r="K52" s="8">
        <v>66.157475670893547</v>
      </c>
      <c r="L52" s="1">
        <v>17.5</v>
      </c>
      <c r="M52" s="4">
        <v>0.79</v>
      </c>
      <c r="N52" s="14">
        <v>581722</v>
      </c>
      <c r="O52" s="4">
        <v>294.27999999999997</v>
      </c>
      <c r="P52" s="4">
        <v>9.15</v>
      </c>
      <c r="Q52" s="2">
        <v>29.72</v>
      </c>
      <c r="R52" s="2" t="s">
        <v>157</v>
      </c>
      <c r="S52" s="13" t="s">
        <v>147</v>
      </c>
      <c r="T52"/>
      <c r="U52"/>
    </row>
    <row r="53" spans="1:21">
      <c r="A53">
        <v>50</v>
      </c>
      <c r="B53" t="s">
        <v>73</v>
      </c>
      <c r="C53" t="s">
        <v>102</v>
      </c>
      <c r="D53" s="18">
        <v>58.75</v>
      </c>
      <c r="E53" t="s">
        <v>111</v>
      </c>
      <c r="F53" t="s">
        <v>124</v>
      </c>
      <c r="G53" s="2">
        <v>1883</v>
      </c>
      <c r="H53">
        <v>136</v>
      </c>
      <c r="I53" s="1">
        <v>100.37</v>
      </c>
      <c r="J53" s="8">
        <v>414.45412608918497</v>
      </c>
      <c r="K53" s="8">
        <v>59.09018861943256</v>
      </c>
      <c r="L53" s="1">
        <v>12.9</v>
      </c>
      <c r="M53" s="4">
        <v>1.76</v>
      </c>
      <c r="N53" s="14">
        <v>838795</v>
      </c>
      <c r="O53" s="4">
        <v>109.94</v>
      </c>
      <c r="P53" s="4">
        <v>3.85</v>
      </c>
      <c r="Q53" s="2">
        <v>17.23</v>
      </c>
      <c r="R53" s="2" t="s">
        <v>156</v>
      </c>
      <c r="S53" s="13" t="s">
        <v>148</v>
      </c>
      <c r="T53"/>
      <c r="U53"/>
    </row>
    <row r="54" spans="1:21">
      <c r="A54">
        <v>30</v>
      </c>
      <c r="B54" t="s">
        <v>53</v>
      </c>
      <c r="C54" t="s">
        <v>82</v>
      </c>
      <c r="D54" s="18">
        <v>68.849999999999994</v>
      </c>
      <c r="E54" t="s">
        <v>109</v>
      </c>
      <c r="F54" t="s">
        <v>114</v>
      </c>
      <c r="G54" s="2">
        <v>1998</v>
      </c>
      <c r="H54">
        <v>21</v>
      </c>
      <c r="I54" s="1">
        <v>583.91</v>
      </c>
      <c r="J54" s="8">
        <v>988.97799328608721</v>
      </c>
      <c r="K54" s="8">
        <v>67.175332111772789</v>
      </c>
      <c r="L54" s="1">
        <v>49.8</v>
      </c>
      <c r="M54" s="4">
        <v>1.69</v>
      </c>
      <c r="N54" s="14">
        <v>395663</v>
      </c>
      <c r="O54" s="4">
        <v>626.17999999999995</v>
      </c>
      <c r="P54" s="4">
        <v>5.91</v>
      </c>
      <c r="Q54" s="2">
        <v>93.38</v>
      </c>
      <c r="R54" s="2" t="s">
        <v>158</v>
      </c>
      <c r="S54" s="13" t="s">
        <v>147</v>
      </c>
      <c r="T54"/>
      <c r="U54"/>
    </row>
    <row r="58" spans="1:21">
      <c r="A58" t="s">
        <v>140</v>
      </c>
      <c r="C58" t="s">
        <v>141</v>
      </c>
    </row>
    <row r="59" spans="1:21">
      <c r="C59" s="9" t="s">
        <v>142</v>
      </c>
    </row>
    <row r="60" spans="1:21">
      <c r="C60" t="s">
        <v>143</v>
      </c>
    </row>
    <row r="62" spans="1:21">
      <c r="C62" s="23"/>
      <c r="D62" s="23"/>
      <c r="E62" s="23"/>
      <c r="F62" s="23"/>
      <c r="G62" s="23"/>
      <c r="H62" s="23"/>
      <c r="I62" s="23"/>
      <c r="J62" s="23"/>
      <c r="K62" s="23"/>
      <c r="L62" s="40"/>
      <c r="M62" s="23"/>
    </row>
    <row r="63" spans="1:21">
      <c r="C63" s="23"/>
      <c r="D63" s="23"/>
      <c r="E63" s="23"/>
      <c r="F63" s="23"/>
      <c r="G63" s="23"/>
      <c r="H63" s="23"/>
      <c r="I63" s="23"/>
      <c r="J63" s="23"/>
      <c r="K63" s="23"/>
      <c r="L63" s="41"/>
      <c r="M63" s="23"/>
    </row>
    <row r="64" spans="1:21">
      <c r="A64" s="45" t="s">
        <v>176</v>
      </c>
      <c r="C64" s="23"/>
      <c r="D64" s="23"/>
      <c r="E64" s="23"/>
      <c r="F64" s="23"/>
      <c r="G64" s="23"/>
      <c r="H64" s="23"/>
      <c r="I64" s="23"/>
      <c r="J64" s="23"/>
      <c r="K64" s="23"/>
      <c r="L64" s="42"/>
      <c r="M64" s="23"/>
    </row>
    <row r="65" spans="1:19" ht="17">
      <c r="B65" s="5" t="s">
        <v>2</v>
      </c>
      <c r="C65" s="5" t="s">
        <v>3</v>
      </c>
      <c r="D65" s="17" t="s">
        <v>135</v>
      </c>
      <c r="E65" s="5" t="s">
        <v>4</v>
      </c>
      <c r="F65" s="5" t="s">
        <v>113</v>
      </c>
      <c r="G65" s="5" t="s">
        <v>119</v>
      </c>
      <c r="H65" s="5" t="s">
        <v>151</v>
      </c>
      <c r="I65" s="10" t="s">
        <v>145</v>
      </c>
      <c r="J65" s="5" t="s">
        <v>146</v>
      </c>
      <c r="K65" s="5" t="s">
        <v>139</v>
      </c>
      <c r="L65" s="5" t="s">
        <v>136</v>
      </c>
      <c r="M65" s="6" t="s">
        <v>137</v>
      </c>
      <c r="N65" s="6" t="s">
        <v>153</v>
      </c>
      <c r="O65" s="6" t="s">
        <v>154</v>
      </c>
      <c r="P65" s="6" t="s">
        <v>152</v>
      </c>
      <c r="Q65" s="7" t="s">
        <v>138</v>
      </c>
      <c r="R65" s="7" t="s">
        <v>155</v>
      </c>
      <c r="S65" s="12" t="s">
        <v>150</v>
      </c>
    </row>
    <row r="66" spans="1:19">
      <c r="A66" s="43" t="s">
        <v>161</v>
      </c>
      <c r="C66" s="23"/>
      <c r="D66" s="44">
        <f t="shared" ref="D66" si="0">AVERAGE(D5:D54)</f>
        <v>76.224999999999966</v>
      </c>
      <c r="E66" s="23"/>
      <c r="F66" s="23"/>
      <c r="G66" s="44">
        <f>AVERAGE(G5:G54)</f>
        <v>1958.84</v>
      </c>
      <c r="H66" s="44">
        <f t="shared" ref="H66:Q66" si="1">AVERAGE(H5:H54)</f>
        <v>60.16</v>
      </c>
      <c r="I66" s="41">
        <f t="shared" si="1"/>
        <v>182.6138</v>
      </c>
      <c r="J66" s="44">
        <f t="shared" si="1"/>
        <v>961.44360900572258</v>
      </c>
      <c r="K66" s="44">
        <f t="shared" si="1"/>
        <v>77.549264800072052</v>
      </c>
      <c r="L66" s="41">
        <f t="shared" si="1"/>
        <v>63.378</v>
      </c>
      <c r="M66" s="44">
        <f t="shared" si="1"/>
        <v>1.2151999999999998</v>
      </c>
      <c r="N66" s="46">
        <f t="shared" si="1"/>
        <v>4107068.2</v>
      </c>
      <c r="O66" s="44">
        <f t="shared" si="1"/>
        <v>189.78480000000002</v>
      </c>
      <c r="P66" s="44">
        <f t="shared" si="1"/>
        <v>5.1246000000000027</v>
      </c>
      <c r="Q66" s="44">
        <f t="shared" si="1"/>
        <v>34.982553191489359</v>
      </c>
      <c r="R66" s="44"/>
      <c r="S66" s="44"/>
    </row>
    <row r="67" spans="1:19">
      <c r="A67" s="43" t="s">
        <v>177</v>
      </c>
      <c r="C67" s="23"/>
      <c r="D67" s="44">
        <f t="shared" ref="D67" si="2">_xlfn.STDEV.S(D5:D54)</f>
        <v>16.969404430760029</v>
      </c>
      <c r="E67" s="23"/>
      <c r="F67" s="23"/>
      <c r="G67" s="23"/>
      <c r="H67" s="44">
        <f t="shared" ref="H67:Q67" si="3">_xlfn.STDEV.S(H5:H54)</f>
        <v>45.384237126912652</v>
      </c>
      <c r="I67" s="41">
        <f t="shared" si="3"/>
        <v>162.26968835470993</v>
      </c>
      <c r="J67" s="44">
        <f t="shared" si="3"/>
        <v>864.43732356019802</v>
      </c>
      <c r="K67" s="44">
        <f t="shared" si="3"/>
        <v>18.339499325467205</v>
      </c>
      <c r="L67" s="41">
        <f t="shared" si="3"/>
        <v>185.33126908873422</v>
      </c>
      <c r="M67" s="44">
        <f t="shared" si="3"/>
        <v>1.1274248063075212</v>
      </c>
      <c r="N67" s="46">
        <f t="shared" si="3"/>
        <v>8560188.6532267686</v>
      </c>
      <c r="O67" s="44">
        <f t="shared" si="3"/>
        <v>170.80030717651488</v>
      </c>
      <c r="P67" s="44">
        <f t="shared" si="3"/>
        <v>4.15599454439743</v>
      </c>
      <c r="Q67" s="44">
        <f t="shared" si="3"/>
        <v>30.680953620750302</v>
      </c>
      <c r="R67" s="23"/>
      <c r="S67" s="23"/>
    </row>
    <row r="68" spans="1:19">
      <c r="A68" s="43" t="s">
        <v>178</v>
      </c>
      <c r="C68" s="23"/>
      <c r="D68" s="44">
        <f t="shared" ref="D68" si="4">MAX(D5:D54)</f>
        <v>148.43</v>
      </c>
      <c r="E68" s="23"/>
      <c r="F68" s="23"/>
      <c r="G68" s="44">
        <f>MAX(G5:G54)</f>
        <v>2016</v>
      </c>
      <c r="H68" s="44">
        <f t="shared" ref="H68:Q68" si="5">MAX(H5:H54)</f>
        <v>182</v>
      </c>
      <c r="I68" s="41">
        <f t="shared" si="5"/>
        <v>839.97</v>
      </c>
      <c r="J68" s="44">
        <f t="shared" si="5"/>
        <v>4526.0340632603402</v>
      </c>
      <c r="K68" s="44">
        <f t="shared" si="5"/>
        <v>160.18878400888391</v>
      </c>
      <c r="L68" s="41">
        <f t="shared" si="5"/>
        <v>1304.8</v>
      </c>
      <c r="M68" s="44">
        <f t="shared" si="5"/>
        <v>4.4400000000000004</v>
      </c>
      <c r="N68" s="46">
        <f t="shared" si="5"/>
        <v>53424296</v>
      </c>
      <c r="O68" s="44">
        <f t="shared" si="5"/>
        <v>880.26</v>
      </c>
      <c r="P68" s="44">
        <f t="shared" si="5"/>
        <v>14.46</v>
      </c>
      <c r="Q68" s="44">
        <f t="shared" si="5"/>
        <v>197.93</v>
      </c>
      <c r="R68" s="23"/>
      <c r="S68" s="23"/>
    </row>
    <row r="69" spans="1:19">
      <c r="A69" s="43" t="s">
        <v>179</v>
      </c>
      <c r="C69" s="23"/>
      <c r="D69" s="44">
        <f t="shared" ref="D69" si="6">MIN(D5:D54)</f>
        <v>58.75</v>
      </c>
      <c r="E69" s="23"/>
      <c r="F69" s="23"/>
      <c r="G69" s="44">
        <f>MIN(G5:G54)</f>
        <v>1837</v>
      </c>
      <c r="H69" s="44">
        <f t="shared" ref="H69:Q69" si="7">MIN(H5:H54)</f>
        <v>3</v>
      </c>
      <c r="I69" s="41">
        <f t="shared" si="7"/>
        <v>11.45</v>
      </c>
      <c r="J69" s="44">
        <f t="shared" si="7"/>
        <v>-34.571428571428577</v>
      </c>
      <c r="K69" s="44">
        <f t="shared" si="7"/>
        <v>57.72679324894515</v>
      </c>
      <c r="L69" s="41">
        <f t="shared" si="7"/>
        <v>8</v>
      </c>
      <c r="M69" s="44">
        <f t="shared" si="7"/>
        <v>0</v>
      </c>
      <c r="N69" s="46">
        <f t="shared" si="7"/>
        <v>265523</v>
      </c>
      <c r="O69" s="44">
        <f t="shared" si="7"/>
        <v>12.69</v>
      </c>
      <c r="P69" s="44">
        <f t="shared" si="7"/>
        <v>-5.26</v>
      </c>
      <c r="Q69" s="44">
        <f t="shared" si="7"/>
        <v>9.52</v>
      </c>
    </row>
    <row r="70" spans="1:19">
      <c r="A70" s="43" t="s">
        <v>163</v>
      </c>
      <c r="B70">
        <v>50</v>
      </c>
      <c r="C70">
        <v>50</v>
      </c>
      <c r="D70">
        <v>50</v>
      </c>
      <c r="E70">
        <v>50</v>
      </c>
      <c r="F70">
        <v>50</v>
      </c>
      <c r="G70">
        <v>50</v>
      </c>
      <c r="H70">
        <v>50</v>
      </c>
      <c r="I70">
        <v>50</v>
      </c>
      <c r="J70">
        <v>50</v>
      </c>
      <c r="K70">
        <v>50</v>
      </c>
      <c r="L70">
        <v>50</v>
      </c>
      <c r="M70">
        <v>50</v>
      </c>
      <c r="N70">
        <v>50</v>
      </c>
      <c r="O70">
        <v>50</v>
      </c>
      <c r="P70">
        <v>50</v>
      </c>
      <c r="Q70">
        <v>50</v>
      </c>
      <c r="R70">
        <v>50</v>
      </c>
      <c r="S70">
        <v>50</v>
      </c>
    </row>
    <row r="71" spans="1:19">
      <c r="A71" s="43" t="s">
        <v>180</v>
      </c>
      <c r="C71" s="23"/>
      <c r="D71" s="23"/>
      <c r="E71" s="23"/>
      <c r="F71" s="23"/>
      <c r="G71" s="23"/>
      <c r="H71" s="23"/>
      <c r="I71" s="23"/>
      <c r="J71" s="23"/>
      <c r="K71" s="23"/>
      <c r="L71" s="41"/>
      <c r="M71" s="23"/>
    </row>
    <row r="72" spans="1:19">
      <c r="C72" s="23"/>
      <c r="D72" s="23"/>
      <c r="E72" s="23"/>
      <c r="F72" s="23"/>
      <c r="G72" s="23"/>
      <c r="H72" s="23"/>
      <c r="I72" s="23"/>
      <c r="J72" s="23"/>
      <c r="K72" s="23"/>
      <c r="L72" s="41"/>
      <c r="M72" s="23"/>
    </row>
    <row r="73" spans="1:19">
      <c r="C73" s="23"/>
      <c r="D73" s="23"/>
      <c r="E73" s="23"/>
      <c r="F73" s="23"/>
      <c r="G73" s="23"/>
      <c r="H73" s="23"/>
      <c r="I73" s="23"/>
      <c r="J73" s="23"/>
      <c r="K73" s="23"/>
      <c r="L73" s="23"/>
      <c r="M73" s="23"/>
    </row>
    <row r="74" spans="1:19">
      <c r="C74" s="23"/>
      <c r="D74" s="23"/>
      <c r="E74" s="23"/>
      <c r="F74" s="23"/>
      <c r="G74" s="23"/>
      <c r="H74" s="23"/>
      <c r="I74" s="23"/>
      <c r="J74" s="23"/>
      <c r="K74" s="23"/>
      <c r="L74" s="23"/>
      <c r="M74" s="23"/>
    </row>
    <row r="75" spans="1:19">
      <c r="C75" s="23"/>
      <c r="D75" s="23"/>
      <c r="E75" s="23"/>
      <c r="F75" s="23"/>
      <c r="G75" s="23"/>
      <c r="H75" s="23"/>
      <c r="I75" s="23"/>
      <c r="J75" s="23"/>
      <c r="K75" s="23"/>
      <c r="L75" s="23"/>
      <c r="M75" s="23"/>
    </row>
    <row r="76" spans="1:19">
      <c r="C76" s="23"/>
      <c r="D76" s="23"/>
      <c r="E76" s="23"/>
      <c r="F76" s="23"/>
      <c r="G76" s="23"/>
      <c r="H76" s="23"/>
      <c r="I76" s="23"/>
      <c r="J76" s="23"/>
      <c r="K76" s="23"/>
      <c r="L76" s="23"/>
      <c r="M76" s="23"/>
    </row>
    <row r="77" spans="1:19">
      <c r="C77" s="23"/>
      <c r="D77" s="23"/>
      <c r="E77" s="23"/>
      <c r="F77" s="23"/>
      <c r="G77" s="23"/>
      <c r="H77" s="23"/>
      <c r="I77" s="23" t="s">
        <v>181</v>
      </c>
      <c r="J77" s="23"/>
      <c r="K77" s="23"/>
      <c r="L77" s="23"/>
      <c r="M77" s="23"/>
    </row>
  </sheetData>
  <autoFilter ref="A4:Y4" xr:uid="{B89EC2B8-3139-174A-83B0-73FBEFF63993}">
    <sortState xmlns:xlrd2="http://schemas.microsoft.com/office/spreadsheetml/2017/richdata2" ref="A5:Y54">
      <sortCondition ref="E4:E54"/>
    </sortState>
  </autoFilter>
  <mergeCells count="1">
    <mergeCell ref="A2:Y2"/>
  </mergeCells>
  <hyperlinks>
    <hyperlink ref="C59" r:id="rId1" xr:uid="{1DF024EC-07BD-4748-B782-1774A314BF59}"/>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CFADF-889E-654D-A011-5756BC5A7A3C}">
  <dimension ref="B3:X53"/>
  <sheetViews>
    <sheetView topLeftCell="B1" workbookViewId="0">
      <selection activeCell="I55" sqref="I55"/>
    </sheetView>
  </sheetViews>
  <sheetFormatPr baseColWidth="10" defaultRowHeight="16"/>
  <cols>
    <col min="2" max="2" width="28.33203125" bestFit="1" customWidth="1"/>
    <col min="3" max="3" width="15.33203125" bestFit="1" customWidth="1"/>
    <col min="4" max="4" width="20" bestFit="1" customWidth="1"/>
    <col min="5" max="5" width="13" bestFit="1" customWidth="1"/>
    <col min="6" max="6" width="11" bestFit="1" customWidth="1"/>
    <col min="8" max="8" width="12.1640625" bestFit="1" customWidth="1"/>
    <col min="10" max="10" width="13.5" bestFit="1" customWidth="1"/>
  </cols>
  <sheetData>
    <row r="3" spans="2:24">
      <c r="B3" s="5" t="s">
        <v>3</v>
      </c>
      <c r="C3" s="5" t="s">
        <v>151</v>
      </c>
      <c r="D3" s="5" t="s">
        <v>136</v>
      </c>
      <c r="E3" s="6" t="s">
        <v>153</v>
      </c>
      <c r="F3" s="6" t="s">
        <v>152</v>
      </c>
    </row>
    <row r="4" spans="2:24">
      <c r="B4" t="s">
        <v>15</v>
      </c>
      <c r="C4">
        <v>50</v>
      </c>
      <c r="D4" s="1">
        <v>51.1</v>
      </c>
      <c r="E4" s="14">
        <v>53424296</v>
      </c>
      <c r="F4" s="4">
        <v>0.19</v>
      </c>
      <c r="H4" s="49" t="s">
        <v>226</v>
      </c>
      <c r="I4" s="20"/>
      <c r="J4" s="20"/>
      <c r="K4" s="20"/>
      <c r="L4" s="20"/>
      <c r="M4" s="20"/>
      <c r="N4" s="20"/>
      <c r="O4" s="21"/>
      <c r="Q4" s="49" t="s">
        <v>227</v>
      </c>
      <c r="R4" s="20"/>
      <c r="S4" s="20"/>
      <c r="T4" s="20"/>
      <c r="U4" s="20"/>
      <c r="V4" s="20"/>
      <c r="W4" s="20"/>
      <c r="X4" s="21"/>
    </row>
    <row r="5" spans="2:24">
      <c r="B5" t="s">
        <v>115</v>
      </c>
      <c r="C5">
        <v>39</v>
      </c>
      <c r="D5" s="1">
        <v>42.4</v>
      </c>
      <c r="E5" s="14">
        <v>1533625</v>
      </c>
      <c r="F5" s="4">
        <v>13.58</v>
      </c>
      <c r="H5" s="22"/>
      <c r="I5" s="23"/>
      <c r="J5" s="23"/>
      <c r="K5" s="23"/>
      <c r="L5" s="23"/>
      <c r="M5" s="23"/>
      <c r="N5" s="23"/>
      <c r="O5" s="25"/>
      <c r="P5" s="23"/>
      <c r="Q5" s="22"/>
      <c r="R5" s="23"/>
      <c r="S5" s="23"/>
      <c r="T5" s="23"/>
      <c r="U5" s="23"/>
      <c r="V5" s="23"/>
      <c r="W5" s="23"/>
      <c r="X5" s="25"/>
    </row>
    <row r="6" spans="2:24">
      <c r="B6" t="s">
        <v>116</v>
      </c>
      <c r="C6">
        <v>22</v>
      </c>
      <c r="D6" s="1">
        <v>28.1</v>
      </c>
      <c r="E6" s="14">
        <v>1269211</v>
      </c>
      <c r="F6" s="4">
        <v>7.12</v>
      </c>
      <c r="H6" s="22" t="s">
        <v>186</v>
      </c>
      <c r="I6" s="23" t="s">
        <v>199</v>
      </c>
      <c r="J6" s="23" t="s">
        <v>209</v>
      </c>
      <c r="K6" s="23"/>
      <c r="L6" s="23"/>
      <c r="M6" s="23"/>
      <c r="N6" s="23"/>
      <c r="O6" s="25"/>
      <c r="P6" s="23"/>
      <c r="Q6" s="22" t="s">
        <v>186</v>
      </c>
      <c r="R6" s="23" t="s">
        <v>199</v>
      </c>
      <c r="S6" s="23" t="s">
        <v>213</v>
      </c>
      <c r="T6" s="23"/>
      <c r="U6" s="23"/>
      <c r="V6" s="23"/>
      <c r="W6" s="23"/>
      <c r="X6" s="25"/>
    </row>
    <row r="7" spans="2:24">
      <c r="B7" t="s">
        <v>16</v>
      </c>
      <c r="C7">
        <v>117</v>
      </c>
      <c r="D7" s="1">
        <v>65</v>
      </c>
      <c r="E7" s="14">
        <v>5274949</v>
      </c>
      <c r="F7" s="4">
        <v>6.25</v>
      </c>
      <c r="H7" s="22"/>
      <c r="I7" s="23" t="s">
        <v>200</v>
      </c>
      <c r="J7" s="23" t="s">
        <v>210</v>
      </c>
      <c r="K7" s="23"/>
      <c r="L7" s="23"/>
      <c r="M7" s="23"/>
      <c r="N7" s="23"/>
      <c r="O7" s="25"/>
      <c r="P7" s="23"/>
      <c r="Q7" s="22"/>
      <c r="R7" s="23" t="s">
        <v>200</v>
      </c>
      <c r="S7" s="23" t="s">
        <v>214</v>
      </c>
      <c r="T7" s="23"/>
      <c r="U7" s="23"/>
      <c r="V7" s="23"/>
      <c r="W7" s="23"/>
      <c r="X7" s="25"/>
    </row>
    <row r="8" spans="2:24">
      <c r="B8" t="s">
        <v>17</v>
      </c>
      <c r="C8">
        <v>26</v>
      </c>
      <c r="D8" s="1">
        <v>23.3</v>
      </c>
      <c r="E8" s="14">
        <v>437996</v>
      </c>
      <c r="F8" s="4">
        <v>10.99</v>
      </c>
      <c r="H8" s="22"/>
      <c r="I8" s="23"/>
      <c r="J8" s="23"/>
      <c r="K8" s="23"/>
      <c r="L8" s="23"/>
      <c r="M8" s="23"/>
      <c r="N8" s="23"/>
      <c r="O8" s="25"/>
      <c r="Q8" s="22"/>
      <c r="R8" s="23"/>
      <c r="S8" s="23"/>
      <c r="T8" s="23"/>
      <c r="U8" s="23"/>
      <c r="V8" s="23"/>
      <c r="W8" s="23"/>
      <c r="X8" s="25"/>
    </row>
    <row r="9" spans="2:24">
      <c r="B9" t="s">
        <v>18</v>
      </c>
      <c r="C9">
        <v>113</v>
      </c>
      <c r="D9" s="1">
        <v>8</v>
      </c>
      <c r="E9" s="14">
        <v>2285773</v>
      </c>
      <c r="F9" s="4">
        <v>2.84</v>
      </c>
      <c r="H9" s="22"/>
      <c r="I9" s="23"/>
      <c r="J9" s="23"/>
      <c r="K9" s="23"/>
      <c r="L9" s="23"/>
      <c r="M9" s="23"/>
      <c r="N9" s="23"/>
      <c r="O9" s="25"/>
      <c r="Q9" s="22"/>
      <c r="R9" s="23"/>
      <c r="S9" s="23"/>
      <c r="T9" s="23"/>
      <c r="U9" s="23"/>
      <c r="V9" s="23"/>
      <c r="W9" s="23"/>
      <c r="X9" s="25"/>
    </row>
    <row r="10" spans="2:24">
      <c r="B10" t="s">
        <v>19</v>
      </c>
      <c r="C10">
        <v>4</v>
      </c>
      <c r="D10" s="1">
        <v>13.5</v>
      </c>
      <c r="E10" s="14">
        <v>1736209</v>
      </c>
      <c r="F10" s="4">
        <v>2.06</v>
      </c>
      <c r="H10" s="22" t="s">
        <v>187</v>
      </c>
      <c r="I10" s="23" t="s">
        <v>188</v>
      </c>
      <c r="J10" s="23"/>
      <c r="K10" s="23"/>
      <c r="L10" s="23"/>
      <c r="M10" s="23"/>
      <c r="N10" s="23"/>
      <c r="O10" s="25"/>
      <c r="Q10" s="22" t="s">
        <v>187</v>
      </c>
      <c r="R10" s="23" t="s">
        <v>188</v>
      </c>
      <c r="S10" s="23"/>
      <c r="T10" s="23"/>
      <c r="U10" s="23"/>
      <c r="V10" s="23"/>
      <c r="W10" s="23"/>
      <c r="X10" s="25"/>
    </row>
    <row r="11" spans="2:24">
      <c r="B11" t="s">
        <v>20</v>
      </c>
      <c r="C11">
        <v>37</v>
      </c>
      <c r="D11" s="1">
        <v>21.1</v>
      </c>
      <c r="E11" s="14">
        <v>1786941</v>
      </c>
      <c r="F11" s="4">
        <v>2.9</v>
      </c>
      <c r="H11" s="22"/>
      <c r="I11" s="23" t="s">
        <v>189</v>
      </c>
      <c r="J11" s="23"/>
      <c r="K11" s="23"/>
      <c r="L11" s="23"/>
      <c r="M11" s="23"/>
      <c r="N11" s="23"/>
      <c r="O11" s="25"/>
      <c r="Q11" s="22"/>
      <c r="R11" s="23" t="s">
        <v>189</v>
      </c>
      <c r="S11" s="23"/>
      <c r="T11" s="23"/>
      <c r="U11" s="23"/>
      <c r="V11" s="23"/>
      <c r="W11" s="23"/>
      <c r="X11" s="25"/>
    </row>
    <row r="12" spans="2:24">
      <c r="B12" t="s">
        <v>21</v>
      </c>
      <c r="C12">
        <v>52</v>
      </c>
      <c r="D12" s="1">
        <v>55.9</v>
      </c>
      <c r="E12" s="14">
        <v>7087268</v>
      </c>
      <c r="F12" s="4">
        <v>2.86</v>
      </c>
      <c r="H12" s="22"/>
      <c r="I12" s="23"/>
      <c r="J12" s="23"/>
      <c r="K12" s="23"/>
      <c r="L12" s="23"/>
      <c r="M12" s="23"/>
      <c r="N12" s="23"/>
      <c r="O12" s="25"/>
      <c r="Q12" s="22"/>
      <c r="R12" s="23"/>
      <c r="S12" s="23"/>
      <c r="T12" s="23"/>
      <c r="U12" s="23"/>
      <c r="V12" s="23"/>
      <c r="W12" s="23"/>
      <c r="X12" s="25"/>
    </row>
    <row r="13" spans="2:24">
      <c r="B13" t="s">
        <v>22</v>
      </c>
      <c r="C13">
        <v>43</v>
      </c>
      <c r="D13" s="1">
        <v>1304.8</v>
      </c>
      <c r="E13" s="14">
        <v>26878815</v>
      </c>
      <c r="F13" s="4">
        <v>11.89</v>
      </c>
      <c r="H13" s="22"/>
      <c r="I13" s="23"/>
      <c r="J13" s="23"/>
      <c r="K13" s="23"/>
      <c r="L13" s="23"/>
      <c r="M13" s="23"/>
      <c r="N13" s="23"/>
      <c r="O13" s="25"/>
      <c r="Q13" s="22"/>
      <c r="R13" s="23"/>
      <c r="S13" s="23"/>
      <c r="T13" s="23"/>
      <c r="U13" s="23"/>
      <c r="V13" s="23"/>
      <c r="W13" s="23"/>
      <c r="X13" s="25"/>
    </row>
    <row r="14" spans="2:24">
      <c r="B14" t="s">
        <v>34</v>
      </c>
      <c r="C14">
        <v>50</v>
      </c>
      <c r="D14" s="1">
        <v>13.9</v>
      </c>
      <c r="E14" s="14">
        <v>934333</v>
      </c>
      <c r="F14" s="4">
        <v>4.59</v>
      </c>
      <c r="H14" s="22" t="s">
        <v>190</v>
      </c>
      <c r="I14" s="23"/>
      <c r="J14" s="23">
        <v>65</v>
      </c>
      <c r="K14" s="23" t="s">
        <v>191</v>
      </c>
      <c r="L14" s="23"/>
      <c r="M14" s="23"/>
      <c r="N14" s="23"/>
      <c r="O14" s="25"/>
      <c r="Q14" s="22" t="s">
        <v>190</v>
      </c>
      <c r="R14" s="23"/>
      <c r="S14" s="50">
        <v>4500000</v>
      </c>
      <c r="T14" s="23" t="s">
        <v>191</v>
      </c>
      <c r="U14" s="23"/>
      <c r="V14" s="23"/>
      <c r="W14" s="23"/>
      <c r="X14" s="25"/>
    </row>
    <row r="15" spans="2:24">
      <c r="B15" t="s">
        <v>35</v>
      </c>
      <c r="C15">
        <v>26</v>
      </c>
      <c r="D15" s="1">
        <v>30</v>
      </c>
      <c r="E15" s="14">
        <v>289979</v>
      </c>
      <c r="F15" s="4">
        <v>13.84</v>
      </c>
      <c r="H15" s="22"/>
      <c r="I15" s="23"/>
      <c r="J15" s="23">
        <f>'Confidence Intervals '!D3</f>
        <v>60.16</v>
      </c>
      <c r="K15" s="23" t="s">
        <v>192</v>
      </c>
      <c r="L15" s="23"/>
      <c r="M15" s="23"/>
      <c r="N15" s="23"/>
      <c r="O15" s="25"/>
      <c r="Q15" s="22"/>
      <c r="R15" s="23"/>
      <c r="S15" s="23">
        <f>'Confidence Intervals '!N3</f>
        <v>4107068.2</v>
      </c>
      <c r="T15" s="23" t="s">
        <v>192</v>
      </c>
      <c r="U15" s="23"/>
      <c r="V15" s="23"/>
      <c r="W15" s="23"/>
      <c r="X15" s="25"/>
    </row>
    <row r="16" spans="2:24">
      <c r="B16" t="s">
        <v>36</v>
      </c>
      <c r="C16">
        <v>17</v>
      </c>
      <c r="D16" s="1">
        <v>20.6</v>
      </c>
      <c r="E16" s="14">
        <v>2137809</v>
      </c>
      <c r="F16" s="4">
        <v>4.8899999999999997</v>
      </c>
      <c r="H16" s="22"/>
      <c r="I16" s="23"/>
      <c r="J16" s="42">
        <f>'Confidence Intervals '!D4</f>
        <v>45.384237126912652</v>
      </c>
      <c r="K16" s="23" t="s">
        <v>193</v>
      </c>
      <c r="L16" s="23"/>
      <c r="M16" s="23"/>
      <c r="N16" s="23"/>
      <c r="O16" s="25"/>
      <c r="Q16" s="22"/>
      <c r="R16" s="23"/>
      <c r="S16" s="42">
        <f>'Confidence Intervals '!N4</f>
        <v>8560188.6532267686</v>
      </c>
      <c r="T16" s="23" t="s">
        <v>193</v>
      </c>
      <c r="U16" s="23"/>
      <c r="V16" s="23"/>
      <c r="W16" s="23"/>
      <c r="X16" s="25"/>
    </row>
    <row r="17" spans="2:24">
      <c r="B17" t="s">
        <v>37</v>
      </c>
      <c r="C17">
        <v>3</v>
      </c>
      <c r="D17" s="1">
        <v>13.3</v>
      </c>
      <c r="E17" s="14">
        <v>2989203</v>
      </c>
      <c r="F17" s="4">
        <v>0.81</v>
      </c>
      <c r="H17" s="22"/>
      <c r="I17" s="23"/>
      <c r="J17" s="23">
        <f>'Confidence Intervals '!D5</f>
        <v>50</v>
      </c>
      <c r="K17" s="23" t="s">
        <v>163</v>
      </c>
      <c r="L17" s="23"/>
      <c r="M17" s="23"/>
      <c r="N17" s="23"/>
      <c r="O17" s="25"/>
      <c r="Q17" s="22"/>
      <c r="R17" s="23"/>
      <c r="S17" s="23">
        <f>'Confidence Intervals '!N5</f>
        <v>50</v>
      </c>
      <c r="T17" s="23" t="s">
        <v>163</v>
      </c>
      <c r="U17" s="23"/>
      <c r="V17" s="23"/>
      <c r="W17" s="23"/>
      <c r="X17" s="25"/>
    </row>
    <row r="18" spans="2:24">
      <c r="B18" t="s">
        <v>38</v>
      </c>
      <c r="C18">
        <v>19</v>
      </c>
      <c r="D18" s="1">
        <v>14.4</v>
      </c>
      <c r="E18" s="14">
        <v>265523</v>
      </c>
      <c r="F18" s="4">
        <v>5.29</v>
      </c>
      <c r="H18" s="22"/>
      <c r="I18" s="23"/>
      <c r="J18" s="23">
        <f>'Confidence Intervals '!D6</f>
        <v>49</v>
      </c>
      <c r="K18" s="23" t="s">
        <v>180</v>
      </c>
      <c r="L18" s="23"/>
      <c r="M18" s="23"/>
      <c r="N18" s="23"/>
      <c r="O18" s="25"/>
      <c r="Q18" s="22"/>
      <c r="R18" s="23"/>
      <c r="S18" s="23">
        <f>'Confidence Intervals '!N6</f>
        <v>49</v>
      </c>
      <c r="T18" s="23" t="s">
        <v>180</v>
      </c>
      <c r="U18" s="23"/>
      <c r="V18" s="23"/>
      <c r="W18" s="23"/>
      <c r="X18" s="25"/>
    </row>
    <row r="19" spans="2:24">
      <c r="B19" t="s">
        <v>39</v>
      </c>
      <c r="C19">
        <v>49</v>
      </c>
      <c r="D19" s="1">
        <v>22</v>
      </c>
      <c r="E19" s="14">
        <v>538634</v>
      </c>
      <c r="F19" s="4">
        <v>5.13</v>
      </c>
      <c r="H19" s="22"/>
      <c r="I19" s="23"/>
      <c r="J19" s="23">
        <f>(J15-J14)/(J16/SQRT(J17))</f>
        <v>-0.75409372011090303</v>
      </c>
      <c r="K19" s="23" t="s">
        <v>194</v>
      </c>
      <c r="L19" s="23"/>
      <c r="M19" s="23"/>
      <c r="N19" s="23"/>
      <c r="O19" s="25"/>
      <c r="Q19" s="22"/>
      <c r="R19" s="23"/>
      <c r="S19" s="23">
        <f>(S15-S14)/(S16/SQRT(S17))</f>
        <v>-0.32457782366642396</v>
      </c>
      <c r="T19" s="23" t="s">
        <v>194</v>
      </c>
      <c r="U19" s="23"/>
      <c r="V19" s="23"/>
      <c r="W19" s="23"/>
      <c r="X19" s="25"/>
    </row>
    <row r="20" spans="2:24">
      <c r="B20" t="s">
        <v>40</v>
      </c>
      <c r="C20">
        <v>115</v>
      </c>
      <c r="D20" s="1">
        <v>8.5</v>
      </c>
      <c r="E20" s="14">
        <v>5167995</v>
      </c>
      <c r="F20" s="4">
        <v>-4.95</v>
      </c>
      <c r="H20" s="22"/>
      <c r="I20" s="23"/>
      <c r="J20" s="23">
        <f>_xlfn.T.DIST(J19,J18,1)</f>
        <v>0.22720084904812149</v>
      </c>
      <c r="K20" s="23" t="s">
        <v>195</v>
      </c>
      <c r="L20" s="23"/>
      <c r="M20" s="23"/>
      <c r="N20" s="23"/>
      <c r="O20" s="25"/>
      <c r="Q20" s="22"/>
      <c r="R20" s="23"/>
      <c r="S20" s="23">
        <f>_xlfn.T.DIST(S19,S18,1)</f>
        <v>0.37344112797747486</v>
      </c>
      <c r="T20" s="23" t="s">
        <v>195</v>
      </c>
      <c r="U20" s="23"/>
      <c r="V20" s="23"/>
      <c r="W20" s="23"/>
      <c r="X20" s="25"/>
    </row>
    <row r="21" spans="2:24">
      <c r="B21" t="s">
        <v>41</v>
      </c>
      <c r="C21">
        <v>35</v>
      </c>
      <c r="D21" s="1">
        <v>20.5</v>
      </c>
      <c r="E21" s="14">
        <v>960157</v>
      </c>
      <c r="F21" s="4">
        <v>4.7699999999999996</v>
      </c>
      <c r="H21" s="22"/>
      <c r="I21" s="23"/>
      <c r="J21" s="23"/>
      <c r="K21" s="23"/>
      <c r="L21" s="23"/>
      <c r="M21" s="23"/>
      <c r="N21" s="23"/>
      <c r="O21" s="25"/>
      <c r="Q21" s="22"/>
      <c r="R21" s="23"/>
      <c r="S21" s="23"/>
      <c r="T21" s="23"/>
      <c r="U21" s="23"/>
      <c r="V21" s="23"/>
      <c r="W21" s="23"/>
      <c r="X21" s="25"/>
    </row>
    <row r="22" spans="2:24">
      <c r="B22" t="s">
        <v>42</v>
      </c>
      <c r="C22">
        <v>52</v>
      </c>
      <c r="D22" s="1">
        <v>54.9</v>
      </c>
      <c r="E22" s="14">
        <v>1606517</v>
      </c>
      <c r="F22" s="4">
        <v>2.48</v>
      </c>
      <c r="H22" s="22" t="s">
        <v>196</v>
      </c>
      <c r="I22" s="23"/>
      <c r="J22" s="23" t="s">
        <v>197</v>
      </c>
      <c r="K22" s="23"/>
      <c r="L22" s="23"/>
      <c r="M22" s="23"/>
      <c r="N22" s="23"/>
      <c r="O22" s="25"/>
      <c r="Q22" s="22" t="s">
        <v>196</v>
      </c>
      <c r="R22" s="23"/>
      <c r="S22" s="23" t="s">
        <v>197</v>
      </c>
      <c r="T22" s="23"/>
      <c r="U22" s="23"/>
      <c r="V22" s="23"/>
      <c r="W22" s="23"/>
      <c r="X22" s="25"/>
    </row>
    <row r="23" spans="2:24">
      <c r="B23" t="s">
        <v>43</v>
      </c>
      <c r="C23">
        <v>21</v>
      </c>
      <c r="D23" s="1">
        <v>21.9</v>
      </c>
      <c r="E23" s="14">
        <v>453253</v>
      </c>
      <c r="F23" s="4">
        <v>6.98</v>
      </c>
      <c r="H23" s="22"/>
      <c r="I23" s="23"/>
      <c r="J23" s="23" t="s">
        <v>198</v>
      </c>
      <c r="K23" s="23"/>
      <c r="L23" s="23"/>
      <c r="M23" s="23"/>
      <c r="N23" s="23"/>
      <c r="O23" s="25"/>
      <c r="Q23" s="22"/>
      <c r="R23" s="23"/>
      <c r="S23" s="23" t="s">
        <v>198</v>
      </c>
      <c r="T23" s="23"/>
      <c r="U23" s="23"/>
      <c r="V23" s="23"/>
      <c r="W23" s="23"/>
      <c r="X23" s="25"/>
    </row>
    <row r="24" spans="2:24">
      <c r="B24" t="s">
        <v>44</v>
      </c>
      <c r="C24">
        <v>49</v>
      </c>
      <c r="D24" s="1">
        <v>18.899999999999999</v>
      </c>
      <c r="E24" s="14">
        <v>5172392</v>
      </c>
      <c r="F24" s="4">
        <v>-5.26</v>
      </c>
      <c r="H24" s="22"/>
      <c r="I24" s="23"/>
      <c r="J24" s="23"/>
      <c r="K24" s="23"/>
      <c r="L24" s="23"/>
      <c r="M24" s="23"/>
      <c r="N24" s="23"/>
      <c r="O24" s="25"/>
      <c r="Q24" s="22"/>
      <c r="R24" s="23"/>
      <c r="S24" s="23"/>
      <c r="T24" s="23"/>
      <c r="U24" s="23"/>
      <c r="V24" s="23"/>
      <c r="W24" s="23"/>
      <c r="X24" s="25"/>
    </row>
    <row r="25" spans="2:24">
      <c r="B25" t="s">
        <v>74</v>
      </c>
      <c r="C25">
        <v>26</v>
      </c>
      <c r="D25" s="1">
        <v>144</v>
      </c>
      <c r="E25" s="14">
        <v>7942551</v>
      </c>
      <c r="F25" s="4">
        <v>3.9</v>
      </c>
      <c r="H25" s="22"/>
      <c r="I25" s="23"/>
      <c r="J25" s="23" t="s">
        <v>211</v>
      </c>
      <c r="K25" s="23"/>
      <c r="L25" s="23"/>
      <c r="M25" s="23"/>
      <c r="N25" s="23"/>
      <c r="O25" s="25"/>
      <c r="Q25" s="22"/>
      <c r="R25" s="23"/>
      <c r="S25" s="23" t="s">
        <v>215</v>
      </c>
      <c r="T25" s="23"/>
      <c r="U25" s="23"/>
      <c r="V25" s="23"/>
      <c r="W25" s="23"/>
      <c r="X25" s="25"/>
    </row>
    <row r="26" spans="2:24">
      <c r="B26" t="s">
        <v>75</v>
      </c>
      <c r="C26">
        <v>8</v>
      </c>
      <c r="D26" s="1">
        <v>9.1</v>
      </c>
      <c r="E26" s="14">
        <v>1106504</v>
      </c>
      <c r="F26" s="4">
        <v>2.92</v>
      </c>
      <c r="H26" s="26"/>
      <c r="I26" s="27"/>
      <c r="J26" s="27" t="s">
        <v>212</v>
      </c>
      <c r="K26" s="27"/>
      <c r="L26" s="27"/>
      <c r="M26" s="27"/>
      <c r="N26" s="27"/>
      <c r="O26" s="28"/>
      <c r="Q26" s="26"/>
      <c r="R26" s="27"/>
      <c r="S26" s="27" t="s">
        <v>216</v>
      </c>
      <c r="T26" s="27"/>
      <c r="U26" s="27"/>
      <c r="V26" s="27"/>
      <c r="W26" s="27"/>
      <c r="X26" s="28"/>
    </row>
    <row r="27" spans="2:24">
      <c r="B27" t="s">
        <v>76</v>
      </c>
      <c r="C27">
        <v>84</v>
      </c>
      <c r="D27" s="1">
        <v>33.299999999999997</v>
      </c>
      <c r="E27" s="14">
        <v>2478646</v>
      </c>
      <c r="F27" s="4">
        <v>5.52</v>
      </c>
    </row>
    <row r="28" spans="2:24">
      <c r="B28" t="s">
        <v>77</v>
      </c>
      <c r="C28">
        <v>110</v>
      </c>
      <c r="D28" s="1">
        <v>44.8</v>
      </c>
      <c r="E28" s="14">
        <v>659957</v>
      </c>
      <c r="F28" s="4">
        <v>6.82</v>
      </c>
    </row>
    <row r="29" spans="2:24">
      <c r="B29" t="s">
        <v>78</v>
      </c>
      <c r="C29">
        <v>53</v>
      </c>
      <c r="D29" s="1">
        <v>22.7</v>
      </c>
      <c r="E29" s="14">
        <v>2621026</v>
      </c>
      <c r="F29" s="4">
        <v>5.66</v>
      </c>
    </row>
    <row r="30" spans="2:24">
      <c r="B30" t="s">
        <v>79</v>
      </c>
      <c r="C30">
        <v>26</v>
      </c>
      <c r="D30" s="1">
        <v>119.5</v>
      </c>
      <c r="E30" s="14">
        <v>1065788</v>
      </c>
      <c r="F30" s="4">
        <v>5.52</v>
      </c>
      <c r="H30" s="49" t="s">
        <v>228</v>
      </c>
      <c r="I30" s="20"/>
      <c r="J30" s="20"/>
      <c r="K30" s="20"/>
      <c r="L30" s="20"/>
      <c r="M30" s="20"/>
      <c r="N30" s="20"/>
      <c r="O30" s="21"/>
      <c r="P30" s="23"/>
      <c r="Q30" s="49" t="s">
        <v>229</v>
      </c>
      <c r="R30" s="20"/>
      <c r="S30" s="20"/>
      <c r="T30" s="20"/>
      <c r="U30" s="20"/>
      <c r="V30" s="20"/>
      <c r="W30" s="20"/>
      <c r="X30" s="21"/>
    </row>
    <row r="31" spans="2:24">
      <c r="B31" t="s">
        <v>80</v>
      </c>
      <c r="C31">
        <v>182</v>
      </c>
      <c r="D31" s="1">
        <v>16</v>
      </c>
      <c r="E31" s="14">
        <v>3334434</v>
      </c>
      <c r="F31" s="4">
        <v>4.4800000000000004</v>
      </c>
      <c r="H31" s="22"/>
      <c r="I31" s="23"/>
      <c r="J31" s="23"/>
      <c r="K31" s="23"/>
      <c r="L31" s="23"/>
      <c r="M31" s="23"/>
      <c r="N31" s="23"/>
      <c r="O31" s="25"/>
      <c r="P31" s="23"/>
      <c r="Q31" s="22"/>
      <c r="R31" s="23"/>
      <c r="S31" s="23"/>
      <c r="T31" s="23"/>
      <c r="U31" s="23"/>
      <c r="V31" s="23"/>
      <c r="W31" s="23"/>
      <c r="X31" s="25"/>
    </row>
    <row r="32" spans="2:24">
      <c r="B32" t="s">
        <v>81</v>
      </c>
      <c r="C32">
        <v>41</v>
      </c>
      <c r="D32" s="1">
        <v>59.7</v>
      </c>
      <c r="E32" s="14">
        <v>20354465</v>
      </c>
      <c r="F32" s="4">
        <v>3.08</v>
      </c>
      <c r="H32" s="22" t="s">
        <v>186</v>
      </c>
      <c r="I32" s="23" t="s">
        <v>199</v>
      </c>
      <c r="J32" s="23" t="s">
        <v>217</v>
      </c>
      <c r="K32" s="23"/>
      <c r="L32" s="23"/>
      <c r="M32" s="23"/>
      <c r="N32" s="23"/>
      <c r="O32" s="25"/>
      <c r="P32" s="23"/>
      <c r="Q32" s="22" t="s">
        <v>186</v>
      </c>
      <c r="R32" s="23" t="s">
        <v>199</v>
      </c>
      <c r="S32" s="23" t="s">
        <v>219</v>
      </c>
      <c r="T32" s="23"/>
      <c r="U32" s="23"/>
      <c r="V32" s="23"/>
      <c r="W32" s="23"/>
      <c r="X32" s="25"/>
    </row>
    <row r="33" spans="2:24">
      <c r="B33" t="s">
        <v>82</v>
      </c>
      <c r="C33">
        <v>21</v>
      </c>
      <c r="D33" s="1">
        <v>49.8</v>
      </c>
      <c r="E33" s="14">
        <v>395663</v>
      </c>
      <c r="F33" s="4">
        <v>5.91</v>
      </c>
      <c r="H33" s="22"/>
      <c r="I33" s="23" t="s">
        <v>200</v>
      </c>
      <c r="J33" s="23" t="s">
        <v>218</v>
      </c>
      <c r="K33" s="23"/>
      <c r="L33" s="23"/>
      <c r="M33" s="23"/>
      <c r="N33" s="23"/>
      <c r="O33" s="25"/>
      <c r="P33" s="23"/>
      <c r="Q33" s="22"/>
      <c r="R33" s="23" t="s">
        <v>200</v>
      </c>
      <c r="S33" s="23" t="s">
        <v>220</v>
      </c>
      <c r="T33" s="23"/>
      <c r="U33" s="23"/>
      <c r="V33" s="23"/>
      <c r="W33" s="23"/>
      <c r="X33" s="25"/>
    </row>
    <row r="34" spans="2:24">
      <c r="B34" t="s">
        <v>83</v>
      </c>
      <c r="C34">
        <v>86</v>
      </c>
      <c r="D34" s="1">
        <v>20.399999999999999</v>
      </c>
      <c r="E34" s="14">
        <v>2234573</v>
      </c>
      <c r="F34" s="4">
        <v>-0.69</v>
      </c>
      <c r="H34" s="22"/>
      <c r="I34" s="23"/>
      <c r="J34" s="23"/>
      <c r="K34" s="23"/>
      <c r="L34" s="23"/>
      <c r="M34" s="23"/>
      <c r="N34" s="23"/>
      <c r="O34" s="25"/>
      <c r="P34" s="23"/>
      <c r="Q34" s="22"/>
      <c r="R34" s="23"/>
      <c r="S34" s="23"/>
      <c r="T34" s="23"/>
      <c r="U34" s="23"/>
      <c r="V34" s="23"/>
      <c r="W34" s="23"/>
      <c r="X34" s="25"/>
    </row>
    <row r="35" spans="2:24">
      <c r="B35" t="s">
        <v>84</v>
      </c>
      <c r="C35">
        <v>90</v>
      </c>
      <c r="D35" s="1">
        <v>13.7</v>
      </c>
      <c r="E35" s="14">
        <v>2404715</v>
      </c>
      <c r="F35" s="4">
        <v>2.29</v>
      </c>
      <c r="H35" s="22"/>
      <c r="I35" s="23"/>
      <c r="J35" s="23"/>
      <c r="K35" s="23"/>
      <c r="L35" s="23"/>
      <c r="M35" s="23"/>
      <c r="N35" s="23"/>
      <c r="O35" s="25"/>
      <c r="Q35" s="22"/>
      <c r="R35" s="23"/>
      <c r="S35" s="23"/>
      <c r="T35" s="23"/>
      <c r="U35" s="23"/>
      <c r="V35" s="23"/>
      <c r="W35" s="23"/>
      <c r="X35" s="25"/>
    </row>
    <row r="36" spans="2:24">
      <c r="B36" t="s">
        <v>85</v>
      </c>
      <c r="C36">
        <v>64</v>
      </c>
      <c r="D36" s="1">
        <v>16.7</v>
      </c>
      <c r="E36" s="14">
        <v>809946</v>
      </c>
      <c r="F36" s="4">
        <v>4.43</v>
      </c>
      <c r="H36" s="22" t="s">
        <v>187</v>
      </c>
      <c r="I36" s="23" t="s">
        <v>188</v>
      </c>
      <c r="J36" s="23"/>
      <c r="K36" s="23"/>
      <c r="L36" s="23"/>
      <c r="M36" s="23"/>
      <c r="N36" s="23"/>
      <c r="O36" s="25"/>
      <c r="Q36" s="22" t="s">
        <v>187</v>
      </c>
      <c r="R36" s="23" t="s">
        <v>188</v>
      </c>
      <c r="S36" s="23"/>
      <c r="T36" s="23"/>
      <c r="U36" s="23"/>
      <c r="V36" s="23"/>
      <c r="W36" s="23"/>
      <c r="X36" s="25"/>
    </row>
    <row r="37" spans="2:24">
      <c r="B37" t="s">
        <v>86</v>
      </c>
      <c r="C37">
        <v>100</v>
      </c>
      <c r="D37" s="1">
        <v>16.7</v>
      </c>
      <c r="E37" s="14">
        <v>4402979</v>
      </c>
      <c r="F37" s="4">
        <v>1.66</v>
      </c>
      <c r="H37" s="22"/>
      <c r="I37" s="23" t="s">
        <v>189</v>
      </c>
      <c r="J37" s="23"/>
      <c r="K37" s="23"/>
      <c r="L37" s="23"/>
      <c r="M37" s="23"/>
      <c r="N37" s="23"/>
      <c r="O37" s="25"/>
      <c r="Q37" s="22"/>
      <c r="R37" s="23" t="s">
        <v>189</v>
      </c>
      <c r="S37" s="23"/>
      <c r="T37" s="23"/>
      <c r="U37" s="23"/>
      <c r="V37" s="23"/>
      <c r="W37" s="23"/>
      <c r="X37" s="25"/>
    </row>
    <row r="38" spans="2:24">
      <c r="B38" t="s">
        <v>87</v>
      </c>
      <c r="C38">
        <v>5</v>
      </c>
      <c r="D38" s="1">
        <v>19.3</v>
      </c>
      <c r="E38" s="14">
        <v>1368509</v>
      </c>
      <c r="F38" s="4">
        <v>3.25</v>
      </c>
      <c r="H38" s="22"/>
      <c r="I38" s="23"/>
      <c r="J38" s="23"/>
      <c r="K38" s="23"/>
      <c r="L38" s="23"/>
      <c r="M38" s="23"/>
      <c r="N38" s="23"/>
      <c r="O38" s="25"/>
      <c r="Q38" s="22"/>
      <c r="R38" s="23"/>
      <c r="S38" s="23"/>
      <c r="T38" s="23"/>
      <c r="U38" s="23"/>
      <c r="V38" s="23"/>
      <c r="W38" s="23"/>
      <c r="X38" s="25"/>
    </row>
    <row r="39" spans="2:24">
      <c r="B39" t="s">
        <v>88</v>
      </c>
      <c r="C39">
        <v>33</v>
      </c>
      <c r="D39" s="1">
        <v>21</v>
      </c>
      <c r="E39" s="14">
        <v>977093</v>
      </c>
      <c r="F39" s="4">
        <v>3.45</v>
      </c>
      <c r="H39" s="22"/>
      <c r="I39" s="23"/>
      <c r="J39" s="23"/>
      <c r="K39" s="23"/>
      <c r="L39" s="23"/>
      <c r="M39" s="23"/>
      <c r="N39" s="23"/>
      <c r="O39" s="25"/>
      <c r="Q39" s="22"/>
      <c r="R39" s="23"/>
      <c r="S39" s="23"/>
      <c r="T39" s="23"/>
      <c r="U39" s="23"/>
      <c r="V39" s="23"/>
      <c r="W39" s="23"/>
      <c r="X39" s="25"/>
    </row>
    <row r="40" spans="2:24">
      <c r="B40" t="s">
        <v>89</v>
      </c>
      <c r="C40">
        <v>26</v>
      </c>
      <c r="D40" s="1">
        <v>17.5</v>
      </c>
      <c r="E40" s="14">
        <v>581722</v>
      </c>
      <c r="F40" s="4">
        <v>9.15</v>
      </c>
      <c r="H40" s="22" t="s">
        <v>190</v>
      </c>
      <c r="I40" s="23"/>
      <c r="J40" s="23">
        <v>55</v>
      </c>
      <c r="K40" s="23" t="s">
        <v>191</v>
      </c>
      <c r="L40" s="23"/>
      <c r="M40" s="23"/>
      <c r="N40" s="23"/>
      <c r="O40" s="25"/>
      <c r="Q40" s="22" t="s">
        <v>190</v>
      </c>
      <c r="R40" s="23"/>
      <c r="S40" s="23">
        <v>4.9000000000000004</v>
      </c>
      <c r="T40" s="23" t="s">
        <v>191</v>
      </c>
      <c r="U40" s="23"/>
      <c r="V40" s="23"/>
      <c r="W40" s="23"/>
      <c r="X40" s="25"/>
    </row>
    <row r="41" spans="2:24">
      <c r="B41" t="s">
        <v>90</v>
      </c>
      <c r="C41">
        <v>125</v>
      </c>
      <c r="D41" s="1">
        <v>21.1</v>
      </c>
      <c r="E41" s="14">
        <v>787182</v>
      </c>
      <c r="F41" s="4">
        <v>14.17</v>
      </c>
      <c r="H41" s="22"/>
      <c r="I41" s="23"/>
      <c r="J41" s="23">
        <f>'Confidence Intervals '!I3</f>
        <v>63.378</v>
      </c>
      <c r="K41" s="23" t="s">
        <v>192</v>
      </c>
      <c r="L41" s="23"/>
      <c r="M41" s="23"/>
      <c r="N41" s="23"/>
      <c r="O41" s="25"/>
      <c r="Q41" s="22"/>
      <c r="R41" s="23"/>
      <c r="S41" s="42">
        <f>'Confidence Intervals '!S3</f>
        <v>5.1246000000000027</v>
      </c>
      <c r="T41" s="23" t="s">
        <v>192</v>
      </c>
      <c r="U41" s="23"/>
      <c r="V41" s="23"/>
      <c r="W41" s="23"/>
      <c r="X41" s="25"/>
    </row>
    <row r="42" spans="2:24">
      <c r="B42" t="s">
        <v>99</v>
      </c>
      <c r="C42">
        <v>168</v>
      </c>
      <c r="D42" s="1">
        <v>11.2</v>
      </c>
      <c r="E42" s="14">
        <v>6559628</v>
      </c>
      <c r="F42" s="4">
        <v>2.6</v>
      </c>
      <c r="H42" s="22"/>
      <c r="I42" s="23"/>
      <c r="J42" s="42">
        <f>'Confidence Intervals '!I4</f>
        <v>185.33126908873422</v>
      </c>
      <c r="K42" s="23" t="s">
        <v>193</v>
      </c>
      <c r="L42" s="23"/>
      <c r="M42" s="23"/>
      <c r="N42" s="23"/>
      <c r="O42" s="25"/>
      <c r="Q42" s="22"/>
      <c r="R42" s="23"/>
      <c r="S42" s="42">
        <f>'Confidence Intervals '!S4</f>
        <v>4.15599454439743</v>
      </c>
      <c r="T42" s="23" t="s">
        <v>193</v>
      </c>
      <c r="U42" s="23"/>
      <c r="V42" s="23"/>
      <c r="W42" s="23"/>
      <c r="X42" s="25"/>
    </row>
    <row r="43" spans="2:24">
      <c r="B43" t="s">
        <v>91</v>
      </c>
      <c r="C43">
        <v>22</v>
      </c>
      <c r="D43" s="1">
        <v>12.5</v>
      </c>
      <c r="E43" s="14">
        <v>1126468</v>
      </c>
      <c r="F43" s="4">
        <v>14.46</v>
      </c>
      <c r="H43" s="22"/>
      <c r="I43" s="23"/>
      <c r="J43" s="23">
        <f>'Confidence Intervals '!I5</f>
        <v>50</v>
      </c>
      <c r="K43" s="23" t="s">
        <v>163</v>
      </c>
      <c r="L43" s="23"/>
      <c r="M43" s="23"/>
      <c r="N43" s="23"/>
      <c r="O43" s="25"/>
      <c r="Q43" s="22"/>
      <c r="R43" s="23"/>
      <c r="S43" s="23">
        <f>'Confidence Intervals '!S5</f>
        <v>50</v>
      </c>
      <c r="T43" s="23" t="s">
        <v>163</v>
      </c>
      <c r="U43" s="23"/>
      <c r="V43" s="23"/>
      <c r="W43" s="23"/>
      <c r="X43" s="25"/>
    </row>
    <row r="44" spans="2:24">
      <c r="B44" t="s">
        <v>92</v>
      </c>
      <c r="C44">
        <v>132</v>
      </c>
      <c r="D44" s="1">
        <v>15.2</v>
      </c>
      <c r="E44" s="14">
        <v>1101644</v>
      </c>
      <c r="F44" s="4">
        <v>5.4</v>
      </c>
      <c r="H44" s="22"/>
      <c r="I44" s="23"/>
      <c r="J44" s="23">
        <f>'Confidence Intervals '!I6</f>
        <v>49</v>
      </c>
      <c r="K44" s="23" t="s">
        <v>180</v>
      </c>
      <c r="L44" s="23"/>
      <c r="M44" s="23"/>
      <c r="N44" s="23"/>
      <c r="O44" s="25"/>
      <c r="Q44" s="22"/>
      <c r="R44" s="23"/>
      <c r="S44" s="23">
        <f>'Confidence Intervals '!S6</f>
        <v>49</v>
      </c>
      <c r="T44" s="23" t="s">
        <v>180</v>
      </c>
      <c r="U44" s="23"/>
      <c r="V44" s="23"/>
      <c r="W44" s="23"/>
      <c r="X44" s="25"/>
    </row>
    <row r="45" spans="2:24">
      <c r="B45" t="s">
        <v>93</v>
      </c>
      <c r="C45">
        <v>159</v>
      </c>
      <c r="D45" s="1">
        <v>66.7</v>
      </c>
      <c r="E45" s="14">
        <v>1116203</v>
      </c>
      <c r="F45" s="4">
        <v>8.43</v>
      </c>
      <c r="H45" s="22"/>
      <c r="I45" s="23"/>
      <c r="J45" s="23">
        <f>(J41-J40)/(J42/SQRT(J43))</f>
        <v>0.31965143507135291</v>
      </c>
      <c r="K45" s="23" t="s">
        <v>194</v>
      </c>
      <c r="L45" s="23" t="s">
        <v>221</v>
      </c>
      <c r="M45" s="23"/>
      <c r="N45" s="23"/>
      <c r="O45" s="25"/>
      <c r="Q45" s="22"/>
      <c r="R45" s="23"/>
      <c r="S45" s="23">
        <f>(S41-S40)/(S42/SQRT(S43))</f>
        <v>0.38213761196726193</v>
      </c>
      <c r="T45" s="23" t="s">
        <v>194</v>
      </c>
      <c r="U45" s="23" t="s">
        <v>221</v>
      </c>
      <c r="V45" s="23"/>
      <c r="W45" s="23"/>
      <c r="X45" s="25"/>
    </row>
    <row r="46" spans="2:24">
      <c r="B46" t="s">
        <v>94</v>
      </c>
      <c r="C46">
        <v>41</v>
      </c>
      <c r="D46" s="1">
        <v>15.6</v>
      </c>
      <c r="E46" s="14">
        <v>2129733</v>
      </c>
      <c r="F46" s="4">
        <v>6.3</v>
      </c>
      <c r="H46" s="22"/>
      <c r="I46" s="23"/>
      <c r="J46" s="23">
        <f>1-_xlfn.T.DIST(J45,J44,1)</f>
        <v>0.37529575450858221</v>
      </c>
      <c r="K46" s="23" t="s">
        <v>195</v>
      </c>
      <c r="L46" s="23"/>
      <c r="M46" s="23"/>
      <c r="N46" s="23"/>
      <c r="O46" s="25"/>
      <c r="Q46" s="22"/>
      <c r="R46" s="23"/>
      <c r="S46" s="23">
        <f>1-_xlfn.T.DIST(S45,S44,1)</f>
        <v>0.35200584833206983</v>
      </c>
      <c r="T46" s="23" t="s">
        <v>195</v>
      </c>
      <c r="U46" s="23"/>
      <c r="V46" s="23"/>
      <c r="W46" s="23"/>
      <c r="X46" s="25"/>
    </row>
    <row r="47" spans="2:24">
      <c r="B47" t="s">
        <v>95</v>
      </c>
      <c r="C47">
        <v>90</v>
      </c>
      <c r="D47" s="1">
        <v>27.9</v>
      </c>
      <c r="E47" s="14">
        <v>554392</v>
      </c>
      <c r="F47" s="4">
        <v>8.51</v>
      </c>
      <c r="H47" s="22"/>
      <c r="I47" s="23"/>
      <c r="J47" s="23"/>
      <c r="K47" s="23"/>
      <c r="L47" s="23"/>
      <c r="M47" s="23"/>
      <c r="N47" s="23"/>
      <c r="O47" s="25"/>
      <c r="Q47" s="22"/>
      <c r="R47" s="23"/>
      <c r="S47" s="23"/>
      <c r="T47" s="23"/>
      <c r="U47" s="23"/>
      <c r="V47" s="23"/>
      <c r="W47" s="23"/>
      <c r="X47" s="25"/>
    </row>
    <row r="48" spans="2:24">
      <c r="B48" t="s">
        <v>96</v>
      </c>
      <c r="C48">
        <v>34</v>
      </c>
      <c r="D48" s="1">
        <v>100.7</v>
      </c>
      <c r="E48" s="14">
        <v>9200939</v>
      </c>
      <c r="F48" s="4">
        <v>3.59</v>
      </c>
      <c r="H48" s="22" t="s">
        <v>196</v>
      </c>
      <c r="I48" s="23"/>
      <c r="J48" s="23" t="s">
        <v>197</v>
      </c>
      <c r="K48" s="23"/>
      <c r="L48" s="23"/>
      <c r="M48" s="23"/>
      <c r="N48" s="23"/>
      <c r="O48" s="25"/>
      <c r="Q48" s="22" t="s">
        <v>196</v>
      </c>
      <c r="R48" s="23"/>
      <c r="S48" s="23" t="s">
        <v>197</v>
      </c>
      <c r="T48" s="23"/>
      <c r="U48" s="23"/>
      <c r="V48" s="23"/>
      <c r="W48" s="23"/>
      <c r="X48" s="25"/>
    </row>
    <row r="49" spans="2:24">
      <c r="B49" t="s">
        <v>97</v>
      </c>
      <c r="C49">
        <v>50</v>
      </c>
      <c r="D49" s="1">
        <v>13.8</v>
      </c>
      <c r="E49" s="14">
        <v>639817</v>
      </c>
      <c r="F49" s="4">
        <v>8.99</v>
      </c>
      <c r="H49" s="22"/>
      <c r="I49" s="23"/>
      <c r="J49" s="23" t="s">
        <v>198</v>
      </c>
      <c r="K49" s="23"/>
      <c r="L49" s="23"/>
      <c r="M49" s="23"/>
      <c r="N49" s="23"/>
      <c r="O49" s="25"/>
      <c r="Q49" s="22"/>
      <c r="R49" s="23"/>
      <c r="S49" s="23" t="s">
        <v>198</v>
      </c>
      <c r="T49" s="23"/>
      <c r="U49" s="23"/>
      <c r="V49" s="23"/>
      <c r="W49" s="23"/>
      <c r="X49" s="25"/>
    </row>
    <row r="50" spans="2:24">
      <c r="B50" t="s">
        <v>98</v>
      </c>
      <c r="C50">
        <v>73</v>
      </c>
      <c r="D50" s="1">
        <v>74.3</v>
      </c>
      <c r="E50" s="14">
        <v>1502334</v>
      </c>
      <c r="F50" s="4">
        <v>5.09</v>
      </c>
      <c r="H50" s="22"/>
      <c r="I50" s="23"/>
      <c r="J50" s="23"/>
      <c r="K50" s="23"/>
      <c r="L50" s="23"/>
      <c r="M50" s="23"/>
      <c r="N50" s="23"/>
      <c r="O50" s="25"/>
      <c r="Q50" s="22"/>
      <c r="R50" s="23"/>
      <c r="S50" s="23"/>
      <c r="T50" s="23"/>
      <c r="U50" s="23"/>
      <c r="V50" s="23"/>
      <c r="W50" s="23"/>
      <c r="X50" s="25"/>
    </row>
    <row r="51" spans="2:24">
      <c r="B51" t="s">
        <v>100</v>
      </c>
      <c r="C51">
        <v>31</v>
      </c>
      <c r="D51" s="1">
        <v>19.5</v>
      </c>
      <c r="E51" s="14">
        <v>1591488</v>
      </c>
      <c r="F51" s="4">
        <v>1.52</v>
      </c>
      <c r="H51" s="22"/>
      <c r="I51" s="23"/>
      <c r="J51" s="23" t="s">
        <v>222</v>
      </c>
      <c r="K51" s="23"/>
      <c r="L51" s="23"/>
      <c r="M51" s="23"/>
      <c r="N51" s="23"/>
      <c r="O51" s="25"/>
      <c r="Q51" s="22"/>
      <c r="R51" s="23"/>
      <c r="S51" s="23" t="s">
        <v>224</v>
      </c>
      <c r="T51" s="23"/>
      <c r="U51" s="23"/>
      <c r="V51" s="23"/>
      <c r="W51" s="23"/>
      <c r="X51" s="25"/>
    </row>
    <row r="52" spans="2:24">
      <c r="B52" t="s">
        <v>101</v>
      </c>
      <c r="C52">
        <v>53</v>
      </c>
      <c r="D52" s="1">
        <v>301.2</v>
      </c>
      <c r="E52" s="14">
        <v>3235338</v>
      </c>
      <c r="F52" s="4">
        <v>6.72</v>
      </c>
      <c r="H52" s="26"/>
      <c r="I52" s="27"/>
      <c r="J52" s="27" t="s">
        <v>223</v>
      </c>
      <c r="K52" s="27"/>
      <c r="L52" s="27"/>
      <c r="M52" s="27"/>
      <c r="N52" s="27"/>
      <c r="O52" s="28"/>
      <c r="Q52" s="26"/>
      <c r="R52" s="27"/>
      <c r="S52" s="27" t="s">
        <v>225</v>
      </c>
      <c r="T52" s="27"/>
      <c r="U52" s="27"/>
      <c r="V52" s="27"/>
      <c r="W52" s="27"/>
      <c r="X52" s="28"/>
    </row>
    <row r="53" spans="2:24">
      <c r="B53" t="s">
        <v>102</v>
      </c>
      <c r="C53">
        <v>136</v>
      </c>
      <c r="D53" s="1">
        <v>12.9</v>
      </c>
      <c r="E53" s="14">
        <v>838795</v>
      </c>
      <c r="F53" s="4">
        <v>3.85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91CB0-49F6-124E-BB37-BC758A830EB8}">
  <dimension ref="E8:O29"/>
  <sheetViews>
    <sheetView workbookViewId="0">
      <selection activeCell="G36" sqref="G36"/>
    </sheetView>
  </sheetViews>
  <sheetFormatPr baseColWidth="10" defaultRowHeight="16"/>
  <sheetData>
    <row r="8" spans="5:15">
      <c r="E8" s="130" t="s">
        <v>160</v>
      </c>
      <c r="F8" s="130"/>
      <c r="G8" s="130"/>
      <c r="H8" s="130"/>
      <c r="I8" s="130"/>
      <c r="J8" s="130"/>
      <c r="K8" s="130"/>
      <c r="L8" s="130"/>
      <c r="M8" s="130"/>
      <c r="N8" s="130"/>
      <c r="O8" s="130"/>
    </row>
    <row r="9" spans="5:15">
      <c r="E9" s="130"/>
      <c r="F9" s="130"/>
      <c r="G9" s="130"/>
      <c r="H9" s="130"/>
      <c r="I9" s="130"/>
      <c r="J9" s="130"/>
      <c r="K9" s="130"/>
      <c r="L9" s="130"/>
      <c r="M9" s="130"/>
      <c r="N9" s="130"/>
      <c r="O9" s="130"/>
    </row>
    <row r="10" spans="5:15">
      <c r="E10" s="130"/>
      <c r="F10" s="130"/>
      <c r="G10" s="130"/>
      <c r="H10" s="130"/>
      <c r="I10" s="130"/>
      <c r="J10" s="130"/>
      <c r="K10" s="130"/>
      <c r="L10" s="130"/>
      <c r="M10" s="130"/>
      <c r="N10" s="130"/>
      <c r="O10" s="130"/>
    </row>
    <row r="11" spans="5:15">
      <c r="E11" s="130"/>
      <c r="F11" s="130"/>
      <c r="G11" s="130"/>
      <c r="H11" s="130"/>
      <c r="I11" s="130"/>
      <c r="J11" s="130"/>
      <c r="K11" s="130"/>
      <c r="L11" s="130"/>
      <c r="M11" s="130"/>
      <c r="N11" s="130"/>
      <c r="O11" s="130"/>
    </row>
    <row r="12" spans="5:15">
      <c r="E12" s="130"/>
      <c r="F12" s="130"/>
      <c r="G12" s="130"/>
      <c r="H12" s="130"/>
      <c r="I12" s="130"/>
      <c r="J12" s="130"/>
      <c r="K12" s="130"/>
      <c r="L12" s="130"/>
      <c r="M12" s="130"/>
      <c r="N12" s="130"/>
      <c r="O12" s="130"/>
    </row>
    <row r="13" spans="5:15">
      <c r="E13" s="130"/>
      <c r="F13" s="130"/>
      <c r="G13" s="130"/>
      <c r="H13" s="130"/>
      <c r="I13" s="130"/>
      <c r="J13" s="130"/>
      <c r="K13" s="130"/>
      <c r="L13" s="130"/>
      <c r="M13" s="130"/>
      <c r="N13" s="130"/>
      <c r="O13" s="130"/>
    </row>
    <row r="14" spans="5:15">
      <c r="E14" s="130"/>
      <c r="F14" s="130"/>
      <c r="G14" s="130"/>
      <c r="H14" s="130"/>
      <c r="I14" s="130"/>
      <c r="J14" s="130"/>
      <c r="K14" s="130"/>
      <c r="L14" s="130"/>
      <c r="M14" s="130"/>
      <c r="N14" s="130"/>
      <c r="O14" s="130"/>
    </row>
    <row r="15" spans="5:15">
      <c r="E15" s="130"/>
      <c r="F15" s="130"/>
      <c r="G15" s="130"/>
      <c r="H15" s="130"/>
      <c r="I15" s="130"/>
      <c r="J15" s="130"/>
      <c r="K15" s="130"/>
      <c r="L15" s="130"/>
      <c r="M15" s="130"/>
      <c r="N15" s="130"/>
      <c r="O15" s="130"/>
    </row>
    <row r="16" spans="5:15">
      <c r="E16" s="130"/>
      <c r="F16" s="130"/>
      <c r="G16" s="130"/>
      <c r="H16" s="130"/>
      <c r="I16" s="130"/>
      <c r="J16" s="130"/>
      <c r="K16" s="130"/>
      <c r="L16" s="130"/>
      <c r="M16" s="130"/>
      <c r="N16" s="130"/>
      <c r="O16" s="130"/>
    </row>
    <row r="17" spans="5:15">
      <c r="E17" s="130"/>
      <c r="F17" s="130"/>
      <c r="G17" s="130"/>
      <c r="H17" s="130"/>
      <c r="I17" s="130"/>
      <c r="J17" s="130"/>
      <c r="K17" s="130"/>
      <c r="L17" s="130"/>
      <c r="M17" s="130"/>
      <c r="N17" s="130"/>
      <c r="O17" s="130"/>
    </row>
    <row r="18" spans="5:15">
      <c r="E18" s="130"/>
      <c r="F18" s="130"/>
      <c r="G18" s="130"/>
      <c r="H18" s="130"/>
      <c r="I18" s="130"/>
      <c r="J18" s="130"/>
      <c r="K18" s="130"/>
      <c r="L18" s="130"/>
      <c r="M18" s="130"/>
      <c r="N18" s="130"/>
      <c r="O18" s="130"/>
    </row>
    <row r="19" spans="5:15">
      <c r="E19" s="130"/>
      <c r="F19" s="130"/>
      <c r="G19" s="130"/>
      <c r="H19" s="130"/>
      <c r="I19" s="130"/>
      <c r="J19" s="130"/>
      <c r="K19" s="130"/>
      <c r="L19" s="130"/>
      <c r="M19" s="130"/>
      <c r="N19" s="130"/>
      <c r="O19" s="130"/>
    </row>
    <row r="20" spans="5:15">
      <c r="E20" s="130"/>
      <c r="F20" s="130"/>
      <c r="G20" s="130"/>
      <c r="H20" s="130"/>
      <c r="I20" s="130"/>
      <c r="J20" s="130"/>
      <c r="K20" s="130"/>
      <c r="L20" s="130"/>
      <c r="M20" s="130"/>
      <c r="N20" s="130"/>
      <c r="O20" s="130"/>
    </row>
    <row r="21" spans="5:15">
      <c r="E21" s="130"/>
      <c r="F21" s="130"/>
      <c r="G21" s="130"/>
      <c r="H21" s="130"/>
      <c r="I21" s="130"/>
      <c r="J21" s="130"/>
      <c r="K21" s="130"/>
      <c r="L21" s="130"/>
      <c r="M21" s="130"/>
      <c r="N21" s="130"/>
      <c r="O21" s="130"/>
    </row>
    <row r="22" spans="5:15">
      <c r="E22" s="130"/>
      <c r="F22" s="130"/>
      <c r="G22" s="130"/>
      <c r="H22" s="130"/>
      <c r="I22" s="130"/>
      <c r="J22" s="130"/>
      <c r="K22" s="130"/>
      <c r="L22" s="130"/>
      <c r="M22" s="130"/>
      <c r="N22" s="130"/>
      <c r="O22" s="130"/>
    </row>
    <row r="23" spans="5:15">
      <c r="E23" s="130"/>
      <c r="F23" s="130"/>
      <c r="G23" s="130"/>
      <c r="H23" s="130"/>
      <c r="I23" s="130"/>
      <c r="J23" s="130"/>
      <c r="K23" s="130"/>
      <c r="L23" s="130"/>
      <c r="M23" s="130"/>
      <c r="N23" s="130"/>
      <c r="O23" s="130"/>
    </row>
    <row r="24" spans="5:15">
      <c r="E24" s="130"/>
      <c r="F24" s="130"/>
      <c r="G24" s="130"/>
      <c r="H24" s="130"/>
      <c r="I24" s="130"/>
      <c r="J24" s="130"/>
      <c r="K24" s="130"/>
      <c r="L24" s="130"/>
      <c r="M24" s="130"/>
      <c r="N24" s="130"/>
      <c r="O24" s="130"/>
    </row>
    <row r="25" spans="5:15">
      <c r="E25" s="130"/>
      <c r="F25" s="130"/>
      <c r="G25" s="130"/>
      <c r="H25" s="130"/>
      <c r="I25" s="130"/>
      <c r="J25" s="130"/>
      <c r="K25" s="130"/>
      <c r="L25" s="130"/>
      <c r="M25" s="130"/>
      <c r="N25" s="130"/>
      <c r="O25" s="130"/>
    </row>
    <row r="26" spans="5:15">
      <c r="E26" s="130"/>
      <c r="F26" s="130"/>
      <c r="G26" s="130"/>
      <c r="H26" s="130"/>
      <c r="I26" s="130"/>
      <c r="J26" s="130"/>
      <c r="K26" s="130"/>
      <c r="L26" s="130"/>
      <c r="M26" s="130"/>
      <c r="N26" s="130"/>
      <c r="O26" s="130"/>
    </row>
    <row r="27" spans="5:15">
      <c r="E27" s="130"/>
      <c r="F27" s="130"/>
      <c r="G27" s="130"/>
      <c r="H27" s="130"/>
      <c r="I27" s="130"/>
      <c r="J27" s="130"/>
      <c r="K27" s="130"/>
      <c r="L27" s="130"/>
      <c r="M27" s="130"/>
      <c r="N27" s="130"/>
      <c r="O27" s="130"/>
    </row>
    <row r="28" spans="5:15">
      <c r="E28" s="130"/>
      <c r="F28" s="130"/>
      <c r="G28" s="130"/>
      <c r="H28" s="130"/>
      <c r="I28" s="130"/>
      <c r="J28" s="130"/>
      <c r="K28" s="130"/>
      <c r="L28" s="130"/>
      <c r="M28" s="130"/>
      <c r="N28" s="130"/>
      <c r="O28" s="130"/>
    </row>
    <row r="29" spans="5:15">
      <c r="E29" s="130"/>
      <c r="F29" s="130"/>
      <c r="G29" s="130"/>
      <c r="H29" s="130"/>
      <c r="I29" s="130"/>
      <c r="J29" s="130"/>
      <c r="K29" s="130"/>
      <c r="L29" s="130"/>
      <c r="M29" s="130"/>
      <c r="N29" s="130"/>
      <c r="O29" s="130"/>
    </row>
  </sheetData>
  <mergeCells count="1">
    <mergeCell ref="E8:O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9B32D-803E-4B49-A900-13549595F30F}">
  <dimension ref="A3:F53"/>
  <sheetViews>
    <sheetView workbookViewId="0">
      <selection activeCell="F3" sqref="F3:F53"/>
    </sheetView>
  </sheetViews>
  <sheetFormatPr baseColWidth="10" defaultRowHeight="16"/>
  <cols>
    <col min="1" max="1" width="5.33203125" bestFit="1" customWidth="1"/>
    <col min="2" max="2" width="6.5" bestFit="1" customWidth="1"/>
    <col min="3" max="3" width="28.33203125" bestFit="1" customWidth="1"/>
    <col min="4" max="4" width="20.1640625" bestFit="1" customWidth="1"/>
    <col min="5" max="6" width="13.1640625" bestFit="1" customWidth="1"/>
  </cols>
  <sheetData>
    <row r="3" spans="1:6" s="11" customFormat="1" ht="34">
      <c r="A3" s="10" t="s">
        <v>1</v>
      </c>
      <c r="B3" s="10" t="s">
        <v>2</v>
      </c>
      <c r="C3" s="10" t="s">
        <v>3</v>
      </c>
      <c r="D3" s="10" t="s">
        <v>149</v>
      </c>
      <c r="E3" s="10" t="s">
        <v>144</v>
      </c>
      <c r="F3" s="10" t="s">
        <v>145</v>
      </c>
    </row>
    <row r="4" spans="1:6">
      <c r="A4">
        <v>1</v>
      </c>
      <c r="B4" t="s">
        <v>5</v>
      </c>
      <c r="C4" t="s">
        <v>15</v>
      </c>
      <c r="D4" s="1">
        <v>2.19</v>
      </c>
      <c r="E4" s="1">
        <v>18.010000000000002</v>
      </c>
      <c r="F4" s="1">
        <v>46.86</v>
      </c>
    </row>
    <row r="5" spans="1:6">
      <c r="A5">
        <v>2</v>
      </c>
      <c r="B5" t="s">
        <v>6</v>
      </c>
      <c r="C5" t="s">
        <v>115</v>
      </c>
      <c r="D5" s="1">
        <v>21.47</v>
      </c>
      <c r="E5" s="1">
        <v>133.46</v>
      </c>
      <c r="F5" s="1">
        <v>295.77999999999997</v>
      </c>
    </row>
    <row r="6" spans="1:6">
      <c r="A6">
        <v>3</v>
      </c>
      <c r="B6" t="s">
        <v>7</v>
      </c>
      <c r="C6" t="s">
        <v>116</v>
      </c>
      <c r="D6" s="1">
        <v>21.51</v>
      </c>
      <c r="E6" s="1">
        <v>87.53</v>
      </c>
      <c r="F6" s="1">
        <v>180.78</v>
      </c>
    </row>
    <row r="7" spans="1:6">
      <c r="A7">
        <v>4</v>
      </c>
      <c r="B7" t="s">
        <v>8</v>
      </c>
      <c r="C7" t="s">
        <v>16</v>
      </c>
      <c r="D7" s="1">
        <v>34.64</v>
      </c>
      <c r="E7" s="1">
        <v>65.06</v>
      </c>
      <c r="F7" s="1">
        <v>128.74</v>
      </c>
    </row>
    <row r="8" spans="1:6">
      <c r="A8">
        <v>5</v>
      </c>
      <c r="B8" t="s">
        <v>9</v>
      </c>
      <c r="C8" t="s">
        <v>17</v>
      </c>
      <c r="D8" s="1">
        <v>61.89</v>
      </c>
      <c r="E8" s="1">
        <v>427.83</v>
      </c>
      <c r="F8" s="1">
        <v>839.97</v>
      </c>
    </row>
    <row r="9" spans="1:6">
      <c r="A9">
        <v>6</v>
      </c>
      <c r="B9" t="s">
        <v>10</v>
      </c>
      <c r="C9" t="s">
        <v>18</v>
      </c>
      <c r="D9" s="1">
        <v>21</v>
      </c>
      <c r="E9" s="1">
        <v>19.48</v>
      </c>
      <c r="F9" s="1">
        <v>37.090000000000003</v>
      </c>
    </row>
    <row r="10" spans="1:6">
      <c r="A10">
        <v>7</v>
      </c>
      <c r="B10" t="s">
        <v>11</v>
      </c>
      <c r="C10" t="s">
        <v>19</v>
      </c>
      <c r="D10" s="1">
        <v>69</v>
      </c>
      <c r="E10" s="1">
        <v>59.62</v>
      </c>
      <c r="F10" s="1">
        <v>117.26</v>
      </c>
    </row>
    <row r="11" spans="1:6">
      <c r="A11">
        <v>8</v>
      </c>
      <c r="B11" t="s">
        <v>12</v>
      </c>
      <c r="C11" t="s">
        <v>20</v>
      </c>
      <c r="D11" s="1">
        <v>6.78</v>
      </c>
      <c r="E11" s="1">
        <v>46.9</v>
      </c>
      <c r="F11" s="1">
        <v>91.4</v>
      </c>
    </row>
    <row r="12" spans="1:6">
      <c r="A12">
        <v>9</v>
      </c>
      <c r="B12" t="s">
        <v>13</v>
      </c>
      <c r="C12" t="s">
        <v>21</v>
      </c>
      <c r="D12" s="1">
        <v>10.119999999999999</v>
      </c>
      <c r="E12" s="1">
        <v>32.04</v>
      </c>
      <c r="F12" s="1">
        <v>62</v>
      </c>
    </row>
    <row r="13" spans="1:6">
      <c r="A13">
        <v>10</v>
      </c>
      <c r="B13" t="s">
        <v>14</v>
      </c>
      <c r="C13" t="s">
        <v>22</v>
      </c>
      <c r="D13" s="1">
        <v>12.27</v>
      </c>
      <c r="E13" s="1">
        <v>154.88999999999999</v>
      </c>
      <c r="F13" s="1">
        <v>296.24</v>
      </c>
    </row>
    <row r="14" spans="1:6">
      <c r="A14">
        <v>11</v>
      </c>
      <c r="B14" t="s">
        <v>23</v>
      </c>
      <c r="C14" t="s">
        <v>34</v>
      </c>
      <c r="D14" s="1">
        <v>48.07</v>
      </c>
      <c r="E14" s="1">
        <v>51.97</v>
      </c>
      <c r="F14" s="1">
        <v>98.44</v>
      </c>
    </row>
    <row r="15" spans="1:6">
      <c r="A15">
        <v>12</v>
      </c>
      <c r="B15" t="s">
        <v>24</v>
      </c>
      <c r="C15" t="s">
        <v>35</v>
      </c>
      <c r="D15" s="1">
        <v>33.619999999999997</v>
      </c>
      <c r="E15" s="1">
        <v>335.51</v>
      </c>
      <c r="F15" s="1">
        <v>560.79999999999995</v>
      </c>
    </row>
    <row r="16" spans="1:6">
      <c r="A16">
        <v>13</v>
      </c>
      <c r="B16" t="s">
        <v>25</v>
      </c>
      <c r="C16" t="s">
        <v>36</v>
      </c>
      <c r="D16" s="1">
        <v>5.55</v>
      </c>
      <c r="E16" s="1">
        <v>65.86</v>
      </c>
      <c r="F16" s="1">
        <v>122.01</v>
      </c>
    </row>
    <row r="17" spans="1:6">
      <c r="A17">
        <v>14</v>
      </c>
      <c r="B17" t="s">
        <v>26</v>
      </c>
      <c r="C17" t="s">
        <v>37</v>
      </c>
      <c r="D17" s="1">
        <v>25.55</v>
      </c>
      <c r="E17" s="1">
        <v>16.649999999999999</v>
      </c>
      <c r="F17" s="1">
        <v>30.91</v>
      </c>
    </row>
    <row r="18" spans="1:6">
      <c r="A18">
        <v>15</v>
      </c>
      <c r="B18" t="s">
        <v>27</v>
      </c>
      <c r="C18" t="s">
        <v>38</v>
      </c>
      <c r="D18" s="1">
        <v>8.2200000000000006</v>
      </c>
      <c r="E18" s="1">
        <v>209.27</v>
      </c>
      <c r="F18" s="1">
        <v>380.26</v>
      </c>
    </row>
    <row r="19" spans="1:6">
      <c r="A19">
        <v>16</v>
      </c>
      <c r="B19" t="s">
        <v>28</v>
      </c>
      <c r="C19" t="s">
        <v>39</v>
      </c>
      <c r="D19" s="1">
        <v>27.86</v>
      </c>
      <c r="E19" s="1">
        <v>140.19</v>
      </c>
      <c r="F19" s="1">
        <v>257.01</v>
      </c>
    </row>
    <row r="20" spans="1:6">
      <c r="A20">
        <v>17</v>
      </c>
      <c r="B20" t="s">
        <v>29</v>
      </c>
      <c r="C20" t="s">
        <v>40</v>
      </c>
      <c r="D20" s="1">
        <v>17.5</v>
      </c>
      <c r="E20" s="1">
        <v>6.46</v>
      </c>
      <c r="F20" s="1">
        <v>11.45</v>
      </c>
    </row>
    <row r="21" spans="1:6">
      <c r="A21">
        <v>18</v>
      </c>
      <c r="B21" t="s">
        <v>30</v>
      </c>
      <c r="C21" t="s">
        <v>41</v>
      </c>
      <c r="D21" s="1">
        <v>17.64</v>
      </c>
      <c r="E21" s="1">
        <v>79.680000000000007</v>
      </c>
      <c r="F21" s="1">
        <v>144.49</v>
      </c>
    </row>
    <row r="22" spans="1:6">
      <c r="A22">
        <v>19</v>
      </c>
      <c r="B22" t="s">
        <v>31</v>
      </c>
      <c r="C22" t="s">
        <v>42</v>
      </c>
      <c r="D22" s="1">
        <v>16.47</v>
      </c>
      <c r="E22" s="1">
        <v>101.55</v>
      </c>
      <c r="F22" s="1">
        <v>183.95</v>
      </c>
    </row>
    <row r="23" spans="1:6">
      <c r="A23">
        <v>20</v>
      </c>
      <c r="B23" t="s">
        <v>32</v>
      </c>
      <c r="C23" t="s">
        <v>43</v>
      </c>
      <c r="D23" s="1">
        <v>17.920000000000002</v>
      </c>
      <c r="E23" s="1">
        <v>144.69</v>
      </c>
      <c r="F23" s="1">
        <v>260.08999999999997</v>
      </c>
    </row>
    <row r="24" spans="1:6">
      <c r="A24">
        <v>21</v>
      </c>
      <c r="B24" t="s">
        <v>33</v>
      </c>
      <c r="C24" t="s">
        <v>44</v>
      </c>
      <c r="D24" s="1">
        <v>11.6</v>
      </c>
      <c r="E24" s="1">
        <v>36.15</v>
      </c>
      <c r="F24" s="1">
        <v>64.2</v>
      </c>
    </row>
    <row r="25" spans="1:6">
      <c r="A25">
        <v>22</v>
      </c>
      <c r="B25" t="s">
        <v>45</v>
      </c>
      <c r="C25" t="s">
        <v>74</v>
      </c>
      <c r="D25" s="1">
        <v>8.07</v>
      </c>
      <c r="E25" s="1">
        <v>130.63999999999999</v>
      </c>
      <c r="F25" s="1">
        <v>238.75</v>
      </c>
    </row>
    <row r="26" spans="1:6">
      <c r="A26">
        <v>23</v>
      </c>
      <c r="B26" t="s">
        <v>46</v>
      </c>
      <c r="C26" t="s">
        <v>75</v>
      </c>
      <c r="D26" s="1">
        <v>11.9</v>
      </c>
      <c r="E26" s="1">
        <v>37.47</v>
      </c>
      <c r="F26" s="1">
        <v>65.5</v>
      </c>
    </row>
    <row r="27" spans="1:6">
      <c r="A27">
        <v>24</v>
      </c>
      <c r="B27" t="s">
        <v>47</v>
      </c>
      <c r="C27" t="s">
        <v>76</v>
      </c>
      <c r="D27" s="1">
        <v>8.81</v>
      </c>
      <c r="E27" s="1">
        <v>53.04</v>
      </c>
      <c r="F27" s="1">
        <v>91.08</v>
      </c>
    </row>
    <row r="28" spans="1:6">
      <c r="A28">
        <v>25</v>
      </c>
      <c r="B28" t="s">
        <v>48</v>
      </c>
      <c r="C28" t="s">
        <v>77</v>
      </c>
      <c r="D28" s="1">
        <v>20.66</v>
      </c>
      <c r="E28" s="1">
        <v>137.41999999999999</v>
      </c>
      <c r="F28" s="1">
        <v>238.68</v>
      </c>
    </row>
    <row r="29" spans="1:6">
      <c r="A29">
        <v>26</v>
      </c>
      <c r="B29" t="s">
        <v>49</v>
      </c>
      <c r="C29" t="s">
        <v>78</v>
      </c>
      <c r="D29" s="1">
        <v>27.96</v>
      </c>
      <c r="E29" s="1">
        <v>52.19</v>
      </c>
      <c r="F29" s="1">
        <v>88.39</v>
      </c>
    </row>
    <row r="30" spans="1:6">
      <c r="A30">
        <v>27</v>
      </c>
      <c r="B30" t="s">
        <v>50</v>
      </c>
      <c r="C30" t="s">
        <v>79</v>
      </c>
      <c r="D30" s="1">
        <v>35</v>
      </c>
      <c r="E30" s="1">
        <v>279.89</v>
      </c>
      <c r="F30" s="1">
        <v>487.41</v>
      </c>
    </row>
    <row r="31" spans="1:6">
      <c r="A31">
        <v>28</v>
      </c>
      <c r="B31" t="s">
        <v>51</v>
      </c>
      <c r="C31" t="s">
        <v>80</v>
      </c>
      <c r="D31" s="1">
        <v>23.93</v>
      </c>
      <c r="E31" s="1">
        <v>79.349999999999994</v>
      </c>
      <c r="F31" s="1">
        <v>133.74</v>
      </c>
    </row>
    <row r="32" spans="1:6">
      <c r="A32">
        <v>29</v>
      </c>
      <c r="B32" t="s">
        <v>52</v>
      </c>
      <c r="C32" t="s">
        <v>81</v>
      </c>
      <c r="D32" s="1">
        <v>2.65</v>
      </c>
      <c r="E32" s="1">
        <v>31</v>
      </c>
      <c r="F32" s="1">
        <v>54.85</v>
      </c>
    </row>
    <row r="33" spans="1:6">
      <c r="A33">
        <v>30</v>
      </c>
      <c r="B33" t="s">
        <v>53</v>
      </c>
      <c r="C33" t="s">
        <v>82</v>
      </c>
      <c r="D33" s="1">
        <v>53.62</v>
      </c>
      <c r="E33" s="1">
        <v>349.28</v>
      </c>
      <c r="F33" s="1">
        <v>583.91</v>
      </c>
    </row>
    <row r="34" spans="1:6">
      <c r="A34">
        <v>31</v>
      </c>
      <c r="B34" t="s">
        <v>54</v>
      </c>
      <c r="C34" t="s">
        <v>83</v>
      </c>
      <c r="D34" s="1">
        <v>53.91</v>
      </c>
      <c r="E34" s="1">
        <v>39.29</v>
      </c>
      <c r="F34" s="1">
        <v>67.510000000000005</v>
      </c>
    </row>
    <row r="35" spans="1:6">
      <c r="A35">
        <v>32</v>
      </c>
      <c r="B35" t="s">
        <v>55</v>
      </c>
      <c r="C35" t="s">
        <v>84</v>
      </c>
      <c r="D35" s="1">
        <v>9.8699999999999992</v>
      </c>
      <c r="E35" s="1">
        <v>28.74</v>
      </c>
      <c r="F35" s="1">
        <v>48.2</v>
      </c>
    </row>
    <row r="36" spans="1:6">
      <c r="A36">
        <v>33</v>
      </c>
      <c r="B36" t="s">
        <v>56</v>
      </c>
      <c r="C36" t="s">
        <v>85</v>
      </c>
      <c r="D36" s="1">
        <v>22.12</v>
      </c>
      <c r="E36" s="1">
        <v>69.78</v>
      </c>
      <c r="F36" s="1">
        <v>116.15</v>
      </c>
    </row>
    <row r="37" spans="1:6">
      <c r="A37">
        <v>34</v>
      </c>
      <c r="B37" t="s">
        <v>57</v>
      </c>
      <c r="C37" t="s">
        <v>86</v>
      </c>
      <c r="D37" s="1">
        <v>12.87</v>
      </c>
      <c r="E37" s="1">
        <v>21.14</v>
      </c>
      <c r="F37" s="1">
        <v>34.25</v>
      </c>
    </row>
    <row r="38" spans="1:6">
      <c r="A38">
        <v>35</v>
      </c>
      <c r="B38" t="s">
        <v>58</v>
      </c>
      <c r="C38" t="s">
        <v>87</v>
      </c>
      <c r="D38" s="1">
        <v>27.9</v>
      </c>
      <c r="E38" s="1">
        <v>61.17</v>
      </c>
      <c r="F38" s="1">
        <v>103.84</v>
      </c>
    </row>
    <row r="39" spans="1:6">
      <c r="A39">
        <v>36</v>
      </c>
      <c r="B39" t="s">
        <v>59</v>
      </c>
      <c r="C39" t="s">
        <v>88</v>
      </c>
      <c r="D39" s="1">
        <v>18.309999999999999</v>
      </c>
      <c r="E39" s="1">
        <v>82.37</v>
      </c>
      <c r="F39" s="1">
        <v>140.31</v>
      </c>
    </row>
    <row r="40" spans="1:6">
      <c r="A40">
        <v>37</v>
      </c>
      <c r="B40" t="s">
        <v>60</v>
      </c>
      <c r="C40" t="s">
        <v>89</v>
      </c>
      <c r="D40" s="1">
        <v>98.75</v>
      </c>
      <c r="E40" s="1">
        <v>169.55</v>
      </c>
      <c r="F40" s="1">
        <v>281.72000000000003</v>
      </c>
    </row>
    <row r="41" spans="1:6">
      <c r="A41">
        <v>38</v>
      </c>
      <c r="B41" t="s">
        <v>61</v>
      </c>
      <c r="C41" t="s">
        <v>90</v>
      </c>
      <c r="D41" s="1">
        <v>23.4</v>
      </c>
      <c r="E41" s="1">
        <v>103.44</v>
      </c>
      <c r="F41" s="1">
        <v>167.54</v>
      </c>
    </row>
    <row r="42" spans="1:6">
      <c r="A42">
        <v>39</v>
      </c>
      <c r="B42" t="s">
        <v>62</v>
      </c>
      <c r="C42" t="s">
        <v>99</v>
      </c>
      <c r="D42" s="1">
        <v>14.31</v>
      </c>
      <c r="E42" s="1">
        <v>16.850000000000001</v>
      </c>
      <c r="F42" s="1">
        <v>26.91</v>
      </c>
    </row>
    <row r="43" spans="1:6">
      <c r="A43">
        <v>40</v>
      </c>
      <c r="B43" t="s">
        <v>63</v>
      </c>
      <c r="C43" t="s">
        <v>91</v>
      </c>
      <c r="D43" s="1">
        <v>9.25</v>
      </c>
      <c r="E43" s="1">
        <v>100.31</v>
      </c>
      <c r="F43" s="1">
        <v>168.41</v>
      </c>
    </row>
    <row r="44" spans="1:6">
      <c r="A44">
        <v>41</v>
      </c>
      <c r="B44" t="s">
        <v>64</v>
      </c>
      <c r="C44" t="s">
        <v>92</v>
      </c>
      <c r="D44" s="1">
        <v>19.02</v>
      </c>
      <c r="E44" s="1">
        <v>93.96</v>
      </c>
      <c r="F44" s="1">
        <v>153.94</v>
      </c>
    </row>
    <row r="45" spans="1:6">
      <c r="A45">
        <v>42</v>
      </c>
      <c r="B45" t="s">
        <v>65</v>
      </c>
      <c r="C45" t="s">
        <v>93</v>
      </c>
      <c r="D45" s="1">
        <v>23.23</v>
      </c>
      <c r="E45" s="1">
        <v>169.27</v>
      </c>
      <c r="F45" s="1">
        <v>274.57</v>
      </c>
    </row>
    <row r="46" spans="1:6">
      <c r="A46">
        <v>43</v>
      </c>
      <c r="B46" t="s">
        <v>66</v>
      </c>
      <c r="C46" t="s">
        <v>94</v>
      </c>
      <c r="D46" s="1">
        <v>4.55</v>
      </c>
      <c r="E46" s="1">
        <v>37.92</v>
      </c>
      <c r="F46" s="1">
        <v>59.81</v>
      </c>
    </row>
    <row r="47" spans="1:6">
      <c r="A47">
        <v>44</v>
      </c>
      <c r="B47" t="s">
        <v>67</v>
      </c>
      <c r="C47" t="s">
        <v>95</v>
      </c>
      <c r="D47" s="1">
        <v>23.23</v>
      </c>
      <c r="E47" s="1">
        <v>165.51</v>
      </c>
      <c r="F47" s="1">
        <v>269.86</v>
      </c>
    </row>
    <row r="48" spans="1:6">
      <c r="A48">
        <v>45</v>
      </c>
      <c r="B48" t="s">
        <v>68</v>
      </c>
      <c r="C48" t="s">
        <v>96</v>
      </c>
      <c r="D48" s="1">
        <v>35.65</v>
      </c>
      <c r="E48" s="1">
        <v>56.2</v>
      </c>
      <c r="F48" s="1">
        <v>89.05</v>
      </c>
    </row>
    <row r="49" spans="1:6">
      <c r="A49">
        <v>46</v>
      </c>
      <c r="B49" t="s">
        <v>69</v>
      </c>
      <c r="C49" t="s">
        <v>97</v>
      </c>
      <c r="D49" s="1">
        <v>20.260000000000002</v>
      </c>
      <c r="E49" s="1">
        <v>155.99</v>
      </c>
      <c r="F49" s="1">
        <v>259.02999999999997</v>
      </c>
    </row>
    <row r="50" spans="1:6">
      <c r="A50">
        <v>47</v>
      </c>
      <c r="B50" t="s">
        <v>70</v>
      </c>
      <c r="C50" t="s">
        <v>98</v>
      </c>
      <c r="D50" s="1">
        <v>15.76</v>
      </c>
      <c r="E50" s="1">
        <v>129.9</v>
      </c>
      <c r="F50" s="1">
        <v>206.54</v>
      </c>
    </row>
    <row r="51" spans="1:6">
      <c r="A51">
        <v>48</v>
      </c>
      <c r="B51" t="s">
        <v>71</v>
      </c>
      <c r="C51" t="s">
        <v>100</v>
      </c>
      <c r="D51" s="1">
        <v>3.63</v>
      </c>
      <c r="E51" s="1">
        <v>42.65</v>
      </c>
      <c r="F51" s="1">
        <v>70.180000000000007</v>
      </c>
    </row>
    <row r="52" spans="1:6">
      <c r="A52">
        <v>49</v>
      </c>
      <c r="B52" t="s">
        <v>72</v>
      </c>
      <c r="C52" t="s">
        <v>101</v>
      </c>
      <c r="D52" s="1">
        <v>14.41</v>
      </c>
      <c r="E52" s="1">
        <v>185.83</v>
      </c>
      <c r="F52" s="1">
        <v>300.45999999999998</v>
      </c>
    </row>
    <row r="53" spans="1:6">
      <c r="A53">
        <v>50</v>
      </c>
      <c r="B53" t="s">
        <v>73</v>
      </c>
      <c r="C53" t="s">
        <v>102</v>
      </c>
      <c r="D53" s="1">
        <v>19.510000000000002</v>
      </c>
      <c r="E53" s="1">
        <v>63.09</v>
      </c>
      <c r="F53" s="1">
        <v>100.37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F8766-295B-9D4C-93E1-66C6AAAF251D}">
  <dimension ref="A2:U195"/>
  <sheetViews>
    <sheetView workbookViewId="0">
      <selection activeCell="C170" sqref="C170"/>
    </sheetView>
  </sheetViews>
  <sheetFormatPr baseColWidth="10" defaultRowHeight="16"/>
  <cols>
    <col min="1" max="1" width="23.33203125" bestFit="1" customWidth="1"/>
    <col min="2" max="2" width="21.5" bestFit="1" customWidth="1"/>
    <col min="3" max="8" width="21.5" customWidth="1"/>
    <col min="9" max="9" width="20.33203125" customWidth="1"/>
    <col min="10" max="10" width="12.1640625" bestFit="1" customWidth="1"/>
    <col min="11" max="11" width="42.83203125" bestFit="1" customWidth="1"/>
    <col min="12" max="12" width="12.1640625" bestFit="1" customWidth="1"/>
    <col min="13" max="13" width="13" bestFit="1" customWidth="1"/>
    <col min="17" max="17" width="29.5" bestFit="1" customWidth="1"/>
  </cols>
  <sheetData>
    <row r="2" spans="1:9">
      <c r="A2" s="17" t="s">
        <v>135</v>
      </c>
      <c r="B2" s="5" t="s">
        <v>139</v>
      </c>
      <c r="C2" s="5"/>
      <c r="D2" s="5"/>
      <c r="E2" s="5"/>
      <c r="F2" s="5"/>
      <c r="G2" s="5"/>
      <c r="H2" s="5"/>
      <c r="I2" s="5"/>
    </row>
    <row r="3" spans="1:9">
      <c r="A3" s="18">
        <v>70.22</v>
      </c>
      <c r="B3" s="8">
        <v>74.143413483868684</v>
      </c>
      <c r="C3" s="8"/>
      <c r="D3" s="8"/>
      <c r="E3" s="8"/>
      <c r="F3" s="8"/>
      <c r="G3" s="8"/>
      <c r="H3" s="8"/>
      <c r="I3" s="8"/>
    </row>
    <row r="4" spans="1:9">
      <c r="A4" s="18">
        <v>93.87</v>
      </c>
      <c r="B4" s="8">
        <v>96.332655494004641</v>
      </c>
      <c r="C4" s="8"/>
      <c r="D4" s="8"/>
      <c r="E4" s="8"/>
      <c r="F4" s="8"/>
      <c r="G4" s="8"/>
      <c r="H4" s="8"/>
      <c r="I4" s="8"/>
    </row>
    <row r="5" spans="1:9">
      <c r="A5" s="18">
        <v>70.510000000000005</v>
      </c>
      <c r="B5" s="8">
        <v>69.361946733090633</v>
      </c>
      <c r="C5" s="8"/>
      <c r="D5" s="8"/>
      <c r="E5" s="8"/>
      <c r="F5" s="8"/>
      <c r="G5" s="8"/>
      <c r="H5" s="8"/>
      <c r="I5" s="8"/>
    </row>
    <row r="6" spans="1:9">
      <c r="A6" s="18">
        <v>100.15</v>
      </c>
      <c r="B6" s="8">
        <v>97.878881032892721</v>
      </c>
      <c r="C6" s="8"/>
      <c r="D6" s="8"/>
      <c r="E6" s="8"/>
      <c r="F6" s="8"/>
      <c r="G6" s="8"/>
      <c r="H6" s="8"/>
      <c r="I6" s="8"/>
    </row>
    <row r="7" spans="1:9">
      <c r="A7" s="18">
        <v>69.790000000000006</v>
      </c>
      <c r="B7" s="8">
        <v>68.544423440453699</v>
      </c>
      <c r="C7" s="8"/>
      <c r="D7" s="8"/>
      <c r="E7" s="8"/>
      <c r="F7" s="8"/>
      <c r="G7" s="8"/>
      <c r="H7" s="8"/>
      <c r="I7" s="8"/>
    </row>
    <row r="8" spans="1:9">
      <c r="A8" s="18">
        <v>73.87</v>
      </c>
      <c r="B8" s="8">
        <v>71.719457013574655</v>
      </c>
      <c r="C8" s="8"/>
      <c r="D8" s="8"/>
      <c r="E8" s="8"/>
      <c r="F8" s="8"/>
      <c r="G8" s="8"/>
      <c r="H8" s="8"/>
      <c r="I8" s="8"/>
    </row>
    <row r="9" spans="1:9">
      <c r="A9" s="18">
        <v>65.510000000000005</v>
      </c>
      <c r="B9" s="8">
        <v>62.015137180700087</v>
      </c>
      <c r="C9" s="8"/>
      <c r="D9" s="8"/>
      <c r="E9" s="8"/>
      <c r="F9" s="8"/>
      <c r="G9" s="8"/>
      <c r="H9" s="8"/>
      <c r="I9" s="8"/>
    </row>
    <row r="10" spans="1:9">
      <c r="A10" s="18">
        <v>60.33</v>
      </c>
      <c r="B10" s="8">
        <v>58.99923017705926</v>
      </c>
      <c r="C10" s="8"/>
      <c r="D10" s="8"/>
      <c r="E10" s="8"/>
      <c r="F10" s="8"/>
      <c r="G10" s="8"/>
      <c r="H10" s="8"/>
      <c r="I10" s="8"/>
    </row>
    <row r="11" spans="1:9">
      <c r="A11" s="18">
        <v>79.14</v>
      </c>
      <c r="B11" s="8">
        <v>77.244582043343641</v>
      </c>
      <c r="C11" s="8"/>
      <c r="D11" s="8"/>
      <c r="E11" s="8"/>
      <c r="F11" s="8"/>
      <c r="G11" s="8"/>
      <c r="H11" s="8"/>
      <c r="I11" s="8"/>
    </row>
    <row r="12" spans="1:9">
      <c r="A12" s="18">
        <v>67.72</v>
      </c>
      <c r="B12" s="8">
        <v>71.824891829982192</v>
      </c>
      <c r="C12" s="8"/>
      <c r="D12" s="8"/>
      <c r="E12" s="8"/>
      <c r="F12" s="8"/>
      <c r="G12" s="8"/>
      <c r="H12" s="8"/>
      <c r="I12" s="8"/>
    </row>
    <row r="13" spans="1:9">
      <c r="A13" s="18">
        <v>63.98</v>
      </c>
      <c r="B13" s="8">
        <v>61.96829079659706</v>
      </c>
      <c r="C13" s="8"/>
      <c r="D13" s="8"/>
      <c r="E13" s="8"/>
      <c r="F13" s="8"/>
      <c r="G13" s="8"/>
      <c r="H13" s="8"/>
      <c r="I13" s="8"/>
    </row>
    <row r="14" spans="1:9">
      <c r="A14" s="18">
        <v>77.17</v>
      </c>
      <c r="B14" s="8">
        <v>79.756721266155211</v>
      </c>
      <c r="C14" s="8"/>
      <c r="D14" s="8"/>
      <c r="E14" s="8"/>
      <c r="F14" s="8"/>
      <c r="G14" s="8"/>
      <c r="H14" s="8"/>
      <c r="I14" s="8"/>
    </row>
    <row r="15" spans="1:9">
      <c r="A15" s="18">
        <v>71.25</v>
      </c>
      <c r="B15" s="8">
        <v>73.686508514044561</v>
      </c>
      <c r="C15" s="8"/>
      <c r="D15" s="8"/>
      <c r="E15" s="8"/>
      <c r="F15" s="8"/>
      <c r="G15" s="8"/>
      <c r="H15" s="8"/>
      <c r="I15" s="8"/>
    </row>
    <row r="16" spans="1:9">
      <c r="A16" s="18">
        <v>80.680000000000007</v>
      </c>
      <c r="B16" s="8">
        <v>81.707841544416297</v>
      </c>
      <c r="C16" s="8"/>
      <c r="D16" s="8"/>
      <c r="E16" s="8"/>
      <c r="F16" s="8"/>
      <c r="G16" s="8"/>
      <c r="H16" s="8"/>
      <c r="I16" s="8"/>
    </row>
    <row r="17" spans="1:13">
      <c r="A17" s="18">
        <v>62.26</v>
      </c>
      <c r="B17" s="8">
        <v>62.208306256276934</v>
      </c>
      <c r="C17" s="8"/>
      <c r="D17" s="8"/>
      <c r="E17" s="8"/>
      <c r="F17" s="8"/>
      <c r="G17" s="8"/>
      <c r="H17" s="8"/>
      <c r="I17" s="8"/>
    </row>
    <row r="18" spans="1:13">
      <c r="A18" s="18">
        <v>62.65</v>
      </c>
      <c r="B18" s="8">
        <v>67.889542418502629</v>
      </c>
      <c r="C18" s="8"/>
      <c r="D18" s="8"/>
      <c r="E18" s="8"/>
      <c r="F18" s="8"/>
      <c r="G18" s="8"/>
      <c r="H18" s="8"/>
      <c r="I18" s="8"/>
    </row>
    <row r="19" spans="1:13" ht="17" thickBot="1">
      <c r="A19" s="18">
        <v>65.77</v>
      </c>
      <c r="B19" s="8">
        <v>66.451705359701933</v>
      </c>
      <c r="C19" s="8"/>
      <c r="D19" s="8"/>
      <c r="E19" s="8"/>
      <c r="F19" s="8"/>
      <c r="G19" s="8"/>
      <c r="H19" s="8"/>
      <c r="I19" s="8"/>
    </row>
    <row r="20" spans="1:13">
      <c r="A20" s="18">
        <v>74.88</v>
      </c>
      <c r="B20" s="8">
        <v>74.806511876167605</v>
      </c>
      <c r="C20" s="8"/>
      <c r="D20" s="8"/>
      <c r="E20" s="8"/>
      <c r="F20" s="8"/>
      <c r="G20" s="8"/>
      <c r="H20" s="8"/>
      <c r="I20" s="8"/>
      <c r="J20" s="131"/>
    </row>
    <row r="21" spans="1:13">
      <c r="A21" s="18">
        <v>66.27</v>
      </c>
      <c r="B21" s="8">
        <v>67.710508002783598</v>
      </c>
      <c r="C21" s="8"/>
      <c r="D21" s="8"/>
      <c r="E21" s="8"/>
      <c r="F21" s="8"/>
      <c r="G21" s="8"/>
      <c r="H21" s="8"/>
      <c r="I21" s="8"/>
      <c r="J21" s="53">
        <v>0.97586469944339804</v>
      </c>
    </row>
    <row r="22" spans="1:13">
      <c r="A22" s="18">
        <v>62.35</v>
      </c>
      <c r="B22" s="8">
        <v>63.835674755214988</v>
      </c>
      <c r="C22" s="8"/>
      <c r="D22" s="8"/>
      <c r="E22" s="8"/>
      <c r="F22" s="8"/>
      <c r="G22" s="8"/>
      <c r="H22" s="8"/>
      <c r="I22" s="8"/>
      <c r="J22" s="53">
        <v>0.95231191161975359</v>
      </c>
    </row>
    <row r="23" spans="1:13">
      <c r="A23" s="18">
        <v>61.47</v>
      </c>
      <c r="B23" s="8">
        <v>63.047549996979043</v>
      </c>
      <c r="C23" s="8"/>
      <c r="D23" s="8"/>
      <c r="E23" s="8"/>
      <c r="F23" s="8"/>
      <c r="G23" s="8"/>
      <c r="H23" s="8"/>
      <c r="I23" s="8"/>
      <c r="J23" s="53">
        <v>0.95131840977849846</v>
      </c>
    </row>
    <row r="24" spans="1:13">
      <c r="A24" s="18">
        <v>84.29</v>
      </c>
      <c r="B24" s="8">
        <v>67.14852016333343</v>
      </c>
      <c r="C24" s="8"/>
      <c r="D24" s="8"/>
      <c r="E24" s="8"/>
      <c r="F24" s="8"/>
      <c r="G24" s="8"/>
      <c r="H24" s="8"/>
      <c r="I24" s="8"/>
      <c r="J24" s="53">
        <v>3.7441132663850492</v>
      </c>
    </row>
    <row r="25" spans="1:13" ht="17" thickBot="1">
      <c r="A25" s="18">
        <v>83.57</v>
      </c>
      <c r="B25" s="8">
        <v>85.645645645645658</v>
      </c>
      <c r="C25" s="8"/>
      <c r="D25" s="8"/>
      <c r="E25" s="8"/>
      <c r="F25" s="8"/>
      <c r="G25" s="8"/>
      <c r="H25" s="8"/>
      <c r="I25" s="8"/>
      <c r="J25" s="54">
        <v>50</v>
      </c>
    </row>
    <row r="26" spans="1:13">
      <c r="A26" s="18">
        <v>90.33</v>
      </c>
      <c r="B26" s="8">
        <v>94.882729211087437</v>
      </c>
      <c r="C26" s="8"/>
      <c r="D26" s="8"/>
      <c r="E26" s="8"/>
      <c r="F26" s="8"/>
      <c r="G26" s="8"/>
      <c r="H26" s="8"/>
      <c r="I26" s="8"/>
    </row>
    <row r="27" spans="1:13" ht="17" thickBot="1">
      <c r="A27" s="18">
        <v>103.99</v>
      </c>
      <c r="B27" s="8">
        <v>106.53490231920483</v>
      </c>
      <c r="C27" s="8"/>
      <c r="D27" s="8"/>
      <c r="E27" s="8"/>
      <c r="F27" s="8"/>
      <c r="G27" s="8"/>
      <c r="H27" s="8"/>
      <c r="I27" s="8"/>
    </row>
    <row r="28" spans="1:13">
      <c r="A28" s="18">
        <v>76.95</v>
      </c>
      <c r="B28" s="8">
        <v>82.754133496631994</v>
      </c>
      <c r="C28" s="8"/>
      <c r="D28" s="8"/>
      <c r="E28" s="8"/>
      <c r="F28" s="8"/>
      <c r="G28" s="8"/>
      <c r="H28" s="8"/>
      <c r="I28" s="8"/>
      <c r="J28" s="55" t="s">
        <v>164</v>
      </c>
      <c r="K28" s="55" t="s">
        <v>249</v>
      </c>
      <c r="L28" s="55" t="s">
        <v>250</v>
      </c>
      <c r="M28" s="55" t="s">
        <v>338</v>
      </c>
    </row>
    <row r="29" spans="1:13">
      <c r="A29" s="18">
        <v>65.319999999999993</v>
      </c>
      <c r="B29" s="8">
        <v>69.756416544057544</v>
      </c>
      <c r="C29" s="8"/>
      <c r="D29" s="8"/>
      <c r="E29" s="8"/>
      <c r="F29" s="8"/>
      <c r="G29" s="8"/>
      <c r="H29" s="8"/>
      <c r="I29" s="8"/>
      <c r="J29" s="53">
        <v>1</v>
      </c>
      <c r="K29" s="53">
        <v>13437.191210727016</v>
      </c>
      <c r="L29" s="53">
        <v>958.54066099833153</v>
      </c>
      <c r="M29" s="53">
        <v>2.2442542424587238E-33</v>
      </c>
    </row>
    <row r="30" spans="1:13">
      <c r="A30" s="18">
        <v>148.43</v>
      </c>
      <c r="B30" s="8">
        <v>160.18878400888391</v>
      </c>
      <c r="C30" s="8"/>
      <c r="D30" s="8"/>
      <c r="E30" s="8"/>
      <c r="F30" s="8"/>
      <c r="G30" s="8"/>
      <c r="H30" s="8"/>
      <c r="I30" s="8"/>
      <c r="J30" s="53">
        <v>48</v>
      </c>
      <c r="K30" s="53">
        <v>14.018384151520522</v>
      </c>
      <c r="L30" s="53"/>
      <c r="M30" s="53"/>
    </row>
    <row r="31" spans="1:13" ht="17" thickBot="1">
      <c r="A31" s="18">
        <v>89.88</v>
      </c>
      <c r="B31" s="8">
        <v>93.508114856429472</v>
      </c>
      <c r="C31" s="8"/>
      <c r="D31" s="8"/>
      <c r="E31" s="8"/>
      <c r="F31" s="8"/>
      <c r="G31" s="8"/>
      <c r="H31" s="8"/>
      <c r="I31" s="8"/>
      <c r="J31" s="54">
        <v>49</v>
      </c>
      <c r="K31" s="54"/>
      <c r="L31" s="54"/>
      <c r="M31" s="54"/>
    </row>
    <row r="32" spans="1:13" ht="17" thickBot="1">
      <c r="A32" s="18">
        <v>88.97</v>
      </c>
      <c r="B32" s="8">
        <v>91.258312350700521</v>
      </c>
      <c r="C32" s="8"/>
      <c r="D32" s="8"/>
      <c r="E32" s="8"/>
      <c r="F32" s="8"/>
      <c r="G32" s="8"/>
      <c r="H32" s="8"/>
      <c r="I32" s="8"/>
    </row>
    <row r="33" spans="1:13">
      <c r="A33" s="18">
        <v>77.02</v>
      </c>
      <c r="B33" s="8">
        <v>77.593360995850631</v>
      </c>
      <c r="C33" s="8"/>
      <c r="D33" s="8"/>
      <c r="E33" s="8"/>
      <c r="F33" s="8"/>
      <c r="G33" s="8"/>
      <c r="H33" s="8"/>
      <c r="I33" s="8"/>
      <c r="J33" s="55" t="s">
        <v>339</v>
      </c>
      <c r="K33" s="55" t="s">
        <v>234</v>
      </c>
      <c r="L33" s="55" t="s">
        <v>251</v>
      </c>
      <c r="M33" s="55" t="s">
        <v>340</v>
      </c>
    </row>
    <row r="34" spans="1:13">
      <c r="A34" s="18">
        <v>65.239999999999995</v>
      </c>
      <c r="B34" s="8">
        <v>70.341143620250079</v>
      </c>
      <c r="C34" s="8"/>
      <c r="D34" s="8"/>
      <c r="E34" s="8"/>
      <c r="F34" s="8"/>
      <c r="G34" s="8"/>
      <c r="H34" s="8"/>
      <c r="I34" s="8"/>
      <c r="J34" s="53">
        <v>6.2010801519062824</v>
      </c>
      <c r="K34" s="53">
        <v>2.6695585160649311</v>
      </c>
      <c r="L34" s="53">
        <v>1.0332797006590422E-2</v>
      </c>
      <c r="M34" s="53">
        <v>1.5306047855842273</v>
      </c>
    </row>
    <row r="35" spans="1:13" ht="17" thickBot="1">
      <c r="A35" s="18">
        <v>60.67</v>
      </c>
      <c r="B35" s="8">
        <v>58.45195729537366</v>
      </c>
      <c r="C35" s="8"/>
      <c r="D35" s="8"/>
      <c r="E35" s="8"/>
      <c r="F35" s="8"/>
      <c r="G35" s="8"/>
      <c r="H35" s="8"/>
      <c r="I35" s="8"/>
      <c r="J35" s="54">
        <v>0.90296046040695188</v>
      </c>
      <c r="K35" s="54">
        <v>30.960307831130038</v>
      </c>
      <c r="L35" s="54">
        <v>2.244254242458692E-33</v>
      </c>
      <c r="M35" s="54">
        <v>0.8443200975153039</v>
      </c>
    </row>
    <row r="36" spans="1:13">
      <c r="A36" s="18">
        <v>119.31</v>
      </c>
      <c r="B36" s="8">
        <v>121.62445676607221</v>
      </c>
      <c r="C36" s="8"/>
      <c r="D36" s="8"/>
      <c r="E36" s="8"/>
      <c r="F36" s="8"/>
      <c r="G36" s="8"/>
      <c r="H36" s="8"/>
      <c r="I36" s="8"/>
    </row>
    <row r="37" spans="1:13">
      <c r="A37" s="18">
        <v>62.08</v>
      </c>
      <c r="B37" s="8">
        <v>57.72679324894515</v>
      </c>
      <c r="C37" s="8"/>
      <c r="D37" s="8"/>
      <c r="E37" s="8"/>
      <c r="F37" s="8"/>
      <c r="G37" s="8"/>
      <c r="H37" s="8"/>
      <c r="I37" s="8"/>
    </row>
    <row r="38" spans="1:13">
      <c r="A38" s="18">
        <v>59.52</v>
      </c>
      <c r="B38" s="8">
        <v>64.548651817116081</v>
      </c>
      <c r="C38" s="8"/>
      <c r="D38" s="8"/>
      <c r="E38" s="8"/>
      <c r="F38" s="8"/>
      <c r="G38" s="8"/>
      <c r="H38" s="8"/>
      <c r="I38" s="8"/>
    </row>
    <row r="39" spans="1:13">
      <c r="A39" s="18">
        <v>62.85</v>
      </c>
      <c r="B39" s="8">
        <v>59.703264094955479</v>
      </c>
      <c r="C39" s="8"/>
      <c r="D39" s="8"/>
      <c r="E39" s="8"/>
      <c r="F39" s="8"/>
      <c r="G39" s="8"/>
      <c r="H39" s="8"/>
      <c r="I39" s="8"/>
    </row>
    <row r="40" spans="1:13">
      <c r="A40" s="18">
        <v>92.23</v>
      </c>
      <c r="B40" s="8">
        <v>90.400410677618083</v>
      </c>
      <c r="C40" s="8"/>
      <c r="D40" s="8"/>
      <c r="E40" s="8"/>
      <c r="F40" s="8"/>
      <c r="G40" s="8"/>
      <c r="H40" s="8"/>
      <c r="I40" s="8"/>
    </row>
    <row r="41" spans="1:13">
      <c r="A41" s="18">
        <v>77.25</v>
      </c>
      <c r="B41" s="8">
        <v>81.142294436238302</v>
      </c>
      <c r="C41" s="8"/>
      <c r="D41" s="8"/>
      <c r="E41" s="8"/>
      <c r="F41" s="8"/>
      <c r="G41" s="8"/>
      <c r="H41" s="8"/>
      <c r="I41" s="8"/>
    </row>
    <row r="42" spans="1:13">
      <c r="A42" s="18">
        <v>69.489999999999995</v>
      </c>
      <c r="B42" s="8">
        <v>76.935483870967744</v>
      </c>
      <c r="C42" s="8"/>
      <c r="D42" s="8"/>
      <c r="E42" s="8"/>
      <c r="F42" s="8"/>
      <c r="G42" s="8"/>
      <c r="H42" s="8"/>
      <c r="I42" s="8"/>
    </row>
    <row r="43" spans="1:13">
      <c r="A43" s="18">
        <v>78.25</v>
      </c>
      <c r="B43" s="8">
        <v>81.337851405622487</v>
      </c>
      <c r="C43" s="8"/>
      <c r="D43" s="8"/>
      <c r="E43" s="8"/>
      <c r="F43" s="8"/>
      <c r="G43" s="8"/>
      <c r="H43" s="8"/>
      <c r="I43" s="8"/>
    </row>
    <row r="44" spans="1:13">
      <c r="A44" s="18">
        <v>60.42</v>
      </c>
      <c r="B44" s="8">
        <v>66.055516379255053</v>
      </c>
      <c r="C44" s="8"/>
      <c r="D44" s="8"/>
      <c r="E44" s="8"/>
      <c r="F44" s="8"/>
      <c r="G44" s="8"/>
      <c r="H44" s="8"/>
      <c r="I44" s="8"/>
    </row>
    <row r="45" spans="1:13">
      <c r="A45" s="18">
        <v>84.12</v>
      </c>
      <c r="B45" s="8">
        <v>85.256604919526282</v>
      </c>
      <c r="C45" s="8"/>
      <c r="D45" s="8"/>
      <c r="E45" s="8"/>
      <c r="F45" s="8"/>
      <c r="G45" s="8"/>
      <c r="H45" s="8"/>
      <c r="I45" s="8"/>
    </row>
    <row r="46" spans="1:13">
      <c r="A46" s="18">
        <v>91.39</v>
      </c>
      <c r="B46" s="8">
        <v>96.678966789667911</v>
      </c>
      <c r="C46" s="8"/>
      <c r="D46" s="8"/>
      <c r="E46" s="8"/>
      <c r="F46" s="8"/>
      <c r="G46" s="8"/>
      <c r="H46" s="8"/>
      <c r="I46" s="8"/>
    </row>
    <row r="47" spans="1:13">
      <c r="A47" s="18">
        <v>59.16</v>
      </c>
      <c r="B47" s="8">
        <v>61.685411397513832</v>
      </c>
      <c r="C47" s="8"/>
      <c r="D47" s="8"/>
      <c r="E47" s="8"/>
      <c r="F47" s="8"/>
      <c r="G47" s="8"/>
      <c r="H47" s="8"/>
      <c r="I47" s="8"/>
    </row>
    <row r="48" spans="1:13">
      <c r="A48" s="18">
        <v>80.08</v>
      </c>
      <c r="B48" s="8">
        <v>83.329766745131607</v>
      </c>
      <c r="C48" s="8"/>
      <c r="D48" s="8"/>
      <c r="E48" s="8"/>
      <c r="F48" s="8"/>
      <c r="G48" s="8"/>
      <c r="H48" s="8"/>
      <c r="I48" s="8"/>
    </row>
    <row r="49" spans="1:13">
      <c r="A49" s="18">
        <v>88.83</v>
      </c>
      <c r="B49" s="8">
        <v>89.416971329613233</v>
      </c>
      <c r="C49" s="8"/>
      <c r="D49" s="8"/>
      <c r="E49" s="8"/>
      <c r="F49" s="8"/>
      <c r="G49" s="8"/>
      <c r="H49" s="8"/>
      <c r="I49" s="8"/>
    </row>
    <row r="50" spans="1:13">
      <c r="A50" s="18">
        <v>64.17</v>
      </c>
      <c r="B50" s="8">
        <v>66.157475670893547</v>
      </c>
      <c r="C50" s="8"/>
      <c r="D50" s="8"/>
      <c r="E50" s="8"/>
      <c r="F50" s="8"/>
      <c r="G50" s="8"/>
      <c r="H50" s="8"/>
      <c r="I50" s="8"/>
    </row>
    <row r="51" spans="1:13">
      <c r="A51" s="18">
        <v>58.75</v>
      </c>
      <c r="B51" s="8">
        <v>59.09018861943256</v>
      </c>
      <c r="C51" s="8"/>
      <c r="D51" s="8"/>
      <c r="E51" s="8"/>
      <c r="F51" s="8"/>
      <c r="G51" s="8"/>
      <c r="H51" s="8"/>
      <c r="I51" s="8"/>
    </row>
    <row r="52" spans="1:13">
      <c r="A52" s="18">
        <v>68.849999999999994</v>
      </c>
      <c r="B52" s="8">
        <v>67.175332111772789</v>
      </c>
      <c r="C52" s="8"/>
      <c r="D52" s="8"/>
      <c r="E52" s="8"/>
      <c r="F52" s="8"/>
      <c r="G52" s="8"/>
      <c r="H52" s="8"/>
      <c r="I52" s="8"/>
    </row>
    <row r="56" spans="1:13">
      <c r="A56" s="17" t="s">
        <v>135</v>
      </c>
      <c r="B56" s="5" t="s">
        <v>146</v>
      </c>
      <c r="C56" s="5"/>
      <c r="D56" s="5"/>
      <c r="E56" s="5"/>
      <c r="F56" s="5"/>
      <c r="G56" s="5"/>
      <c r="H56" s="5"/>
      <c r="I56" s="5"/>
      <c r="J56" s="23"/>
      <c r="K56" s="23"/>
      <c r="L56" s="23"/>
      <c r="M56" s="23"/>
    </row>
    <row r="57" spans="1:13">
      <c r="A57" s="18">
        <v>70.22</v>
      </c>
      <c r="B57" s="8">
        <v>1292.5999999999999</v>
      </c>
      <c r="C57" s="8"/>
      <c r="D57" s="8"/>
      <c r="E57" s="8"/>
      <c r="F57" s="8"/>
      <c r="G57" s="8"/>
      <c r="H57" s="8"/>
      <c r="I57" s="8"/>
      <c r="J57" s="23"/>
      <c r="K57" s="23"/>
      <c r="L57" s="23"/>
      <c r="M57" s="23"/>
    </row>
    <row r="58" spans="1:13">
      <c r="A58" s="18">
        <v>93.87</v>
      </c>
      <c r="B58" s="8">
        <v>1257.1982549684926</v>
      </c>
      <c r="C58" s="8"/>
      <c r="D58" s="8"/>
      <c r="E58" s="8"/>
      <c r="F58" s="8"/>
      <c r="G58" s="8"/>
      <c r="H58" s="8"/>
      <c r="I58" s="8"/>
    </row>
    <row r="59" spans="1:13">
      <c r="A59" s="18">
        <v>70.510000000000005</v>
      </c>
      <c r="B59" s="8">
        <v>216.1301859799714</v>
      </c>
      <c r="C59" s="8"/>
      <c r="D59" s="8"/>
      <c r="E59" s="8"/>
      <c r="F59" s="8"/>
      <c r="G59" s="8"/>
      <c r="H59" s="8"/>
      <c r="I59" s="8"/>
    </row>
    <row r="60" spans="1:13">
      <c r="A60" s="18">
        <v>100.15</v>
      </c>
      <c r="B60" s="8">
        <v>271.65127020785224</v>
      </c>
      <c r="C60" s="8"/>
      <c r="D60" s="8"/>
      <c r="E60" s="8"/>
      <c r="F60" s="8"/>
      <c r="G60" s="8"/>
      <c r="H60" s="8"/>
      <c r="I60" s="8"/>
    </row>
    <row r="61" spans="1:13">
      <c r="A61" s="18">
        <v>69.790000000000006</v>
      </c>
      <c r="B61" s="8">
        <v>458.88006686167995</v>
      </c>
      <c r="C61" s="8"/>
      <c r="D61" s="8"/>
      <c r="E61" s="8"/>
      <c r="F61" s="8"/>
      <c r="G61" s="8"/>
      <c r="H61" s="8"/>
      <c r="I61" s="8"/>
    </row>
    <row r="62" spans="1:13">
      <c r="A62" s="18">
        <v>73.87</v>
      </c>
      <c r="B62" s="8">
        <v>933.82519863791129</v>
      </c>
      <c r="C62" s="8"/>
      <c r="D62" s="8"/>
      <c r="E62" s="8"/>
      <c r="F62" s="8"/>
      <c r="G62" s="8"/>
      <c r="H62" s="8"/>
      <c r="I62" s="8"/>
    </row>
    <row r="63" spans="1:13">
      <c r="A63" s="18">
        <v>65.510000000000005</v>
      </c>
      <c r="B63" s="8">
        <v>166.12276612276617</v>
      </c>
      <c r="C63" s="8"/>
      <c r="D63" s="8"/>
      <c r="E63" s="8"/>
      <c r="F63" s="8"/>
      <c r="G63" s="8"/>
      <c r="H63" s="8"/>
      <c r="I63" s="8"/>
    </row>
    <row r="64" spans="1:13">
      <c r="A64" s="18">
        <v>60.33</v>
      </c>
      <c r="B64" s="8">
        <v>1210.5329949238578</v>
      </c>
      <c r="C64" s="8"/>
      <c r="D64" s="8"/>
      <c r="E64" s="8"/>
      <c r="F64" s="8"/>
      <c r="G64" s="8"/>
      <c r="H64" s="8"/>
      <c r="I64" s="8"/>
    </row>
    <row r="65" spans="1:9">
      <c r="A65" s="18">
        <v>79.14</v>
      </c>
      <c r="B65" s="8">
        <v>-34.571428571428577</v>
      </c>
      <c r="C65" s="8"/>
      <c r="D65" s="8"/>
      <c r="E65" s="8"/>
      <c r="F65" s="8"/>
      <c r="G65" s="8"/>
      <c r="H65" s="8"/>
      <c r="I65" s="8"/>
    </row>
    <row r="66" spans="1:9">
      <c r="A66" s="18">
        <v>67.72</v>
      </c>
      <c r="B66" s="8">
        <v>25.22723056946765</v>
      </c>
      <c r="C66" s="8"/>
      <c r="D66" s="8"/>
      <c r="E66" s="8"/>
      <c r="F66" s="8"/>
      <c r="G66" s="8"/>
      <c r="H66" s="8"/>
      <c r="I66" s="8"/>
    </row>
    <row r="67" spans="1:9">
      <c r="A67" s="18">
        <v>63.98</v>
      </c>
      <c r="B67" s="8">
        <v>615.98290598290589</v>
      </c>
      <c r="C67" s="8"/>
      <c r="D67" s="8"/>
      <c r="E67" s="8"/>
      <c r="F67" s="8"/>
      <c r="G67" s="8"/>
      <c r="H67" s="8"/>
      <c r="I67" s="8"/>
    </row>
    <row r="68" spans="1:9">
      <c r="A68" s="18">
        <v>77.17</v>
      </c>
      <c r="B68" s="8">
        <v>1351.3950892857138</v>
      </c>
      <c r="C68" s="8"/>
      <c r="D68" s="8"/>
      <c r="E68" s="8"/>
      <c r="F68" s="8"/>
      <c r="G68" s="8"/>
      <c r="H68" s="8"/>
      <c r="I68" s="8"/>
    </row>
    <row r="69" spans="1:9">
      <c r="A69" s="18">
        <v>71.25</v>
      </c>
      <c r="B69" s="8">
        <v>1055.2758954501453</v>
      </c>
      <c r="C69" s="8"/>
      <c r="D69" s="8"/>
      <c r="E69" s="8"/>
      <c r="F69" s="8"/>
      <c r="G69" s="8"/>
      <c r="H69" s="8"/>
      <c r="I69" s="8"/>
    </row>
    <row r="70" spans="1:9">
      <c r="A70" s="18">
        <v>80.680000000000007</v>
      </c>
      <c r="B70" s="8">
        <v>4526.0340632603402</v>
      </c>
      <c r="C70" s="8"/>
      <c r="D70" s="8"/>
      <c r="E70" s="8"/>
      <c r="F70" s="8"/>
      <c r="G70" s="8"/>
      <c r="H70" s="8"/>
      <c r="I70" s="8"/>
    </row>
    <row r="71" spans="1:9">
      <c r="A71" s="18">
        <v>62.26</v>
      </c>
      <c r="B71" s="8">
        <v>1081.9629789065862</v>
      </c>
      <c r="C71" s="8"/>
      <c r="D71" s="8"/>
      <c r="E71" s="8"/>
      <c r="F71" s="8"/>
      <c r="G71" s="8"/>
      <c r="H71" s="8"/>
      <c r="I71" s="8"/>
    </row>
    <row r="72" spans="1:9">
      <c r="A72" s="18">
        <v>62.65</v>
      </c>
      <c r="B72" s="8">
        <v>1720.6486486486488</v>
      </c>
      <c r="C72" s="8"/>
      <c r="D72" s="8"/>
      <c r="E72" s="8"/>
      <c r="F72" s="8"/>
      <c r="G72" s="8"/>
      <c r="H72" s="8"/>
      <c r="I72" s="8"/>
    </row>
    <row r="73" spans="1:9">
      <c r="A73" s="18">
        <v>65.77</v>
      </c>
      <c r="B73" s="8">
        <v>425.09041591320073</v>
      </c>
      <c r="C73" s="8"/>
      <c r="D73" s="8"/>
      <c r="E73" s="8"/>
      <c r="F73" s="8"/>
      <c r="G73" s="8"/>
      <c r="H73" s="8"/>
      <c r="I73" s="8"/>
    </row>
    <row r="74" spans="1:9">
      <c r="A74" s="18">
        <v>74.88</v>
      </c>
      <c r="B74" s="8">
        <v>450.42016806722688</v>
      </c>
      <c r="C74" s="8"/>
      <c r="D74" s="8"/>
      <c r="E74" s="8"/>
      <c r="F74" s="8"/>
      <c r="G74" s="8"/>
      <c r="H74" s="8"/>
      <c r="I74" s="8"/>
    </row>
    <row r="75" spans="1:9">
      <c r="A75" s="18">
        <v>66.27</v>
      </c>
      <c r="B75" s="8">
        <v>388.34853090172248</v>
      </c>
      <c r="C75" s="8"/>
      <c r="D75" s="8"/>
      <c r="E75" s="8"/>
      <c r="F75" s="8"/>
      <c r="G75" s="8"/>
      <c r="H75" s="8"/>
      <c r="I75" s="8"/>
    </row>
    <row r="76" spans="1:9">
      <c r="A76" s="18">
        <v>62.35</v>
      </c>
      <c r="B76" s="8">
        <v>709.35856992639322</v>
      </c>
      <c r="C76" s="8"/>
      <c r="D76" s="8"/>
      <c r="E76" s="8"/>
      <c r="F76" s="8"/>
      <c r="G76" s="8"/>
      <c r="H76" s="8"/>
      <c r="I76" s="8"/>
    </row>
    <row r="77" spans="1:9">
      <c r="A77" s="18">
        <v>61.47</v>
      </c>
      <c r="B77" s="8">
        <v>1061.6874730951358</v>
      </c>
      <c r="C77" s="8"/>
      <c r="D77" s="8"/>
      <c r="E77" s="8"/>
      <c r="F77" s="8"/>
      <c r="G77" s="8"/>
      <c r="H77" s="8"/>
      <c r="I77" s="8"/>
    </row>
    <row r="78" spans="1:9">
      <c r="A78" s="18">
        <v>84.29</v>
      </c>
      <c r="B78" s="8">
        <v>1568.0547293277809</v>
      </c>
      <c r="C78" s="8"/>
      <c r="D78" s="8"/>
      <c r="E78" s="8"/>
      <c r="F78" s="8"/>
      <c r="G78" s="8"/>
      <c r="H78" s="8"/>
      <c r="I78" s="8"/>
    </row>
    <row r="79" spans="1:9">
      <c r="A79" s="18">
        <v>83.57</v>
      </c>
      <c r="B79" s="8">
        <v>20.978473581213304</v>
      </c>
      <c r="C79" s="8"/>
      <c r="D79" s="8"/>
      <c r="E79" s="8"/>
      <c r="F79" s="8"/>
      <c r="G79" s="8"/>
      <c r="H79" s="8"/>
      <c r="I79" s="8"/>
    </row>
    <row r="80" spans="1:9" ht="17" thickBot="1">
      <c r="A80" s="18">
        <v>90.33</v>
      </c>
      <c r="B80" s="8">
        <v>1248.0825958702064</v>
      </c>
      <c r="C80" s="8"/>
      <c r="D80" s="8"/>
      <c r="E80" s="8"/>
      <c r="F80" s="8"/>
      <c r="G80" s="8"/>
      <c r="H80" s="8"/>
      <c r="I80" s="8"/>
    </row>
    <row r="81" spans="1:13">
      <c r="A81" s="18">
        <v>103.99</v>
      </c>
      <c r="B81" s="8">
        <v>740.44630404463044</v>
      </c>
      <c r="C81" s="8"/>
      <c r="D81" s="8"/>
      <c r="E81" s="8"/>
      <c r="F81" s="8"/>
      <c r="G81" s="8"/>
      <c r="H81" s="8"/>
      <c r="I81" s="8"/>
      <c r="J81" s="131"/>
    </row>
    <row r="82" spans="1:13">
      <c r="A82" s="18">
        <v>76.95</v>
      </c>
      <c r="B82" s="8">
        <v>2858.4882280049565</v>
      </c>
      <c r="C82" s="8"/>
      <c r="D82" s="8"/>
      <c r="E82" s="8"/>
      <c r="F82" s="8"/>
      <c r="G82" s="8"/>
      <c r="H82" s="8"/>
      <c r="I82" s="8"/>
      <c r="J82" s="53">
        <v>0.14312621921217156</v>
      </c>
    </row>
    <row r="83" spans="1:13">
      <c r="A83" s="18">
        <v>65.319999999999993</v>
      </c>
      <c r="B83" s="8">
        <v>272.18637992831543</v>
      </c>
      <c r="C83" s="8"/>
      <c r="D83" s="8"/>
      <c r="E83" s="8"/>
      <c r="F83" s="8"/>
      <c r="G83" s="8"/>
      <c r="H83" s="8"/>
      <c r="I83" s="8"/>
      <c r="J83" s="53">
        <v>2.0485114625970583E-2</v>
      </c>
    </row>
    <row r="84" spans="1:13">
      <c r="A84" s="18">
        <v>148.43</v>
      </c>
      <c r="B84" s="8">
        <v>2039.7260273972606</v>
      </c>
      <c r="C84" s="8"/>
      <c r="D84" s="8"/>
      <c r="E84" s="8"/>
      <c r="F84" s="8"/>
      <c r="G84" s="8"/>
      <c r="H84" s="8"/>
      <c r="I84" s="8"/>
      <c r="J84" s="53">
        <v>7.8554514011638002E-5</v>
      </c>
    </row>
    <row r="85" spans="1:13">
      <c r="A85" s="18">
        <v>89.88</v>
      </c>
      <c r="B85" s="8">
        <v>512.64822134387362</v>
      </c>
      <c r="C85" s="8"/>
      <c r="D85" s="8"/>
      <c r="E85" s="8"/>
      <c r="F85" s="8"/>
      <c r="G85" s="8"/>
      <c r="H85" s="8"/>
      <c r="I85" s="8"/>
      <c r="J85" s="53">
        <v>16.968737906010954</v>
      </c>
    </row>
    <row r="86" spans="1:13" ht="17" thickBot="1">
      <c r="A86" s="18">
        <v>88.97</v>
      </c>
      <c r="B86" s="8">
        <v>2314.3439282803588</v>
      </c>
      <c r="C86" s="8"/>
      <c r="D86" s="8"/>
      <c r="E86" s="8"/>
      <c r="F86" s="8"/>
      <c r="G86" s="8"/>
      <c r="H86" s="8"/>
      <c r="I86" s="8"/>
      <c r="J86" s="54">
        <v>50</v>
      </c>
    </row>
    <row r="87" spans="1:13">
      <c r="A87" s="18">
        <v>77.02</v>
      </c>
      <c r="B87" s="8">
        <v>453.44827586206895</v>
      </c>
      <c r="C87" s="8"/>
      <c r="D87" s="8"/>
      <c r="E87" s="8"/>
      <c r="F87" s="8"/>
      <c r="G87" s="8"/>
      <c r="H87" s="8"/>
      <c r="I87" s="8"/>
    </row>
    <row r="88" spans="1:13" ht="17" thickBot="1">
      <c r="A88" s="18">
        <v>65.239999999999995</v>
      </c>
      <c r="B88" s="8">
        <v>666.30256690333147</v>
      </c>
      <c r="C88" s="8"/>
      <c r="D88" s="8"/>
      <c r="E88" s="8"/>
      <c r="F88" s="8"/>
      <c r="G88" s="8"/>
      <c r="H88" s="8"/>
      <c r="I88" s="8"/>
    </row>
    <row r="89" spans="1:13">
      <c r="A89" s="18">
        <v>60.67</v>
      </c>
      <c r="B89" s="8">
        <v>149.78962131837307</v>
      </c>
      <c r="C89" s="8"/>
      <c r="D89" s="8"/>
      <c r="E89" s="8"/>
      <c r="F89" s="8"/>
      <c r="G89" s="8"/>
      <c r="H89" s="8"/>
      <c r="I89" s="8"/>
      <c r="J89" s="55" t="s">
        <v>164</v>
      </c>
      <c r="K89" s="55" t="s">
        <v>249</v>
      </c>
      <c r="L89" s="55" t="s">
        <v>250</v>
      </c>
      <c r="M89" s="55" t="s">
        <v>338</v>
      </c>
    </row>
    <row r="90" spans="1:13">
      <c r="A90" s="18">
        <v>119.31</v>
      </c>
      <c r="B90" s="8">
        <v>1277.6432231020026</v>
      </c>
      <c r="C90" s="8"/>
      <c r="D90" s="8"/>
      <c r="E90" s="8"/>
      <c r="F90" s="8"/>
      <c r="G90" s="8"/>
      <c r="H90" s="8"/>
      <c r="I90" s="8"/>
      <c r="J90" s="53">
        <v>1</v>
      </c>
      <c r="K90" s="53">
        <v>289.04647610113716</v>
      </c>
      <c r="L90" s="53">
        <v>1.0038494735800965</v>
      </c>
      <c r="M90" s="53">
        <v>0.32140514848239943</v>
      </c>
    </row>
    <row r="91" spans="1:13">
      <c r="A91" s="18">
        <v>62.08</v>
      </c>
      <c r="B91" s="8">
        <v>1214.5054945054947</v>
      </c>
      <c r="C91" s="8"/>
      <c r="D91" s="8"/>
      <c r="E91" s="8"/>
      <c r="F91" s="8"/>
      <c r="G91" s="8"/>
      <c r="H91" s="8"/>
      <c r="I91" s="8"/>
      <c r="J91" s="53">
        <v>48</v>
      </c>
      <c r="K91" s="53">
        <v>287.93806612289302</v>
      </c>
      <c r="L91" s="53"/>
      <c r="M91" s="53"/>
    </row>
    <row r="92" spans="1:13" ht="17" thickBot="1">
      <c r="A92" s="18">
        <v>59.52</v>
      </c>
      <c r="B92" s="8">
        <v>1833.3333333333335</v>
      </c>
      <c r="C92" s="8"/>
      <c r="D92" s="8"/>
      <c r="E92" s="8"/>
      <c r="F92" s="8"/>
      <c r="G92" s="8"/>
      <c r="H92" s="8"/>
      <c r="I92" s="8"/>
      <c r="J92" s="54">
        <v>49</v>
      </c>
      <c r="K92" s="54"/>
      <c r="L92" s="54"/>
      <c r="M92" s="54"/>
    </row>
    <row r="93" spans="1:13" ht="17" thickBot="1">
      <c r="A93" s="18">
        <v>62.85</v>
      </c>
      <c r="B93" s="8">
        <v>88.050314465408803</v>
      </c>
      <c r="C93" s="8"/>
      <c r="D93" s="8"/>
      <c r="E93" s="8"/>
      <c r="F93" s="8"/>
      <c r="G93" s="8"/>
      <c r="H93" s="8"/>
      <c r="I93" s="8"/>
    </row>
    <row r="94" spans="1:13">
      <c r="A94" s="18">
        <v>92.23</v>
      </c>
      <c r="B94" s="8">
        <v>76.619047619047635</v>
      </c>
      <c r="C94" s="8"/>
      <c r="D94" s="8"/>
      <c r="E94" s="8"/>
      <c r="F94" s="8"/>
      <c r="G94" s="8"/>
      <c r="H94" s="8"/>
      <c r="I94" s="8"/>
      <c r="J94" s="55" t="s">
        <v>339</v>
      </c>
      <c r="K94" s="55" t="s">
        <v>234</v>
      </c>
      <c r="L94" s="55" t="s">
        <v>251</v>
      </c>
      <c r="M94" s="55" t="s">
        <v>340</v>
      </c>
    </row>
    <row r="95" spans="1:13">
      <c r="A95" s="18">
        <v>77.25</v>
      </c>
      <c r="B95" s="8">
        <v>1016.8791742562235</v>
      </c>
      <c r="C95" s="8"/>
      <c r="D95" s="8"/>
      <c r="E95" s="8"/>
      <c r="F95" s="8"/>
      <c r="G95" s="8"/>
      <c r="H95" s="8"/>
      <c r="I95" s="8"/>
      <c r="J95" s="53">
        <v>73.523679549860063</v>
      </c>
      <c r="K95" s="53">
        <v>20.369944250448821</v>
      </c>
      <c r="L95" s="53">
        <v>2.8783658937225638E-25</v>
      </c>
      <c r="M95" s="53">
        <v>66.266454699668472</v>
      </c>
    </row>
    <row r="96" spans="1:13" ht="17" thickBot="1">
      <c r="A96" s="18">
        <v>69.489999999999995</v>
      </c>
      <c r="B96" s="8">
        <v>1969.8113207547169</v>
      </c>
      <c r="C96" s="8"/>
      <c r="D96" s="8"/>
      <c r="E96" s="8"/>
      <c r="F96" s="8"/>
      <c r="G96" s="8"/>
      <c r="H96" s="8"/>
      <c r="I96" s="8"/>
      <c r="J96" s="54">
        <v>2.8096504307033423E-3</v>
      </c>
      <c r="K96" s="54">
        <v>1.0019228880408464</v>
      </c>
      <c r="L96" s="54">
        <v>0.32140514848239554</v>
      </c>
      <c r="M96" s="54">
        <v>-2.8286884875665099E-3</v>
      </c>
    </row>
    <row r="97" spans="1:17">
      <c r="A97" s="18">
        <v>78.25</v>
      </c>
      <c r="B97" s="8">
        <v>719.10430839002265</v>
      </c>
      <c r="C97" s="8"/>
      <c r="D97" s="8"/>
      <c r="E97" s="8"/>
      <c r="F97" s="8"/>
      <c r="G97" s="8"/>
      <c r="H97" s="8"/>
      <c r="I97" s="8"/>
    </row>
    <row r="98" spans="1:17">
      <c r="A98" s="18">
        <v>60.42</v>
      </c>
      <c r="B98" s="8">
        <v>1178.5291214215201</v>
      </c>
      <c r="C98" s="8"/>
      <c r="D98" s="8"/>
      <c r="E98" s="8"/>
      <c r="F98" s="8"/>
      <c r="G98" s="8"/>
      <c r="H98" s="8"/>
      <c r="I98" s="8"/>
    </row>
    <row r="99" spans="1:17">
      <c r="A99" s="18">
        <v>84.12</v>
      </c>
      <c r="B99" s="8">
        <v>2098.3783783783783</v>
      </c>
      <c r="C99" s="8"/>
      <c r="D99" s="8"/>
      <c r="E99" s="8"/>
      <c r="F99" s="8"/>
      <c r="G99" s="8"/>
      <c r="H99" s="8"/>
      <c r="I99" s="8"/>
    </row>
    <row r="100" spans="1:17">
      <c r="A100" s="18">
        <v>91.39</v>
      </c>
      <c r="B100" s="8">
        <v>69.94202898550725</v>
      </c>
      <c r="C100" s="8"/>
      <c r="D100" s="8"/>
      <c r="E100" s="8"/>
      <c r="F100" s="8"/>
      <c r="G100" s="8"/>
      <c r="H100" s="8"/>
      <c r="I100" s="8"/>
    </row>
    <row r="101" spans="1:17">
      <c r="A101" s="18">
        <v>59.16</v>
      </c>
      <c r="B101" s="8">
        <v>1985.0798056904925</v>
      </c>
      <c r="C101" s="8"/>
      <c r="D101" s="8"/>
      <c r="E101" s="8"/>
      <c r="F101" s="8"/>
      <c r="G101" s="8"/>
      <c r="H101" s="8"/>
      <c r="I101" s="8"/>
    </row>
    <row r="102" spans="1:17">
      <c r="A102" s="18">
        <v>80.08</v>
      </c>
      <c r="B102" s="8">
        <v>822.50538406317287</v>
      </c>
      <c r="C102" s="8"/>
      <c r="D102" s="8"/>
      <c r="E102" s="8"/>
      <c r="F102" s="8"/>
      <c r="G102" s="8"/>
      <c r="H102" s="8"/>
      <c r="I102" s="8"/>
    </row>
    <row r="103" spans="1:17">
      <c r="A103" s="18">
        <v>88.83</v>
      </c>
      <c r="B103" s="8">
        <v>104.78468899521532</v>
      </c>
      <c r="C103" s="8"/>
      <c r="D103" s="8"/>
      <c r="E103" s="8"/>
      <c r="F103" s="8"/>
      <c r="G103" s="8"/>
      <c r="H103" s="8"/>
      <c r="I103" s="8"/>
    </row>
    <row r="104" spans="1:17">
      <c r="A104" s="18">
        <v>64.17</v>
      </c>
      <c r="B104" s="8">
        <v>185.28607594936713</v>
      </c>
      <c r="C104" s="8"/>
      <c r="D104" s="8"/>
      <c r="E104" s="8"/>
      <c r="F104" s="8"/>
      <c r="G104" s="8"/>
      <c r="H104" s="8"/>
      <c r="I104" s="8"/>
    </row>
    <row r="105" spans="1:17">
      <c r="A105" s="18">
        <v>58.75</v>
      </c>
      <c r="B105" s="8">
        <v>414.45412608918497</v>
      </c>
      <c r="C105" s="8"/>
      <c r="D105" s="8"/>
      <c r="E105" s="8"/>
      <c r="F105" s="8"/>
      <c r="G105" s="8"/>
      <c r="H105" s="8"/>
      <c r="I105" s="8"/>
    </row>
    <row r="106" spans="1:17">
      <c r="A106" s="18">
        <v>68.849999999999994</v>
      </c>
      <c r="B106" s="8">
        <v>988.97799328608721</v>
      </c>
      <c r="C106" s="8"/>
      <c r="D106" s="8"/>
      <c r="E106" s="8"/>
      <c r="F106" s="8"/>
      <c r="G106" s="8"/>
      <c r="H106" s="8"/>
      <c r="I106" s="8"/>
    </row>
    <row r="109" spans="1:17">
      <c r="A109" s="16" t="s">
        <v>159</v>
      </c>
      <c r="Q109" s="13"/>
    </row>
    <row r="110" spans="1:17">
      <c r="A110" s="17" t="s">
        <v>135</v>
      </c>
      <c r="B110" s="5" t="s">
        <v>151</v>
      </c>
      <c r="C110" s="5" t="s">
        <v>146</v>
      </c>
      <c r="D110" s="5" t="s">
        <v>139</v>
      </c>
      <c r="E110" s="5" t="s">
        <v>136</v>
      </c>
      <c r="F110" s="6" t="s">
        <v>153</v>
      </c>
      <c r="G110" s="6" t="s">
        <v>152</v>
      </c>
      <c r="H110" s="6" t="s">
        <v>137</v>
      </c>
      <c r="I110" s="5" t="s">
        <v>158</v>
      </c>
      <c r="J110" s="5" t="s">
        <v>156</v>
      </c>
      <c r="K110" s="12" t="s">
        <v>344</v>
      </c>
      <c r="M110" t="s">
        <v>147</v>
      </c>
      <c r="N110" t="s">
        <v>158</v>
      </c>
      <c r="O110" t="s">
        <v>156</v>
      </c>
    </row>
    <row r="111" spans="1:17">
      <c r="A111" s="18">
        <v>70.22</v>
      </c>
      <c r="B111">
        <v>26</v>
      </c>
      <c r="C111" s="8">
        <v>1292.5999999999999</v>
      </c>
      <c r="D111" s="8">
        <v>74.143413483868684</v>
      </c>
      <c r="E111" s="1">
        <v>119.5</v>
      </c>
      <c r="F111" s="14">
        <v>1065788</v>
      </c>
      <c r="G111" s="4">
        <v>5.52</v>
      </c>
      <c r="H111" s="4">
        <v>0</v>
      </c>
      <c r="I111">
        <v>1</v>
      </c>
      <c r="J111">
        <v>0</v>
      </c>
      <c r="K111" s="132">
        <v>1</v>
      </c>
      <c r="M111">
        <v>1</v>
      </c>
      <c r="N111">
        <v>1</v>
      </c>
      <c r="O111">
        <v>0</v>
      </c>
    </row>
    <row r="112" spans="1:17">
      <c r="A112" s="18">
        <v>93.87</v>
      </c>
      <c r="B112">
        <v>26</v>
      </c>
      <c r="C112" s="8">
        <v>1257.1982549684926</v>
      </c>
      <c r="D112" s="8">
        <v>96.332655494004641</v>
      </c>
      <c r="E112" s="1">
        <v>23.3</v>
      </c>
      <c r="F112" s="14">
        <v>437996</v>
      </c>
      <c r="G112" s="4">
        <v>10.99</v>
      </c>
      <c r="H112" s="4">
        <v>0</v>
      </c>
      <c r="I112">
        <v>1</v>
      </c>
      <c r="J112">
        <v>0</v>
      </c>
      <c r="K112" s="132">
        <v>1</v>
      </c>
      <c r="M112">
        <v>1</v>
      </c>
      <c r="N112">
        <v>1</v>
      </c>
      <c r="O112">
        <v>0</v>
      </c>
    </row>
    <row r="113" spans="1:15">
      <c r="A113" s="18">
        <v>70.510000000000005</v>
      </c>
      <c r="B113">
        <v>53</v>
      </c>
      <c r="C113" s="8">
        <v>216.1301859799714</v>
      </c>
      <c r="D113" s="8">
        <v>69.361946733090633</v>
      </c>
      <c r="E113" s="1">
        <v>22.7</v>
      </c>
      <c r="F113" s="14">
        <v>2621026</v>
      </c>
      <c r="G113" s="4">
        <v>5.66</v>
      </c>
      <c r="H113" s="4">
        <v>2.2799999999999998</v>
      </c>
      <c r="I113">
        <v>0</v>
      </c>
      <c r="J113">
        <v>0</v>
      </c>
      <c r="K113" s="132">
        <v>0</v>
      </c>
      <c r="M113">
        <v>0</v>
      </c>
      <c r="N113">
        <v>0</v>
      </c>
      <c r="O113">
        <v>0</v>
      </c>
    </row>
    <row r="114" spans="1:15">
      <c r="A114" s="18">
        <v>100.15</v>
      </c>
      <c r="B114">
        <v>117</v>
      </c>
      <c r="C114" s="8">
        <v>271.65127020785224</v>
      </c>
      <c r="D114" s="8">
        <v>97.878881032892721</v>
      </c>
      <c r="E114" s="1">
        <v>65</v>
      </c>
      <c r="F114" s="14">
        <v>5274949</v>
      </c>
      <c r="G114" s="4">
        <v>6.25</v>
      </c>
      <c r="H114" s="4">
        <v>2.06</v>
      </c>
      <c r="I114">
        <v>1</v>
      </c>
      <c r="J114">
        <v>0</v>
      </c>
      <c r="K114" s="132">
        <v>0</v>
      </c>
      <c r="M114">
        <v>0</v>
      </c>
      <c r="N114">
        <v>1</v>
      </c>
      <c r="O114">
        <v>0</v>
      </c>
    </row>
    <row r="115" spans="1:15">
      <c r="A115" s="18">
        <v>69.790000000000006</v>
      </c>
      <c r="B115">
        <v>182</v>
      </c>
      <c r="C115" s="8">
        <v>458.88006686167995</v>
      </c>
      <c r="D115" s="8">
        <v>68.544423440453699</v>
      </c>
      <c r="E115" s="1">
        <v>16</v>
      </c>
      <c r="F115" s="14">
        <v>3334434</v>
      </c>
      <c r="G115" s="4">
        <v>4.4800000000000004</v>
      </c>
      <c r="H115" s="4">
        <v>1.74</v>
      </c>
      <c r="I115">
        <v>1</v>
      </c>
      <c r="J115">
        <v>0</v>
      </c>
      <c r="K115" s="132">
        <v>0</v>
      </c>
      <c r="M115">
        <v>0</v>
      </c>
      <c r="N115">
        <v>1</v>
      </c>
      <c r="O115">
        <v>0</v>
      </c>
    </row>
    <row r="116" spans="1:15">
      <c r="A116" s="18">
        <v>73.87</v>
      </c>
      <c r="B116">
        <v>84</v>
      </c>
      <c r="C116" s="8">
        <v>933.82519863791129</v>
      </c>
      <c r="D116" s="8">
        <v>71.719457013574655</v>
      </c>
      <c r="E116" s="1">
        <v>33.299999999999997</v>
      </c>
      <c r="F116" s="14">
        <v>2478646</v>
      </c>
      <c r="G116" s="4">
        <v>5.52</v>
      </c>
      <c r="H116" s="4">
        <v>1.85</v>
      </c>
      <c r="I116">
        <v>1</v>
      </c>
      <c r="J116">
        <v>0</v>
      </c>
      <c r="K116" s="132">
        <v>1</v>
      </c>
      <c r="M116">
        <v>1</v>
      </c>
      <c r="N116">
        <v>1</v>
      </c>
      <c r="O116">
        <v>0</v>
      </c>
    </row>
    <row r="117" spans="1:15">
      <c r="A117" s="18">
        <v>65.510000000000005</v>
      </c>
      <c r="B117">
        <v>100</v>
      </c>
      <c r="C117" s="8">
        <v>166.12276612276617</v>
      </c>
      <c r="D117" s="8">
        <v>62.015137180700087</v>
      </c>
      <c r="E117" s="1">
        <v>16.7</v>
      </c>
      <c r="F117" s="14">
        <v>4402979</v>
      </c>
      <c r="G117" s="4">
        <v>1.66</v>
      </c>
      <c r="H117" s="4">
        <v>2.48</v>
      </c>
      <c r="I117">
        <v>0</v>
      </c>
      <c r="J117">
        <v>0</v>
      </c>
      <c r="K117" s="132">
        <v>0</v>
      </c>
      <c r="M117">
        <v>0</v>
      </c>
      <c r="N117">
        <v>0</v>
      </c>
      <c r="O117">
        <v>0</v>
      </c>
    </row>
    <row r="118" spans="1:15">
      <c r="A118" s="18">
        <v>60.33</v>
      </c>
      <c r="B118">
        <v>73</v>
      </c>
      <c r="C118" s="8">
        <v>1210.5329949238578</v>
      </c>
      <c r="D118" s="8">
        <v>58.99923017705926</v>
      </c>
      <c r="E118" s="1">
        <v>74.3</v>
      </c>
      <c r="F118" s="14">
        <v>1502334</v>
      </c>
      <c r="G118" s="4">
        <v>5.09</v>
      </c>
      <c r="H118" s="4">
        <v>0.93</v>
      </c>
      <c r="I118">
        <v>1</v>
      </c>
      <c r="J118">
        <v>0</v>
      </c>
      <c r="K118" s="132">
        <v>1</v>
      </c>
      <c r="M118">
        <v>1</v>
      </c>
      <c r="N118">
        <v>1</v>
      </c>
      <c r="O118">
        <v>0</v>
      </c>
    </row>
    <row r="119" spans="1:15">
      <c r="A119" s="18">
        <v>79.14</v>
      </c>
      <c r="B119">
        <v>115</v>
      </c>
      <c r="C119" s="8">
        <v>-34.571428571428577</v>
      </c>
      <c r="D119" s="8">
        <v>77.244582043343641</v>
      </c>
      <c r="E119" s="1">
        <v>8.5</v>
      </c>
      <c r="F119" s="14">
        <v>5167995</v>
      </c>
      <c r="G119" s="4">
        <v>-4.95</v>
      </c>
      <c r="H119" s="4">
        <v>4.4400000000000004</v>
      </c>
      <c r="I119">
        <v>1</v>
      </c>
      <c r="J119">
        <v>0</v>
      </c>
      <c r="K119" s="132">
        <v>0</v>
      </c>
      <c r="M119">
        <v>0</v>
      </c>
      <c r="N119">
        <v>1</v>
      </c>
      <c r="O119">
        <v>0</v>
      </c>
    </row>
    <row r="120" spans="1:15">
      <c r="A120" s="18">
        <v>67.72</v>
      </c>
      <c r="B120">
        <v>86</v>
      </c>
      <c r="C120" s="8">
        <v>25.22723056946765</v>
      </c>
      <c r="D120" s="8">
        <v>71.824891829982192</v>
      </c>
      <c r="E120" s="1">
        <v>20.399999999999999</v>
      </c>
      <c r="F120" s="14">
        <v>2234573</v>
      </c>
      <c r="G120" s="4">
        <v>-0.69</v>
      </c>
      <c r="H120" s="4">
        <v>1.5</v>
      </c>
      <c r="I120">
        <v>1</v>
      </c>
      <c r="J120">
        <v>0</v>
      </c>
      <c r="K120" s="132">
        <v>1</v>
      </c>
      <c r="M120">
        <v>1</v>
      </c>
      <c r="N120">
        <v>1</v>
      </c>
      <c r="O120">
        <v>0</v>
      </c>
    </row>
    <row r="121" spans="1:15">
      <c r="A121" s="18">
        <v>63.98</v>
      </c>
      <c r="B121">
        <v>125</v>
      </c>
      <c r="C121" s="8">
        <v>615.98290598290589</v>
      </c>
      <c r="D121" s="8">
        <v>61.96829079659706</v>
      </c>
      <c r="E121" s="1">
        <v>21.1</v>
      </c>
      <c r="F121" s="14">
        <v>787182</v>
      </c>
      <c r="G121" s="4">
        <v>14.17</v>
      </c>
      <c r="H121" s="4">
        <v>2.33</v>
      </c>
      <c r="I121">
        <v>0</v>
      </c>
      <c r="J121">
        <v>1</v>
      </c>
      <c r="K121" s="132">
        <v>1</v>
      </c>
      <c r="M121">
        <v>1</v>
      </c>
      <c r="N121">
        <v>0</v>
      </c>
      <c r="O121">
        <v>1</v>
      </c>
    </row>
    <row r="122" spans="1:15">
      <c r="A122" s="18">
        <v>77.17</v>
      </c>
      <c r="B122">
        <v>21</v>
      </c>
      <c r="C122" s="8">
        <v>1351.3950892857138</v>
      </c>
      <c r="D122" s="8">
        <v>79.756721266155211</v>
      </c>
      <c r="E122" s="1">
        <v>21.9</v>
      </c>
      <c r="F122" s="14">
        <v>453253</v>
      </c>
      <c r="G122" s="4">
        <v>6.98</v>
      </c>
      <c r="H122" s="4">
        <v>1.05</v>
      </c>
      <c r="I122">
        <v>0</v>
      </c>
      <c r="J122">
        <v>0</v>
      </c>
      <c r="K122" s="132">
        <v>1</v>
      </c>
      <c r="M122">
        <v>1</v>
      </c>
      <c r="N122">
        <v>0</v>
      </c>
      <c r="O122">
        <v>0</v>
      </c>
    </row>
    <row r="123" spans="1:15">
      <c r="A123" s="18">
        <v>71.25</v>
      </c>
      <c r="B123">
        <v>110</v>
      </c>
      <c r="C123" s="8">
        <v>1055.2758954501453</v>
      </c>
      <c r="D123" s="8">
        <v>73.686508514044561</v>
      </c>
      <c r="E123" s="1">
        <v>44.8</v>
      </c>
      <c r="F123" s="14">
        <v>659957</v>
      </c>
      <c r="G123" s="4">
        <v>6.82</v>
      </c>
      <c r="H123" s="4">
        <v>0.84</v>
      </c>
      <c r="I123">
        <v>0</v>
      </c>
      <c r="J123">
        <v>0</v>
      </c>
      <c r="K123" s="132">
        <v>1</v>
      </c>
      <c r="M123">
        <v>1</v>
      </c>
      <c r="N123">
        <v>0</v>
      </c>
      <c r="O123">
        <v>0</v>
      </c>
    </row>
    <row r="124" spans="1:15">
      <c r="A124" s="18">
        <v>80.680000000000007</v>
      </c>
      <c r="B124">
        <v>19</v>
      </c>
      <c r="C124" s="8">
        <v>4526.0340632603402</v>
      </c>
      <c r="D124" s="8">
        <v>81.707841544416297</v>
      </c>
      <c r="E124" s="1">
        <v>14.4</v>
      </c>
      <c r="F124" s="14">
        <v>265523</v>
      </c>
      <c r="G124" s="4">
        <v>5.29</v>
      </c>
      <c r="H124" s="4">
        <v>0.54</v>
      </c>
      <c r="I124">
        <v>1</v>
      </c>
      <c r="J124">
        <v>0</v>
      </c>
      <c r="K124" s="132">
        <v>0</v>
      </c>
      <c r="M124">
        <v>0</v>
      </c>
      <c r="N124">
        <v>1</v>
      </c>
      <c r="O124">
        <v>0</v>
      </c>
    </row>
    <row r="125" spans="1:15">
      <c r="A125" s="18">
        <v>62.26</v>
      </c>
      <c r="B125">
        <v>159</v>
      </c>
      <c r="C125" s="8">
        <v>1081.9629789065862</v>
      </c>
      <c r="D125" s="8">
        <v>62.208306256276934</v>
      </c>
      <c r="E125" s="1">
        <v>66.7</v>
      </c>
      <c r="F125" s="14">
        <v>1116203</v>
      </c>
      <c r="G125" s="4">
        <v>8.43</v>
      </c>
      <c r="H125" s="4">
        <v>0.84</v>
      </c>
      <c r="I125">
        <v>1</v>
      </c>
      <c r="J125">
        <v>0</v>
      </c>
      <c r="K125" s="132">
        <v>1</v>
      </c>
      <c r="M125">
        <v>1</v>
      </c>
      <c r="N125">
        <v>1</v>
      </c>
      <c r="O125">
        <v>0</v>
      </c>
    </row>
    <row r="126" spans="1:15">
      <c r="A126" s="18">
        <v>62.65</v>
      </c>
      <c r="B126">
        <v>22</v>
      </c>
      <c r="C126" s="8">
        <v>1720.6486486486488</v>
      </c>
      <c r="D126" s="8">
        <v>67.889542418502629</v>
      </c>
      <c r="E126" s="1">
        <v>12.5</v>
      </c>
      <c r="F126" s="14">
        <v>1126468</v>
      </c>
      <c r="G126" s="4">
        <v>14.46</v>
      </c>
      <c r="H126" s="4">
        <v>0</v>
      </c>
      <c r="I126">
        <v>0</v>
      </c>
      <c r="J126">
        <v>1</v>
      </c>
      <c r="K126" s="132">
        <v>1</v>
      </c>
      <c r="M126">
        <v>1</v>
      </c>
      <c r="N126">
        <v>0</v>
      </c>
      <c r="O126">
        <v>1</v>
      </c>
    </row>
    <row r="127" spans="1:15">
      <c r="A127" s="18">
        <v>65.77</v>
      </c>
      <c r="B127">
        <v>64</v>
      </c>
      <c r="C127" s="8">
        <v>425.09041591320073</v>
      </c>
      <c r="D127" s="8">
        <v>66.451705359701933</v>
      </c>
      <c r="E127" s="1">
        <v>16.7</v>
      </c>
      <c r="F127" s="14">
        <v>809946</v>
      </c>
      <c r="G127" s="4">
        <v>4.43</v>
      </c>
      <c r="H127" s="4">
        <v>1.7</v>
      </c>
      <c r="I127">
        <v>1</v>
      </c>
      <c r="J127">
        <v>0</v>
      </c>
      <c r="K127" s="132">
        <v>1</v>
      </c>
      <c r="M127">
        <v>1</v>
      </c>
      <c r="N127">
        <v>1</v>
      </c>
      <c r="O127">
        <v>0</v>
      </c>
    </row>
    <row r="128" spans="1:15">
      <c r="A128" s="18">
        <v>74.88</v>
      </c>
      <c r="B128">
        <v>8</v>
      </c>
      <c r="C128" s="8">
        <v>450.42016806722688</v>
      </c>
      <c r="D128" s="8">
        <v>74.806511876167605</v>
      </c>
      <c r="E128" s="1">
        <v>9.1</v>
      </c>
      <c r="F128" s="14">
        <v>1106504</v>
      </c>
      <c r="G128" s="4">
        <v>2.92</v>
      </c>
      <c r="H128" s="4">
        <v>1.47</v>
      </c>
      <c r="I128">
        <v>0</v>
      </c>
      <c r="J128">
        <v>0</v>
      </c>
      <c r="K128" s="132">
        <v>0</v>
      </c>
      <c r="M128">
        <v>0</v>
      </c>
      <c r="N128">
        <v>0</v>
      </c>
      <c r="O128">
        <v>0</v>
      </c>
    </row>
    <row r="129" spans="1:15">
      <c r="A129" s="18">
        <v>66.27</v>
      </c>
      <c r="B129">
        <v>90</v>
      </c>
      <c r="C129" s="8">
        <v>388.34853090172248</v>
      </c>
      <c r="D129" s="8">
        <v>67.710508002783598</v>
      </c>
      <c r="E129" s="1">
        <v>13.7</v>
      </c>
      <c r="F129" s="14">
        <v>2404715</v>
      </c>
      <c r="G129" s="4">
        <v>2.29</v>
      </c>
      <c r="H129" s="4">
        <v>1.1299999999999999</v>
      </c>
      <c r="I129">
        <v>0</v>
      </c>
      <c r="J129">
        <v>0</v>
      </c>
      <c r="K129" s="132">
        <v>1</v>
      </c>
      <c r="M129">
        <v>1</v>
      </c>
      <c r="N129">
        <v>0</v>
      </c>
      <c r="O129">
        <v>0</v>
      </c>
    </row>
    <row r="130" spans="1:15">
      <c r="A130" s="18">
        <v>62.35</v>
      </c>
      <c r="B130">
        <v>132</v>
      </c>
      <c r="C130" s="8">
        <v>709.35856992639322</v>
      </c>
      <c r="D130" s="8">
        <v>63.835674755214988</v>
      </c>
      <c r="E130" s="1">
        <v>15.2</v>
      </c>
      <c r="F130" s="14">
        <v>1101644</v>
      </c>
      <c r="G130" s="4">
        <v>5.4</v>
      </c>
      <c r="H130" s="4">
        <v>1.04</v>
      </c>
      <c r="I130">
        <v>1</v>
      </c>
      <c r="J130">
        <v>0</v>
      </c>
      <c r="K130" s="132">
        <v>1</v>
      </c>
      <c r="M130">
        <v>1</v>
      </c>
      <c r="N130">
        <v>1</v>
      </c>
      <c r="O130">
        <v>0</v>
      </c>
    </row>
    <row r="131" spans="1:15">
      <c r="A131" s="18">
        <v>61.47</v>
      </c>
      <c r="B131">
        <v>90</v>
      </c>
      <c r="C131" s="8">
        <v>1061.6874730951358</v>
      </c>
      <c r="D131" s="8">
        <v>63.047549996979043</v>
      </c>
      <c r="E131" s="1">
        <v>27.9</v>
      </c>
      <c r="F131" s="14">
        <v>554392</v>
      </c>
      <c r="G131" s="4">
        <v>8.51</v>
      </c>
      <c r="H131" s="4">
        <v>0.95</v>
      </c>
      <c r="I131">
        <v>0</v>
      </c>
      <c r="J131">
        <v>0</v>
      </c>
      <c r="K131" s="132">
        <v>1</v>
      </c>
      <c r="M131">
        <v>1</v>
      </c>
      <c r="N131">
        <v>0</v>
      </c>
      <c r="O131">
        <v>0</v>
      </c>
    </row>
    <row r="132" spans="1:15">
      <c r="A132" s="18">
        <v>84.29</v>
      </c>
      <c r="B132">
        <v>26</v>
      </c>
      <c r="C132" s="8">
        <v>1568.0547293277809</v>
      </c>
      <c r="D132" s="8">
        <v>67.14852016333343</v>
      </c>
      <c r="E132" s="1">
        <v>30</v>
      </c>
      <c r="F132" s="14">
        <v>289979</v>
      </c>
      <c r="G132" s="4">
        <v>13.84</v>
      </c>
      <c r="H132" s="4">
        <v>0</v>
      </c>
      <c r="I132">
        <v>1</v>
      </c>
      <c r="J132">
        <v>0</v>
      </c>
      <c r="K132" s="132">
        <v>0</v>
      </c>
      <c r="M132">
        <v>0</v>
      </c>
      <c r="N132">
        <v>1</v>
      </c>
      <c r="O132">
        <v>0</v>
      </c>
    </row>
    <row r="133" spans="1:15">
      <c r="A133" s="18">
        <v>83.57</v>
      </c>
      <c r="B133">
        <v>3</v>
      </c>
      <c r="C133" s="8">
        <v>20.978473581213304</v>
      </c>
      <c r="D133" s="8">
        <v>85.645645645645658</v>
      </c>
      <c r="E133" s="1">
        <v>13.3</v>
      </c>
      <c r="F133" s="14">
        <v>2989203</v>
      </c>
      <c r="G133" s="4">
        <v>0.81</v>
      </c>
      <c r="H133" s="4">
        <v>0.26</v>
      </c>
      <c r="I133">
        <v>1</v>
      </c>
      <c r="J133">
        <v>0</v>
      </c>
      <c r="K133" s="132">
        <v>0</v>
      </c>
      <c r="M133">
        <v>0</v>
      </c>
      <c r="N133">
        <v>1</v>
      </c>
      <c r="O133">
        <v>0</v>
      </c>
    </row>
    <row r="134" spans="1:15">
      <c r="A134" s="18">
        <v>90.33</v>
      </c>
      <c r="B134">
        <v>37</v>
      </c>
      <c r="C134" s="8">
        <v>1248.0825958702064</v>
      </c>
      <c r="D134" s="8">
        <v>94.882729211087437</v>
      </c>
      <c r="E134" s="1">
        <v>21.1</v>
      </c>
      <c r="F134" s="14">
        <v>1786941</v>
      </c>
      <c r="G134" s="4">
        <v>2.9</v>
      </c>
      <c r="H134" s="4">
        <v>0</v>
      </c>
      <c r="I134">
        <v>0</v>
      </c>
      <c r="J134">
        <v>0</v>
      </c>
      <c r="K134" s="132">
        <v>1</v>
      </c>
      <c r="M134">
        <v>1</v>
      </c>
      <c r="N134">
        <v>0</v>
      </c>
      <c r="O134">
        <v>0</v>
      </c>
    </row>
    <row r="135" spans="1:15">
      <c r="A135" s="18">
        <v>103.99</v>
      </c>
      <c r="B135">
        <v>22</v>
      </c>
      <c r="C135" s="8">
        <v>740.44630404463044</v>
      </c>
      <c r="D135" s="8">
        <v>106.53490231920483</v>
      </c>
      <c r="E135" s="1">
        <v>28.1</v>
      </c>
      <c r="F135" s="14">
        <v>1269211</v>
      </c>
      <c r="G135" s="4">
        <v>7.12</v>
      </c>
      <c r="H135" s="4">
        <v>1.91</v>
      </c>
      <c r="I135">
        <v>0</v>
      </c>
      <c r="J135">
        <v>0</v>
      </c>
      <c r="K135" s="132">
        <v>1</v>
      </c>
      <c r="M135">
        <v>1</v>
      </c>
      <c r="N135">
        <v>0</v>
      </c>
      <c r="O135">
        <v>0</v>
      </c>
    </row>
    <row r="136" spans="1:15">
      <c r="A136" s="18">
        <v>76.95</v>
      </c>
      <c r="B136">
        <v>26</v>
      </c>
      <c r="C136" s="8">
        <v>2858.4882280049565</v>
      </c>
      <c r="D136" s="8">
        <v>82.754133496631994</v>
      </c>
      <c r="E136" s="1">
        <v>144</v>
      </c>
      <c r="F136" s="14">
        <v>7942551</v>
      </c>
      <c r="G136" s="4">
        <v>3.9</v>
      </c>
      <c r="H136" s="4">
        <v>0.27</v>
      </c>
      <c r="I136">
        <v>0</v>
      </c>
      <c r="J136">
        <v>0</v>
      </c>
      <c r="K136" s="132">
        <v>1</v>
      </c>
      <c r="M136">
        <v>1</v>
      </c>
      <c r="N136">
        <v>0</v>
      </c>
      <c r="O136">
        <v>0</v>
      </c>
    </row>
    <row r="137" spans="1:15">
      <c r="A137" s="18">
        <v>65.319999999999993</v>
      </c>
      <c r="B137">
        <v>5</v>
      </c>
      <c r="C137" s="8">
        <v>272.18637992831543</v>
      </c>
      <c r="D137" s="8">
        <v>69.756416544057544</v>
      </c>
      <c r="E137" s="1">
        <v>19.3</v>
      </c>
      <c r="F137" s="14">
        <v>1368509</v>
      </c>
      <c r="G137" s="4">
        <v>3.25</v>
      </c>
      <c r="H137" s="4">
        <v>0</v>
      </c>
      <c r="I137">
        <v>0</v>
      </c>
      <c r="J137">
        <v>0</v>
      </c>
      <c r="K137" s="132">
        <v>1</v>
      </c>
      <c r="M137">
        <v>1</v>
      </c>
      <c r="N137">
        <v>0</v>
      </c>
      <c r="O137">
        <v>0</v>
      </c>
    </row>
    <row r="138" spans="1:15">
      <c r="A138" s="18">
        <v>148.43</v>
      </c>
      <c r="B138">
        <v>50</v>
      </c>
      <c r="C138" s="8">
        <v>2039.7260273972606</v>
      </c>
      <c r="D138" s="8">
        <v>160.18878400888391</v>
      </c>
      <c r="E138" s="1">
        <v>51.1</v>
      </c>
      <c r="F138" s="14">
        <v>53424296</v>
      </c>
      <c r="G138" s="4">
        <v>0.19</v>
      </c>
      <c r="H138" s="4">
        <v>0</v>
      </c>
      <c r="I138">
        <v>1</v>
      </c>
      <c r="J138">
        <v>0</v>
      </c>
      <c r="K138" s="132">
        <v>1</v>
      </c>
      <c r="M138">
        <v>1</v>
      </c>
      <c r="N138">
        <v>1</v>
      </c>
      <c r="O138">
        <v>0</v>
      </c>
    </row>
    <row r="139" spans="1:15">
      <c r="A139" s="18">
        <v>89.88</v>
      </c>
      <c r="B139">
        <v>52</v>
      </c>
      <c r="C139" s="8">
        <v>512.64822134387362</v>
      </c>
      <c r="D139" s="8">
        <v>93.508114856429472</v>
      </c>
      <c r="E139" s="1">
        <v>55.9</v>
      </c>
      <c r="F139" s="14">
        <v>7087268</v>
      </c>
      <c r="G139" s="4">
        <v>2.86</v>
      </c>
      <c r="H139" s="4">
        <v>1.38</v>
      </c>
      <c r="I139">
        <v>1</v>
      </c>
      <c r="J139">
        <v>0</v>
      </c>
      <c r="K139" s="132">
        <v>1</v>
      </c>
      <c r="M139">
        <v>1</v>
      </c>
      <c r="N139">
        <v>1</v>
      </c>
      <c r="O139">
        <v>0</v>
      </c>
    </row>
    <row r="140" spans="1:15">
      <c r="A140" s="18">
        <v>88.97</v>
      </c>
      <c r="B140">
        <v>43</v>
      </c>
      <c r="C140" s="8">
        <v>2314.3439282803588</v>
      </c>
      <c r="D140" s="8">
        <v>91.258312350700521</v>
      </c>
      <c r="E140" s="1">
        <v>1304.8</v>
      </c>
      <c r="F140" s="14">
        <v>26878815</v>
      </c>
      <c r="G140" s="4">
        <v>11.89</v>
      </c>
      <c r="H140" s="4">
        <v>1.05</v>
      </c>
      <c r="I140">
        <v>1</v>
      </c>
      <c r="J140">
        <v>0</v>
      </c>
      <c r="K140" s="132">
        <v>1</v>
      </c>
      <c r="M140">
        <v>1</v>
      </c>
      <c r="N140">
        <v>1</v>
      </c>
      <c r="O140">
        <v>0</v>
      </c>
    </row>
    <row r="141" spans="1:15">
      <c r="A141" s="18">
        <v>77.02</v>
      </c>
      <c r="B141">
        <v>49</v>
      </c>
      <c r="C141" s="8">
        <v>453.44827586206895</v>
      </c>
      <c r="D141" s="8">
        <v>77.593360995850631</v>
      </c>
      <c r="E141" s="1">
        <v>18.899999999999999</v>
      </c>
      <c r="F141" s="14">
        <v>5172392</v>
      </c>
      <c r="G141" s="4">
        <v>-5.26</v>
      </c>
      <c r="H141" s="4">
        <v>3.15</v>
      </c>
      <c r="I141">
        <v>1</v>
      </c>
      <c r="J141">
        <v>0</v>
      </c>
      <c r="K141" s="132">
        <v>1</v>
      </c>
      <c r="M141">
        <v>1</v>
      </c>
      <c r="N141">
        <v>1</v>
      </c>
      <c r="O141">
        <v>0</v>
      </c>
    </row>
    <row r="142" spans="1:15">
      <c r="A142" s="18">
        <v>65.239999999999995</v>
      </c>
      <c r="B142">
        <v>33</v>
      </c>
      <c r="C142" s="8">
        <v>666.30256690333147</v>
      </c>
      <c r="D142" s="8">
        <v>70.341143620250079</v>
      </c>
      <c r="E142" s="1">
        <v>21</v>
      </c>
      <c r="F142" s="14">
        <v>977093</v>
      </c>
      <c r="G142" s="4">
        <v>3.45</v>
      </c>
      <c r="H142" s="4">
        <v>0</v>
      </c>
      <c r="I142">
        <v>1</v>
      </c>
      <c r="J142">
        <v>0</v>
      </c>
      <c r="K142" s="132">
        <v>1</v>
      </c>
      <c r="M142">
        <v>1</v>
      </c>
      <c r="N142">
        <v>1</v>
      </c>
      <c r="O142">
        <v>0</v>
      </c>
    </row>
    <row r="143" spans="1:15">
      <c r="A143" s="18">
        <v>60.67</v>
      </c>
      <c r="B143">
        <v>34</v>
      </c>
      <c r="C143" s="8">
        <v>149.78962131837307</v>
      </c>
      <c r="D143" s="8">
        <v>58.45195729537366</v>
      </c>
      <c r="E143" s="1">
        <v>100.7</v>
      </c>
      <c r="F143" s="14">
        <v>9200939</v>
      </c>
      <c r="G143" s="4">
        <v>3.59</v>
      </c>
      <c r="H143" s="4">
        <v>2.81</v>
      </c>
      <c r="I143">
        <v>1</v>
      </c>
      <c r="J143">
        <v>0</v>
      </c>
      <c r="K143" s="132">
        <v>1</v>
      </c>
      <c r="M143">
        <v>1</v>
      </c>
      <c r="N143">
        <v>1</v>
      </c>
      <c r="O143">
        <v>0</v>
      </c>
    </row>
    <row r="144" spans="1:15">
      <c r="A144" s="18">
        <v>119.31</v>
      </c>
      <c r="B144">
        <v>39</v>
      </c>
      <c r="C144" s="8">
        <v>1277.6432231020026</v>
      </c>
      <c r="D144" s="8">
        <v>121.62445676607221</v>
      </c>
      <c r="E144" s="1">
        <v>42.4</v>
      </c>
      <c r="F144" s="14">
        <v>1533625</v>
      </c>
      <c r="G144" s="4">
        <v>13.58</v>
      </c>
      <c r="H144" s="4">
        <v>1.57</v>
      </c>
      <c r="I144">
        <v>0</v>
      </c>
      <c r="J144">
        <v>1</v>
      </c>
      <c r="K144" s="132">
        <v>1</v>
      </c>
      <c r="M144">
        <v>1</v>
      </c>
      <c r="N144">
        <v>0</v>
      </c>
      <c r="O144">
        <v>1</v>
      </c>
    </row>
    <row r="145" spans="1:15">
      <c r="A145" s="18">
        <v>62.08</v>
      </c>
      <c r="B145">
        <v>41</v>
      </c>
      <c r="C145" s="8">
        <v>1214.5054945054947</v>
      </c>
      <c r="D145" s="8">
        <v>57.72679324894515</v>
      </c>
      <c r="E145" s="1">
        <v>15.6</v>
      </c>
      <c r="F145" s="14">
        <v>2129733</v>
      </c>
      <c r="G145" s="4">
        <v>6.3</v>
      </c>
      <c r="H145" s="4">
        <v>4.37</v>
      </c>
      <c r="I145">
        <v>0</v>
      </c>
      <c r="J145">
        <v>1</v>
      </c>
      <c r="K145" s="132">
        <v>1</v>
      </c>
      <c r="M145">
        <v>1</v>
      </c>
      <c r="N145">
        <v>0</v>
      </c>
      <c r="O145">
        <v>1</v>
      </c>
    </row>
    <row r="146" spans="1:15">
      <c r="A146" s="18">
        <v>59.52</v>
      </c>
      <c r="B146">
        <v>31</v>
      </c>
      <c r="C146" s="8">
        <v>1833.3333333333335</v>
      </c>
      <c r="D146" s="8">
        <v>64.548651817116081</v>
      </c>
      <c r="E146" s="1">
        <v>19.5</v>
      </c>
      <c r="F146" s="14">
        <v>1591488</v>
      </c>
      <c r="G146" s="4">
        <v>1.52</v>
      </c>
      <c r="H146" s="4">
        <v>0</v>
      </c>
      <c r="I146">
        <v>1</v>
      </c>
      <c r="J146">
        <v>0</v>
      </c>
      <c r="K146" s="132">
        <v>0</v>
      </c>
      <c r="M146">
        <v>0</v>
      </c>
      <c r="N146">
        <v>1</v>
      </c>
      <c r="O146">
        <v>0</v>
      </c>
    </row>
    <row r="147" spans="1:15">
      <c r="A147" s="18">
        <v>62.85</v>
      </c>
      <c r="B147">
        <v>168</v>
      </c>
      <c r="C147" s="8">
        <v>88.050314465408803</v>
      </c>
      <c r="D147" s="8">
        <v>59.703264094955479</v>
      </c>
      <c r="E147" s="1">
        <v>11.2</v>
      </c>
      <c r="F147" s="14">
        <v>6559628</v>
      </c>
      <c r="G147" s="4">
        <v>2.6</v>
      </c>
      <c r="H147" s="4">
        <v>2.99</v>
      </c>
      <c r="I147">
        <v>1</v>
      </c>
      <c r="J147">
        <v>0</v>
      </c>
      <c r="K147" s="132">
        <v>0</v>
      </c>
      <c r="M147">
        <v>0</v>
      </c>
      <c r="N147">
        <v>1</v>
      </c>
      <c r="O147">
        <v>0</v>
      </c>
    </row>
    <row r="148" spans="1:15">
      <c r="A148" s="18">
        <v>92.23</v>
      </c>
      <c r="B148">
        <v>113</v>
      </c>
      <c r="C148" s="8">
        <v>76.619047619047635</v>
      </c>
      <c r="D148" s="8">
        <v>90.400410677618083</v>
      </c>
      <c r="E148" s="1">
        <v>8</v>
      </c>
      <c r="F148" s="14">
        <v>2285773</v>
      </c>
      <c r="G148" s="4">
        <v>2.84</v>
      </c>
      <c r="H148" s="4">
        <v>2.71</v>
      </c>
      <c r="I148">
        <v>1</v>
      </c>
      <c r="J148">
        <v>0</v>
      </c>
      <c r="K148" s="132">
        <v>0</v>
      </c>
      <c r="M148">
        <v>0</v>
      </c>
      <c r="N148">
        <v>1</v>
      </c>
      <c r="O148">
        <v>0</v>
      </c>
    </row>
    <row r="149" spans="1:15">
      <c r="A149" s="18">
        <v>77.25</v>
      </c>
      <c r="B149">
        <v>52</v>
      </c>
      <c r="C149" s="8">
        <v>1016.8791742562235</v>
      </c>
      <c r="D149" s="8">
        <v>81.142294436238302</v>
      </c>
      <c r="E149" s="1">
        <v>54.9</v>
      </c>
      <c r="F149" s="14">
        <v>1606517</v>
      </c>
      <c r="G149" s="4">
        <v>2.48</v>
      </c>
      <c r="H149" s="4">
        <v>0.43</v>
      </c>
      <c r="I149">
        <v>1</v>
      </c>
      <c r="J149">
        <v>0</v>
      </c>
      <c r="K149" s="132">
        <v>1</v>
      </c>
      <c r="M149">
        <v>1</v>
      </c>
      <c r="N149">
        <v>1</v>
      </c>
      <c r="O149">
        <v>0</v>
      </c>
    </row>
    <row r="150" spans="1:15">
      <c r="A150" s="18">
        <v>69.489999999999995</v>
      </c>
      <c r="B150">
        <v>41</v>
      </c>
      <c r="C150" s="8">
        <v>1969.8113207547169</v>
      </c>
      <c r="D150" s="8">
        <v>76.935483870967744</v>
      </c>
      <c r="E150" s="1">
        <v>59.7</v>
      </c>
      <c r="F150" s="14">
        <v>20354465</v>
      </c>
      <c r="G150" s="4">
        <v>3.08</v>
      </c>
      <c r="H150" s="4">
        <v>0</v>
      </c>
      <c r="I150">
        <v>0</v>
      </c>
      <c r="J150">
        <v>1</v>
      </c>
      <c r="K150" s="132">
        <v>1</v>
      </c>
      <c r="M150">
        <v>1</v>
      </c>
      <c r="N150">
        <v>0</v>
      </c>
      <c r="O150">
        <v>1</v>
      </c>
    </row>
    <row r="151" spans="1:15">
      <c r="A151" s="18">
        <v>78.25</v>
      </c>
      <c r="B151">
        <v>35</v>
      </c>
      <c r="C151" s="8">
        <v>719.10430839002265</v>
      </c>
      <c r="D151" s="8">
        <v>81.337851405622487</v>
      </c>
      <c r="E151" s="1">
        <v>20.5</v>
      </c>
      <c r="F151" s="14">
        <v>960157</v>
      </c>
      <c r="G151" s="4">
        <v>4.7699999999999996</v>
      </c>
      <c r="H151" s="4">
        <v>1.06</v>
      </c>
      <c r="I151">
        <v>0</v>
      </c>
      <c r="J151">
        <v>0</v>
      </c>
      <c r="K151" s="132">
        <v>1</v>
      </c>
      <c r="M151">
        <v>1</v>
      </c>
      <c r="N151">
        <v>0</v>
      </c>
      <c r="O151">
        <v>0</v>
      </c>
    </row>
    <row r="152" spans="1:15">
      <c r="A152" s="18">
        <v>60.42</v>
      </c>
      <c r="B152">
        <v>50</v>
      </c>
      <c r="C152" s="8">
        <v>1178.5291214215201</v>
      </c>
      <c r="D152" s="8">
        <v>66.055516379255053</v>
      </c>
      <c r="E152" s="1">
        <v>13.8</v>
      </c>
      <c r="F152" s="14">
        <v>639817</v>
      </c>
      <c r="G152" s="4">
        <v>8.99</v>
      </c>
      <c r="H152" s="4">
        <v>0</v>
      </c>
      <c r="I152">
        <v>0</v>
      </c>
      <c r="J152">
        <v>0</v>
      </c>
      <c r="K152" s="132">
        <v>0</v>
      </c>
      <c r="M152">
        <v>0</v>
      </c>
      <c r="N152">
        <v>0</v>
      </c>
      <c r="O152">
        <v>0</v>
      </c>
    </row>
    <row r="153" spans="1:15">
      <c r="A153" s="18">
        <v>84.12</v>
      </c>
      <c r="B153">
        <v>17</v>
      </c>
      <c r="C153" s="8">
        <v>2098.3783783783783</v>
      </c>
      <c r="D153" s="8">
        <v>85.256604919526282</v>
      </c>
      <c r="E153" s="1">
        <v>20.6</v>
      </c>
      <c r="F153" s="14">
        <v>2137809</v>
      </c>
      <c r="G153" s="4">
        <v>4.8899999999999997</v>
      </c>
      <c r="H153" s="4">
        <v>1.46</v>
      </c>
      <c r="I153">
        <v>1</v>
      </c>
      <c r="J153">
        <v>0</v>
      </c>
      <c r="K153" s="132">
        <v>0</v>
      </c>
      <c r="M153">
        <v>0</v>
      </c>
      <c r="N153">
        <v>1</v>
      </c>
      <c r="O153">
        <v>0</v>
      </c>
    </row>
    <row r="154" spans="1:15">
      <c r="A154" s="18">
        <v>91.39</v>
      </c>
      <c r="B154">
        <v>4</v>
      </c>
      <c r="C154" s="8">
        <v>69.94202898550725</v>
      </c>
      <c r="D154" s="8">
        <v>96.678966789667911</v>
      </c>
      <c r="E154" s="1">
        <v>13.5</v>
      </c>
      <c r="F154" s="14">
        <v>1736209</v>
      </c>
      <c r="G154" s="4">
        <v>2.06</v>
      </c>
      <c r="H154" s="4">
        <v>0</v>
      </c>
      <c r="I154">
        <v>1</v>
      </c>
      <c r="J154">
        <v>0</v>
      </c>
      <c r="K154" s="132">
        <v>1</v>
      </c>
      <c r="M154">
        <v>1</v>
      </c>
      <c r="N154">
        <v>1</v>
      </c>
      <c r="O154">
        <v>0</v>
      </c>
    </row>
    <row r="155" spans="1:15">
      <c r="A155" s="18">
        <v>59.16</v>
      </c>
      <c r="B155">
        <v>53</v>
      </c>
      <c r="C155" s="8">
        <v>1985.0798056904925</v>
      </c>
      <c r="D155" s="8">
        <v>61.685411397513832</v>
      </c>
      <c r="E155" s="1">
        <v>301.2</v>
      </c>
      <c r="F155" s="14">
        <v>3235338</v>
      </c>
      <c r="G155" s="4">
        <v>6.72</v>
      </c>
      <c r="H155" s="4">
        <v>0.54</v>
      </c>
      <c r="I155">
        <v>0</v>
      </c>
      <c r="J155">
        <v>0</v>
      </c>
      <c r="K155" s="132">
        <v>1</v>
      </c>
      <c r="M155">
        <v>1</v>
      </c>
      <c r="N155">
        <v>0</v>
      </c>
      <c r="O155">
        <v>0</v>
      </c>
    </row>
    <row r="156" spans="1:15">
      <c r="A156" s="18">
        <v>80.08</v>
      </c>
      <c r="B156">
        <v>49</v>
      </c>
      <c r="C156" s="8">
        <v>822.50538406317287</v>
      </c>
      <c r="D156" s="8">
        <v>83.329766745131607</v>
      </c>
      <c r="E156" s="1">
        <v>22</v>
      </c>
      <c r="F156" s="14">
        <v>538634</v>
      </c>
      <c r="G156" s="4">
        <v>5.13</v>
      </c>
      <c r="H156" s="4">
        <v>0</v>
      </c>
      <c r="I156">
        <v>1</v>
      </c>
      <c r="J156">
        <v>0</v>
      </c>
      <c r="K156" s="132">
        <v>1</v>
      </c>
      <c r="M156">
        <v>1</v>
      </c>
      <c r="N156">
        <v>1</v>
      </c>
      <c r="O156">
        <v>0</v>
      </c>
    </row>
    <row r="157" spans="1:15">
      <c r="A157" s="18">
        <v>88.83</v>
      </c>
      <c r="B157">
        <v>50</v>
      </c>
      <c r="C157" s="8">
        <v>104.78468899521532</v>
      </c>
      <c r="D157" s="8">
        <v>89.416971329613233</v>
      </c>
      <c r="E157" s="1">
        <v>13.9</v>
      </c>
      <c r="F157" s="14">
        <v>934333</v>
      </c>
      <c r="G157" s="4">
        <v>4.59</v>
      </c>
      <c r="H157" s="4">
        <v>1.39</v>
      </c>
      <c r="I157">
        <v>0</v>
      </c>
      <c r="J157">
        <v>0</v>
      </c>
      <c r="K157" s="132">
        <v>1</v>
      </c>
      <c r="M157">
        <v>1</v>
      </c>
      <c r="N157">
        <v>0</v>
      </c>
      <c r="O157">
        <v>0</v>
      </c>
    </row>
    <row r="158" spans="1:15">
      <c r="A158" s="18">
        <v>64.17</v>
      </c>
      <c r="B158">
        <v>26</v>
      </c>
      <c r="C158" s="8">
        <v>185.28607594936713</v>
      </c>
      <c r="D158" s="8">
        <v>66.157475670893547</v>
      </c>
      <c r="E158" s="1">
        <v>17.5</v>
      </c>
      <c r="F158" s="14">
        <v>581722</v>
      </c>
      <c r="G158" s="4">
        <v>9.15</v>
      </c>
      <c r="H158" s="4">
        <v>0.79</v>
      </c>
      <c r="I158">
        <v>0</v>
      </c>
      <c r="J158">
        <v>0</v>
      </c>
      <c r="K158" s="132">
        <v>1</v>
      </c>
      <c r="M158">
        <v>1</v>
      </c>
      <c r="N158">
        <v>0</v>
      </c>
      <c r="O158">
        <v>0</v>
      </c>
    </row>
    <row r="159" spans="1:15">
      <c r="A159" s="18">
        <v>58.75</v>
      </c>
      <c r="B159">
        <v>136</v>
      </c>
      <c r="C159" s="8">
        <v>414.45412608918497</v>
      </c>
      <c r="D159" s="8">
        <v>59.09018861943256</v>
      </c>
      <c r="E159" s="1">
        <v>12.9</v>
      </c>
      <c r="F159" s="14">
        <v>838795</v>
      </c>
      <c r="G159" s="4">
        <v>3.85</v>
      </c>
      <c r="H159" s="4">
        <v>1.76</v>
      </c>
      <c r="I159">
        <v>0</v>
      </c>
      <c r="J159">
        <v>1</v>
      </c>
      <c r="K159" s="132">
        <v>0</v>
      </c>
      <c r="M159">
        <v>0</v>
      </c>
      <c r="N159">
        <v>0</v>
      </c>
      <c r="O159">
        <v>1</v>
      </c>
    </row>
    <row r="160" spans="1:15">
      <c r="A160" s="18">
        <v>68.849999999999994</v>
      </c>
      <c r="B160">
        <v>21</v>
      </c>
      <c r="C160" s="8">
        <v>988.97799328608721</v>
      </c>
      <c r="D160" s="8">
        <v>67.175332111772789</v>
      </c>
      <c r="E160" s="1">
        <v>49.8</v>
      </c>
      <c r="F160" s="14">
        <v>395663</v>
      </c>
      <c r="G160" s="4">
        <v>5.91</v>
      </c>
      <c r="H160" s="4">
        <v>1.69</v>
      </c>
      <c r="I160">
        <v>1</v>
      </c>
      <c r="J160">
        <v>0</v>
      </c>
      <c r="K160" s="132">
        <v>1</v>
      </c>
      <c r="M160">
        <v>1</v>
      </c>
      <c r="N160">
        <v>1</v>
      </c>
      <c r="O160">
        <v>0</v>
      </c>
    </row>
    <row r="163" spans="1:21">
      <c r="A163" t="s">
        <v>329</v>
      </c>
      <c r="J163" s="23"/>
      <c r="K163" s="23"/>
      <c r="L163" s="23"/>
      <c r="M163" s="23"/>
      <c r="N163" s="23"/>
      <c r="O163" s="23"/>
      <c r="P163" s="23"/>
      <c r="Q163" s="23"/>
      <c r="R163" s="23"/>
      <c r="S163" s="23"/>
      <c r="T163" s="23"/>
      <c r="U163" s="23"/>
    </row>
    <row r="164" spans="1:21" ht="17" thickBot="1">
      <c r="J164" s="23"/>
      <c r="K164" s="23"/>
      <c r="L164" s="23"/>
      <c r="M164" s="23"/>
      <c r="N164" s="23"/>
      <c r="O164" s="23"/>
      <c r="P164" s="23"/>
      <c r="Q164" s="23"/>
      <c r="R164" s="23"/>
      <c r="S164" s="23"/>
      <c r="T164" s="23"/>
      <c r="U164" s="23"/>
    </row>
    <row r="165" spans="1:21">
      <c r="A165" s="131" t="s">
        <v>330</v>
      </c>
      <c r="B165" s="131"/>
      <c r="J165" s="23"/>
      <c r="K165" s="23"/>
      <c r="L165" s="23"/>
      <c r="M165" s="23"/>
      <c r="N165" s="23"/>
      <c r="O165" s="23"/>
      <c r="P165" s="23"/>
      <c r="Q165" s="23"/>
      <c r="R165" s="23"/>
      <c r="S165" s="23"/>
      <c r="T165" s="23"/>
      <c r="U165" s="23"/>
    </row>
    <row r="166" spans="1:21">
      <c r="A166" s="53" t="s">
        <v>331</v>
      </c>
      <c r="B166" s="53">
        <v>0.99005501640641169</v>
      </c>
      <c r="J166" s="23"/>
      <c r="K166" s="23"/>
      <c r="L166" s="23"/>
      <c r="M166" s="23"/>
      <c r="N166" s="23"/>
      <c r="O166" s="23"/>
      <c r="P166" s="23"/>
      <c r="Q166" s="23"/>
      <c r="R166" s="23"/>
      <c r="S166" s="23"/>
      <c r="T166" s="23"/>
      <c r="U166" s="23"/>
    </row>
    <row r="167" spans="1:21">
      <c r="A167" s="53" t="s">
        <v>332</v>
      </c>
      <c r="B167" s="53">
        <v>0.98020893551150023</v>
      </c>
      <c r="J167" s="23"/>
      <c r="K167" s="23"/>
      <c r="L167" s="23"/>
      <c r="M167" s="23"/>
      <c r="N167" s="23"/>
      <c r="O167" s="23"/>
      <c r="P167" s="23"/>
      <c r="Q167" s="23"/>
      <c r="R167" s="23"/>
      <c r="S167" s="23"/>
      <c r="T167" s="23"/>
      <c r="U167" s="23"/>
    </row>
    <row r="168" spans="1:21">
      <c r="A168" s="61" t="s">
        <v>333</v>
      </c>
      <c r="B168" s="61">
        <v>0.9751343035913721</v>
      </c>
      <c r="J168" s="23"/>
      <c r="K168" s="23"/>
      <c r="L168" s="23"/>
      <c r="M168" s="23"/>
      <c r="N168" s="23"/>
      <c r="O168" s="23"/>
      <c r="P168" s="23"/>
      <c r="Q168" s="23"/>
      <c r="R168" s="23"/>
      <c r="S168" s="23"/>
      <c r="T168" s="23"/>
      <c r="U168" s="23"/>
    </row>
    <row r="169" spans="1:21">
      <c r="A169" s="53" t="s">
        <v>334</v>
      </c>
      <c r="B169" s="53">
        <v>2.6758817264529693</v>
      </c>
      <c r="J169" s="23"/>
      <c r="K169" s="23"/>
      <c r="L169" s="23"/>
      <c r="M169" s="23"/>
      <c r="N169" s="23"/>
      <c r="O169" s="23"/>
      <c r="P169" s="23"/>
      <c r="Q169" s="23"/>
      <c r="R169" s="23"/>
      <c r="S169" s="23"/>
      <c r="T169" s="23"/>
      <c r="U169" s="23"/>
    </row>
    <row r="170" spans="1:21" ht="17" thickBot="1">
      <c r="A170" s="54" t="s">
        <v>232</v>
      </c>
      <c r="B170" s="54">
        <v>50</v>
      </c>
      <c r="J170" s="23"/>
      <c r="K170" s="23"/>
      <c r="L170" s="23"/>
      <c r="M170" s="23"/>
      <c r="N170" s="23"/>
      <c r="O170" s="23"/>
      <c r="P170" s="23"/>
      <c r="Q170" s="23"/>
      <c r="R170" s="23"/>
      <c r="S170" s="23"/>
      <c r="T170" s="23"/>
      <c r="U170" s="23"/>
    </row>
    <row r="171" spans="1:21">
      <c r="J171" s="23"/>
      <c r="K171" s="23"/>
      <c r="L171" s="23"/>
      <c r="M171" s="23"/>
      <c r="N171" s="23"/>
      <c r="O171" s="23"/>
      <c r="P171" s="23"/>
      <c r="Q171" s="23"/>
      <c r="R171" s="23"/>
      <c r="S171" s="23"/>
      <c r="T171" s="23"/>
      <c r="U171" s="23"/>
    </row>
    <row r="172" spans="1:21" ht="17" thickBot="1">
      <c r="A172" t="s">
        <v>246</v>
      </c>
      <c r="J172" s="23"/>
      <c r="K172" s="23"/>
      <c r="L172" s="23"/>
      <c r="M172" s="23"/>
      <c r="N172" s="23"/>
      <c r="O172" s="23"/>
      <c r="P172" s="23"/>
      <c r="Q172" s="23"/>
      <c r="R172" s="23"/>
      <c r="S172" s="23"/>
      <c r="T172" s="23"/>
      <c r="U172" s="23"/>
    </row>
    <row r="173" spans="1:21">
      <c r="A173" s="55"/>
      <c r="B173" s="55" t="s">
        <v>164</v>
      </c>
      <c r="C173" s="55" t="s">
        <v>248</v>
      </c>
      <c r="D173" s="55" t="s">
        <v>249</v>
      </c>
      <c r="E173" s="55" t="s">
        <v>250</v>
      </c>
      <c r="F173" s="55" t="s">
        <v>338</v>
      </c>
      <c r="J173" s="23"/>
      <c r="K173" s="23"/>
      <c r="L173" s="23"/>
      <c r="M173" s="23"/>
      <c r="N173" s="23"/>
      <c r="O173" s="23"/>
      <c r="P173" s="23"/>
      <c r="Q173" s="23"/>
      <c r="R173" s="23"/>
      <c r="S173" s="23"/>
      <c r="T173" s="23"/>
      <c r="U173" s="23"/>
    </row>
    <row r="174" spans="1:21">
      <c r="A174" s="53" t="s">
        <v>335</v>
      </c>
      <c r="B174" s="53">
        <v>10</v>
      </c>
      <c r="C174" s="53">
        <v>13830.82027245537</v>
      </c>
      <c r="D174" s="53">
        <v>1383.0820272455371</v>
      </c>
      <c r="E174" s="53">
        <v>193.15862725404241</v>
      </c>
      <c r="F174" s="53">
        <v>5.4370960219604113E-30</v>
      </c>
      <c r="J174" s="23"/>
      <c r="K174" s="23"/>
      <c r="L174" s="23"/>
      <c r="M174" s="23"/>
      <c r="N174" s="23"/>
      <c r="O174" s="23"/>
      <c r="P174" s="23"/>
      <c r="Q174" s="23"/>
      <c r="R174" s="23"/>
      <c r="S174" s="23"/>
      <c r="T174" s="23"/>
      <c r="U174" s="23"/>
    </row>
    <row r="175" spans="1:21">
      <c r="A175" s="53" t="s">
        <v>336</v>
      </c>
      <c r="B175" s="53">
        <v>39</v>
      </c>
      <c r="C175" s="53">
        <v>279.25337754463197</v>
      </c>
      <c r="D175" s="53">
        <v>7.1603430139649227</v>
      </c>
      <c r="E175" s="53"/>
      <c r="F175" s="53"/>
      <c r="J175" s="23"/>
      <c r="K175" s="23"/>
      <c r="L175" s="23"/>
      <c r="M175" s="23"/>
      <c r="N175" s="23"/>
      <c r="O175" s="23"/>
      <c r="P175" s="23"/>
      <c r="Q175" s="23"/>
      <c r="R175" s="23"/>
      <c r="S175" s="23"/>
      <c r="T175" s="23"/>
      <c r="U175" s="23"/>
    </row>
    <row r="176" spans="1:21" ht="17" thickBot="1">
      <c r="A176" s="54" t="s">
        <v>255</v>
      </c>
      <c r="B176" s="54">
        <v>49</v>
      </c>
      <c r="C176" s="54">
        <v>14110.073650000002</v>
      </c>
      <c r="D176" s="54"/>
      <c r="E176" s="54"/>
      <c r="F176" s="54"/>
      <c r="J176" s="23"/>
      <c r="K176" s="23"/>
      <c r="L176" s="23"/>
      <c r="M176" s="23"/>
      <c r="N176" s="23"/>
      <c r="O176" s="23"/>
      <c r="P176" s="23"/>
      <c r="Q176" s="23"/>
      <c r="R176" s="23"/>
      <c r="S176" s="23"/>
      <c r="T176" s="23"/>
      <c r="U176" s="23"/>
    </row>
    <row r="177" spans="1:21" ht="17" thickBot="1">
      <c r="J177" s="23"/>
      <c r="K177" s="23"/>
      <c r="L177" s="23"/>
      <c r="M177" s="23"/>
      <c r="N177" s="23"/>
      <c r="O177" s="23"/>
      <c r="P177" s="23"/>
      <c r="Q177" s="23"/>
      <c r="R177" s="23"/>
      <c r="S177" s="23"/>
      <c r="T177" s="23"/>
      <c r="U177" s="23"/>
    </row>
    <row r="178" spans="1:21">
      <c r="A178" s="55"/>
      <c r="B178" s="55" t="s">
        <v>339</v>
      </c>
      <c r="C178" s="55" t="s">
        <v>334</v>
      </c>
      <c r="D178" s="55" t="s">
        <v>234</v>
      </c>
      <c r="E178" s="55" t="s">
        <v>251</v>
      </c>
      <c r="F178" s="55" t="s">
        <v>340</v>
      </c>
      <c r="G178" s="55" t="s">
        <v>341</v>
      </c>
      <c r="H178" s="55" t="s">
        <v>342</v>
      </c>
      <c r="I178" s="55" t="s">
        <v>343</v>
      </c>
      <c r="J178" s="23"/>
      <c r="K178" s="23"/>
      <c r="L178" s="23"/>
      <c r="M178" s="23"/>
      <c r="N178" s="23"/>
      <c r="O178" s="23"/>
      <c r="P178" s="23"/>
      <c r="Q178" s="23"/>
      <c r="R178" s="23"/>
      <c r="S178" s="23"/>
      <c r="T178" s="23"/>
      <c r="U178" s="23"/>
    </row>
    <row r="179" spans="1:21">
      <c r="A179" s="53" t="s">
        <v>337</v>
      </c>
      <c r="B179" s="53">
        <v>0.60925814159626324</v>
      </c>
      <c r="C179" s="53">
        <v>2.6499916323669503</v>
      </c>
      <c r="D179" s="53">
        <v>0.22990945863933879</v>
      </c>
      <c r="E179" s="53">
        <v>0.81936376031577618</v>
      </c>
      <c r="F179" s="53">
        <v>-4.7508558713657578</v>
      </c>
      <c r="G179" s="53">
        <v>5.9693721545582843</v>
      </c>
      <c r="H179" s="53">
        <v>-4.7508558713657578</v>
      </c>
      <c r="I179" s="53">
        <v>5.9693721545582843</v>
      </c>
      <c r="J179" s="23"/>
      <c r="K179" s="23"/>
      <c r="L179" s="23"/>
      <c r="M179" s="23"/>
      <c r="N179" s="23"/>
      <c r="O179" s="23"/>
      <c r="P179" s="23"/>
      <c r="Q179" s="23"/>
      <c r="R179" s="23"/>
      <c r="S179" s="23"/>
      <c r="T179" s="23"/>
      <c r="U179" s="23"/>
    </row>
    <row r="180" spans="1:21">
      <c r="A180" s="53" t="s">
        <v>151</v>
      </c>
      <c r="B180" s="53">
        <v>-1.046348399802392E-2</v>
      </c>
      <c r="C180" s="53">
        <v>1.0378708663948811E-2</v>
      </c>
      <c r="D180" s="53">
        <v>-1.00816819672081</v>
      </c>
      <c r="E180" s="53">
        <v>0.31958809447301056</v>
      </c>
      <c r="F180" s="53">
        <v>-3.1456403774300028E-2</v>
      </c>
      <c r="G180" s="53">
        <v>1.0529435778252189E-2</v>
      </c>
      <c r="H180" s="53">
        <v>-3.1456403774300028E-2</v>
      </c>
      <c r="I180" s="53">
        <v>1.0529435778252189E-2</v>
      </c>
      <c r="J180" s="23"/>
      <c r="K180" s="23"/>
      <c r="L180" s="23"/>
      <c r="M180" s="23"/>
      <c r="N180" s="23"/>
      <c r="O180" s="23"/>
      <c r="P180" s="23"/>
      <c r="Q180" s="23"/>
      <c r="R180" s="23"/>
      <c r="S180" s="23"/>
      <c r="T180" s="23"/>
      <c r="U180" s="23"/>
    </row>
    <row r="181" spans="1:21">
      <c r="A181" s="53" t="s">
        <v>146</v>
      </c>
      <c r="B181" s="53">
        <v>-3.2272446488042651E-4</v>
      </c>
      <c r="C181" s="53">
        <v>5.522702431447682E-4</v>
      </c>
      <c r="D181" s="53">
        <v>-0.58435968420596185</v>
      </c>
      <c r="E181" s="53">
        <v>0.56234363060906545</v>
      </c>
      <c r="F181" s="53">
        <v>-1.4397964710958426E-3</v>
      </c>
      <c r="G181" s="53">
        <v>7.9434754133498968E-4</v>
      </c>
      <c r="H181" s="53">
        <v>-1.4397964710958426E-3</v>
      </c>
      <c r="I181" s="53">
        <v>7.9434754133498968E-4</v>
      </c>
      <c r="J181" s="23"/>
      <c r="K181" s="23"/>
      <c r="L181" s="23"/>
      <c r="M181" s="23"/>
      <c r="N181" s="23"/>
      <c r="O181" s="23"/>
      <c r="P181" s="23"/>
      <c r="Q181" s="23"/>
      <c r="R181" s="23"/>
      <c r="S181" s="23"/>
      <c r="T181" s="23"/>
      <c r="U181" s="23"/>
    </row>
    <row r="182" spans="1:21">
      <c r="A182" s="53" t="s">
        <v>139</v>
      </c>
      <c r="B182" s="53">
        <v>0.93047604560869579</v>
      </c>
      <c r="C182" s="53">
        <v>2.8929498750963178E-2</v>
      </c>
      <c r="D182" s="53">
        <v>32.16357302345989</v>
      </c>
      <c r="E182" s="53">
        <v>1.0874703026341236E-29</v>
      </c>
      <c r="F182" s="53">
        <v>0.87196061116390777</v>
      </c>
      <c r="G182" s="53">
        <v>0.98899148005348381</v>
      </c>
      <c r="H182" s="53">
        <v>0.87196061116390777</v>
      </c>
      <c r="I182" s="53">
        <v>0.98899148005348381</v>
      </c>
      <c r="J182" s="23"/>
      <c r="K182" s="23"/>
      <c r="L182" s="23"/>
      <c r="M182" s="23"/>
      <c r="N182" s="23"/>
      <c r="O182" s="23"/>
      <c r="P182" s="23"/>
      <c r="Q182" s="23"/>
      <c r="R182" s="23"/>
      <c r="S182" s="23"/>
      <c r="T182" s="23"/>
      <c r="U182" s="23"/>
    </row>
    <row r="183" spans="1:21">
      <c r="A183" s="53" t="s">
        <v>136</v>
      </c>
      <c r="B183" s="53">
        <v>-3.1201637996598791E-3</v>
      </c>
      <c r="C183" s="53">
        <v>2.702590646397671E-3</v>
      </c>
      <c r="D183" s="53">
        <v>-1.1545084727569817</v>
      </c>
      <c r="E183" s="53">
        <v>0.25531720211937237</v>
      </c>
      <c r="F183" s="53">
        <v>-8.5866693607047247E-3</v>
      </c>
      <c r="G183" s="53">
        <v>2.3463417613849668E-3</v>
      </c>
      <c r="H183" s="53">
        <v>-8.5866693607047247E-3</v>
      </c>
      <c r="I183" s="53">
        <v>2.3463417613849668E-3</v>
      </c>
      <c r="J183" s="23"/>
      <c r="K183" s="23"/>
      <c r="L183" s="23"/>
      <c r="M183" s="23"/>
      <c r="N183" s="23"/>
      <c r="O183" s="23"/>
      <c r="P183" s="23"/>
      <c r="Q183" s="23"/>
      <c r="R183" s="23"/>
      <c r="S183" s="23"/>
      <c r="T183" s="23"/>
      <c r="U183" s="23"/>
    </row>
    <row r="184" spans="1:21">
      <c r="A184" s="53" t="s">
        <v>153</v>
      </c>
      <c r="B184" s="53">
        <v>1.5650627399732648E-8</v>
      </c>
      <c r="C184" s="53">
        <v>7.1423298066891025E-8</v>
      </c>
      <c r="D184" s="53">
        <v>0.2191249609486691</v>
      </c>
      <c r="E184" s="53">
        <v>0.82769548557439931</v>
      </c>
      <c r="F184" s="53">
        <v>-1.2881662907924688E-7</v>
      </c>
      <c r="G184" s="53">
        <v>1.6011788387871217E-7</v>
      </c>
      <c r="H184" s="53">
        <v>-1.2881662907924688E-7</v>
      </c>
      <c r="I184" s="53">
        <v>1.6011788387871217E-7</v>
      </c>
      <c r="J184" s="23"/>
      <c r="K184" s="23"/>
      <c r="L184" s="23"/>
      <c r="M184" s="23"/>
      <c r="N184" s="23"/>
      <c r="O184" s="23"/>
      <c r="P184" s="23"/>
      <c r="Q184" s="23"/>
      <c r="R184" s="23"/>
      <c r="S184" s="23"/>
      <c r="T184" s="23"/>
      <c r="U184" s="23"/>
    </row>
    <row r="185" spans="1:21">
      <c r="A185" s="53" t="s">
        <v>152</v>
      </c>
      <c r="B185" s="53">
        <v>0.58383227774173874</v>
      </c>
      <c r="C185" s="53">
        <v>0.1268633903036388</v>
      </c>
      <c r="D185" s="53">
        <v>4.6020548271993702</v>
      </c>
      <c r="E185" s="53">
        <v>4.3573821698084857E-5</v>
      </c>
      <c r="F185" s="53">
        <v>0.32722685008948904</v>
      </c>
      <c r="G185" s="53">
        <v>0.84043770539398843</v>
      </c>
      <c r="H185" s="53">
        <v>0.32722685008948904</v>
      </c>
      <c r="I185" s="53">
        <v>0.84043770539398843</v>
      </c>
      <c r="J185" s="23"/>
      <c r="K185" s="23"/>
      <c r="L185" s="23"/>
      <c r="M185" s="23"/>
      <c r="N185" s="23"/>
      <c r="O185" s="23"/>
      <c r="P185" s="23"/>
      <c r="Q185" s="23"/>
      <c r="R185" s="23"/>
      <c r="S185" s="23"/>
      <c r="T185" s="23"/>
      <c r="U185" s="23"/>
    </row>
    <row r="186" spans="1:21">
      <c r="A186" s="53" t="s">
        <v>137</v>
      </c>
      <c r="B186" s="53">
        <v>2.0514629887415357</v>
      </c>
      <c r="C186" s="53">
        <v>0.43898007989870069</v>
      </c>
      <c r="D186" s="53">
        <v>4.6732484745433833</v>
      </c>
      <c r="E186" s="53">
        <v>3.4914081018997675E-5</v>
      </c>
      <c r="F186" s="53">
        <v>1.1635419670534226</v>
      </c>
      <c r="G186" s="53">
        <v>2.9393840104296487</v>
      </c>
      <c r="H186" s="53">
        <v>1.1635419670534226</v>
      </c>
      <c r="I186" s="53">
        <v>2.9393840104296487</v>
      </c>
      <c r="J186" s="23"/>
      <c r="K186" s="23"/>
      <c r="L186" s="23"/>
      <c r="M186" s="23"/>
      <c r="N186" s="23"/>
      <c r="O186" s="23"/>
      <c r="P186" s="23"/>
      <c r="Q186" s="23"/>
      <c r="R186" s="23"/>
      <c r="S186" s="23"/>
      <c r="T186" s="23"/>
      <c r="U186" s="23"/>
    </row>
    <row r="187" spans="1:21">
      <c r="A187" s="53" t="s">
        <v>158</v>
      </c>
      <c r="B187" s="53">
        <v>1.9061942724644179</v>
      </c>
      <c r="C187" s="53">
        <v>0.88336852099806251</v>
      </c>
      <c r="D187" s="53">
        <v>2.1578698212052303</v>
      </c>
      <c r="E187" s="53">
        <v>3.7156038563968929E-2</v>
      </c>
      <c r="F187" s="53">
        <v>0.11941278599533534</v>
      </c>
      <c r="G187" s="53">
        <v>3.6929757589335006</v>
      </c>
      <c r="H187" s="53">
        <v>0.11941278599533534</v>
      </c>
      <c r="I187" s="53">
        <v>3.6929757589335006</v>
      </c>
      <c r="J187" s="23"/>
      <c r="K187" s="23"/>
      <c r="L187" s="23"/>
      <c r="M187" s="23"/>
      <c r="N187" s="23"/>
      <c r="O187" s="23"/>
      <c r="P187" s="23"/>
      <c r="Q187" s="23"/>
      <c r="R187" s="23"/>
      <c r="S187" s="23"/>
      <c r="T187" s="23"/>
      <c r="U187" s="23"/>
    </row>
    <row r="188" spans="1:21">
      <c r="A188" s="53" t="s">
        <v>156</v>
      </c>
      <c r="B188" s="53">
        <v>-2.6318094709033217</v>
      </c>
      <c r="C188" s="53">
        <v>1.4935727688045755</v>
      </c>
      <c r="D188" s="53">
        <v>-1.7620898866613424</v>
      </c>
      <c r="E188" s="53">
        <v>8.5891165117789353E-2</v>
      </c>
      <c r="F188" s="53">
        <v>-5.6528455487784992</v>
      </c>
      <c r="G188" s="53">
        <v>0.38922660697185529</v>
      </c>
      <c r="H188" s="53">
        <v>-5.6528455487784992</v>
      </c>
      <c r="I188" s="53">
        <v>0.38922660697185529</v>
      </c>
      <c r="J188" s="23"/>
      <c r="K188" s="23"/>
      <c r="L188" s="23"/>
      <c r="M188" s="23"/>
      <c r="N188" s="23"/>
      <c r="O188" s="23"/>
      <c r="P188" s="23"/>
      <c r="Q188" s="23"/>
      <c r="R188" s="23"/>
      <c r="S188" s="23"/>
      <c r="T188" s="23"/>
      <c r="U188" s="23"/>
    </row>
    <row r="189" spans="1:21" ht="17" thickBot="1">
      <c r="A189" s="54" t="s">
        <v>344</v>
      </c>
      <c r="B189" s="54">
        <v>-2.4360737777044519</v>
      </c>
      <c r="C189" s="54">
        <v>0.89725270252061218</v>
      </c>
      <c r="D189" s="54">
        <v>-2.7150364338395394</v>
      </c>
      <c r="E189" s="54">
        <v>9.8214566078911585E-3</v>
      </c>
      <c r="F189" s="54">
        <v>-4.2509386720713378</v>
      </c>
      <c r="G189" s="54">
        <v>-0.62120888333756596</v>
      </c>
      <c r="H189" s="54">
        <v>-4.2509386720713378</v>
      </c>
      <c r="I189" s="54">
        <v>-0.62120888333756596</v>
      </c>
      <c r="J189" s="23"/>
      <c r="K189" s="23"/>
      <c r="L189" s="23"/>
      <c r="M189" s="23"/>
      <c r="N189" s="23"/>
      <c r="O189" s="23"/>
      <c r="P189" s="23"/>
      <c r="Q189" s="23"/>
      <c r="R189" s="23"/>
      <c r="S189" s="23"/>
      <c r="T189" s="23"/>
      <c r="U189" s="23"/>
    </row>
    <row r="190" spans="1:21">
      <c r="J190" s="23"/>
      <c r="K190" s="23"/>
      <c r="L190" s="23"/>
      <c r="M190" s="23"/>
      <c r="N190" s="23"/>
      <c r="O190" s="23"/>
      <c r="P190" s="23"/>
      <c r="Q190" s="23"/>
      <c r="R190" s="23"/>
      <c r="S190" s="23"/>
      <c r="T190" s="23"/>
      <c r="U190" s="23"/>
    </row>
    <row r="191" spans="1:21">
      <c r="J191" s="23"/>
      <c r="K191" s="23"/>
      <c r="L191" s="23"/>
      <c r="M191" s="23"/>
      <c r="N191" s="23"/>
      <c r="O191" s="23"/>
      <c r="P191" s="23"/>
      <c r="Q191" s="23"/>
      <c r="R191" s="23"/>
      <c r="S191" s="23"/>
      <c r="T191" s="23"/>
      <c r="U191" s="23"/>
    </row>
    <row r="192" spans="1:21">
      <c r="J192" s="23"/>
      <c r="K192" s="23"/>
      <c r="L192" s="23"/>
      <c r="M192" s="23"/>
      <c r="N192" s="23"/>
      <c r="O192" s="23"/>
      <c r="P192" s="23"/>
      <c r="Q192" s="23"/>
      <c r="R192" s="23"/>
      <c r="S192" s="23"/>
      <c r="T192" s="23"/>
      <c r="U192" s="23"/>
    </row>
    <row r="193" spans="1:21">
      <c r="A193" s="23"/>
      <c r="B193" s="23"/>
      <c r="C193" s="23"/>
      <c r="D193" s="23"/>
      <c r="E193" s="23"/>
      <c r="F193" s="23"/>
      <c r="G193" s="23"/>
      <c r="H193" s="23"/>
      <c r="I193" s="23"/>
      <c r="J193" s="23"/>
      <c r="K193" s="23"/>
      <c r="L193" s="23"/>
      <c r="M193" s="23"/>
      <c r="N193" s="23"/>
      <c r="O193" s="23"/>
      <c r="P193" s="23"/>
      <c r="Q193" s="23"/>
      <c r="R193" s="23"/>
      <c r="S193" s="23"/>
      <c r="T193" s="23"/>
      <c r="U193" s="23"/>
    </row>
    <row r="194" spans="1:21">
      <c r="A194" s="23"/>
      <c r="B194" s="23"/>
      <c r="C194" s="23"/>
      <c r="D194" s="23"/>
      <c r="E194" s="23"/>
      <c r="F194" s="23"/>
      <c r="G194" s="23"/>
      <c r="H194" s="23"/>
      <c r="I194" s="23"/>
      <c r="J194" s="23"/>
      <c r="K194" s="23"/>
      <c r="L194" s="23"/>
      <c r="M194" s="23"/>
      <c r="N194" s="23"/>
      <c r="O194" s="23"/>
      <c r="P194" s="23"/>
      <c r="Q194" s="23"/>
      <c r="R194" s="23"/>
      <c r="S194" s="23"/>
      <c r="T194" s="23"/>
      <c r="U194" s="23"/>
    </row>
    <row r="195" spans="1:21">
      <c r="A195" s="23"/>
      <c r="B195" s="23"/>
      <c r="C195" s="23"/>
      <c r="D195" s="23"/>
      <c r="E195" s="23"/>
      <c r="F195" s="23"/>
      <c r="G195" s="23"/>
      <c r="H195" s="23"/>
      <c r="I195" s="23"/>
      <c r="J195" s="23"/>
      <c r="K195" s="23"/>
      <c r="L195" s="23"/>
      <c r="M195" s="23"/>
      <c r="N195" s="23"/>
      <c r="O195" s="23"/>
      <c r="P195" s="23"/>
      <c r="Q195" s="23"/>
      <c r="R195" s="23"/>
      <c r="S195" s="23"/>
      <c r="T195" s="23"/>
      <c r="U195" s="2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DA0C9-67AE-6E48-AA8B-1A29913CBF6B}">
  <dimension ref="B2:M320"/>
  <sheetViews>
    <sheetView topLeftCell="A268" workbookViewId="0">
      <selection activeCell="E222" sqref="E222"/>
    </sheetView>
  </sheetViews>
  <sheetFormatPr baseColWidth="10" defaultRowHeight="16"/>
  <cols>
    <col min="2" max="2" width="23.33203125" bestFit="1" customWidth="1"/>
    <col min="3" max="3" width="15.33203125" bestFit="1" customWidth="1"/>
    <col min="4" max="4" width="18" bestFit="1" customWidth="1"/>
    <col min="5" max="5" width="17" bestFit="1" customWidth="1"/>
    <col min="6" max="6" width="20" bestFit="1" customWidth="1"/>
    <col min="7" max="7" width="11" bestFit="1" customWidth="1"/>
    <col min="8" max="8" width="30.6640625" bestFit="1" customWidth="1"/>
    <col min="9" max="9" width="10.6640625" bestFit="1" customWidth="1"/>
    <col min="10" max="10" width="11.6640625" bestFit="1" customWidth="1"/>
    <col min="11" max="11" width="42.83203125" bestFit="1" customWidth="1"/>
    <col min="13" max="13" width="13" bestFit="1" customWidth="1"/>
  </cols>
  <sheetData>
    <row r="2" spans="2:13">
      <c r="B2" s="17" t="s">
        <v>135</v>
      </c>
      <c r="C2" s="5" t="s">
        <v>151</v>
      </c>
      <c r="D2" s="5" t="s">
        <v>146</v>
      </c>
      <c r="E2" s="5" t="s">
        <v>139</v>
      </c>
      <c r="F2" s="5" t="s">
        <v>136</v>
      </c>
      <c r="G2" s="6" t="s">
        <v>152</v>
      </c>
      <c r="H2" s="6" t="s">
        <v>137</v>
      </c>
      <c r="I2" s="5" t="s">
        <v>158</v>
      </c>
      <c r="J2" s="5" t="s">
        <v>156</v>
      </c>
      <c r="K2" s="12" t="s">
        <v>344</v>
      </c>
      <c r="M2" s="6" t="s">
        <v>153</v>
      </c>
    </row>
    <row r="3" spans="2:13">
      <c r="B3" s="18">
        <v>70.22</v>
      </c>
      <c r="C3">
        <v>26</v>
      </c>
      <c r="D3" s="8">
        <v>1292.5999999999999</v>
      </c>
      <c r="E3" s="8">
        <v>74.143413483868684</v>
      </c>
      <c r="F3" s="1">
        <v>119.5</v>
      </c>
      <c r="G3" s="4">
        <v>5.52</v>
      </c>
      <c r="H3" s="4">
        <v>0</v>
      </c>
      <c r="I3">
        <v>1</v>
      </c>
      <c r="J3">
        <v>0</v>
      </c>
      <c r="K3" s="132">
        <v>1</v>
      </c>
      <c r="M3" s="14">
        <v>1065788</v>
      </c>
    </row>
    <row r="4" spans="2:13">
      <c r="B4" s="18">
        <v>93.87</v>
      </c>
      <c r="C4">
        <v>26</v>
      </c>
      <c r="D4" s="8">
        <v>1257.1982549684926</v>
      </c>
      <c r="E4" s="8">
        <v>96.332655494004641</v>
      </c>
      <c r="F4" s="1">
        <v>23.3</v>
      </c>
      <c r="G4" s="4">
        <v>10.99</v>
      </c>
      <c r="H4" s="4">
        <v>0</v>
      </c>
      <c r="I4">
        <v>1</v>
      </c>
      <c r="J4">
        <v>0</v>
      </c>
      <c r="K4" s="132">
        <v>1</v>
      </c>
      <c r="M4" s="14">
        <v>437996</v>
      </c>
    </row>
    <row r="5" spans="2:13">
      <c r="B5" s="18">
        <v>70.510000000000005</v>
      </c>
      <c r="C5">
        <v>53</v>
      </c>
      <c r="D5" s="8">
        <v>216.1301859799714</v>
      </c>
      <c r="E5" s="8">
        <v>69.361946733090633</v>
      </c>
      <c r="F5" s="1">
        <v>22.7</v>
      </c>
      <c r="G5" s="4">
        <v>5.66</v>
      </c>
      <c r="H5" s="4">
        <v>2.2799999999999998</v>
      </c>
      <c r="I5">
        <v>0</v>
      </c>
      <c r="J5">
        <v>0</v>
      </c>
      <c r="K5" s="132">
        <v>0</v>
      </c>
      <c r="M5" s="14">
        <v>2621026</v>
      </c>
    </row>
    <row r="6" spans="2:13">
      <c r="B6" s="18">
        <v>100.15</v>
      </c>
      <c r="C6">
        <v>117</v>
      </c>
      <c r="D6" s="8">
        <v>271.65127020785224</v>
      </c>
      <c r="E6" s="8">
        <v>97.878881032892721</v>
      </c>
      <c r="F6" s="1">
        <v>65</v>
      </c>
      <c r="G6" s="4">
        <v>6.25</v>
      </c>
      <c r="H6" s="4">
        <v>2.06</v>
      </c>
      <c r="I6">
        <v>1</v>
      </c>
      <c r="J6">
        <v>0</v>
      </c>
      <c r="K6" s="132">
        <v>0</v>
      </c>
      <c r="M6" s="14">
        <v>5274949</v>
      </c>
    </row>
    <row r="7" spans="2:13">
      <c r="B7" s="18">
        <v>69.790000000000006</v>
      </c>
      <c r="C7">
        <v>182</v>
      </c>
      <c r="D7" s="8">
        <v>458.88006686167995</v>
      </c>
      <c r="E7" s="8">
        <v>68.544423440453699</v>
      </c>
      <c r="F7" s="1">
        <v>16</v>
      </c>
      <c r="G7" s="4">
        <v>4.4800000000000004</v>
      </c>
      <c r="H7" s="4">
        <v>1.74</v>
      </c>
      <c r="I7">
        <v>1</v>
      </c>
      <c r="J7">
        <v>0</v>
      </c>
      <c r="K7" s="132">
        <v>0</v>
      </c>
      <c r="M7" s="14">
        <v>3334434</v>
      </c>
    </row>
    <row r="8" spans="2:13">
      <c r="B8" s="18">
        <v>73.87</v>
      </c>
      <c r="C8">
        <v>84</v>
      </c>
      <c r="D8" s="8">
        <v>933.82519863791129</v>
      </c>
      <c r="E8" s="8">
        <v>71.719457013574655</v>
      </c>
      <c r="F8" s="1">
        <v>33.299999999999997</v>
      </c>
      <c r="G8" s="4">
        <v>5.52</v>
      </c>
      <c r="H8" s="4">
        <v>1.85</v>
      </c>
      <c r="I8">
        <v>1</v>
      </c>
      <c r="J8">
        <v>0</v>
      </c>
      <c r="K8" s="132">
        <v>1</v>
      </c>
      <c r="M8" s="14">
        <v>2478646</v>
      </c>
    </row>
    <row r="9" spans="2:13">
      <c r="B9" s="18">
        <v>65.510000000000005</v>
      </c>
      <c r="C9">
        <v>100</v>
      </c>
      <c r="D9" s="8">
        <v>166.12276612276617</v>
      </c>
      <c r="E9" s="8">
        <v>62.015137180700087</v>
      </c>
      <c r="F9" s="1">
        <v>16.7</v>
      </c>
      <c r="G9" s="4">
        <v>1.66</v>
      </c>
      <c r="H9" s="4">
        <v>2.48</v>
      </c>
      <c r="I9">
        <v>0</v>
      </c>
      <c r="J9">
        <v>0</v>
      </c>
      <c r="K9" s="132">
        <v>0</v>
      </c>
      <c r="M9" s="14">
        <v>4402979</v>
      </c>
    </row>
    <row r="10" spans="2:13">
      <c r="B10" s="18">
        <v>60.33</v>
      </c>
      <c r="C10">
        <v>73</v>
      </c>
      <c r="D10" s="8">
        <v>1210.5329949238578</v>
      </c>
      <c r="E10" s="8">
        <v>58.99923017705926</v>
      </c>
      <c r="F10" s="1">
        <v>74.3</v>
      </c>
      <c r="G10" s="4">
        <v>5.09</v>
      </c>
      <c r="H10" s="4">
        <v>0.93</v>
      </c>
      <c r="I10">
        <v>1</v>
      </c>
      <c r="J10">
        <v>0</v>
      </c>
      <c r="K10" s="132">
        <v>1</v>
      </c>
      <c r="M10" s="14">
        <v>1502334</v>
      </c>
    </row>
    <row r="11" spans="2:13">
      <c r="B11" s="18">
        <v>79.14</v>
      </c>
      <c r="C11">
        <v>115</v>
      </c>
      <c r="D11" s="8">
        <v>-34.571428571428577</v>
      </c>
      <c r="E11" s="8">
        <v>77.244582043343641</v>
      </c>
      <c r="F11" s="1">
        <v>8.5</v>
      </c>
      <c r="G11" s="4">
        <v>-4.95</v>
      </c>
      <c r="H11" s="4">
        <v>4.4400000000000004</v>
      </c>
      <c r="I11">
        <v>1</v>
      </c>
      <c r="J11">
        <v>0</v>
      </c>
      <c r="K11" s="132">
        <v>0</v>
      </c>
      <c r="M11" s="14">
        <v>5167995</v>
      </c>
    </row>
    <row r="12" spans="2:13">
      <c r="B12" s="18">
        <v>67.72</v>
      </c>
      <c r="C12">
        <v>86</v>
      </c>
      <c r="D12" s="8">
        <v>25.22723056946765</v>
      </c>
      <c r="E12" s="8">
        <v>71.824891829982192</v>
      </c>
      <c r="F12" s="1">
        <v>20.399999999999999</v>
      </c>
      <c r="G12" s="4">
        <v>-0.69</v>
      </c>
      <c r="H12" s="4">
        <v>1.5</v>
      </c>
      <c r="I12">
        <v>1</v>
      </c>
      <c r="J12">
        <v>0</v>
      </c>
      <c r="K12" s="132">
        <v>1</v>
      </c>
      <c r="M12" s="14">
        <v>2234573</v>
      </c>
    </row>
    <row r="13" spans="2:13">
      <c r="B13" s="18">
        <v>63.98</v>
      </c>
      <c r="C13">
        <v>125</v>
      </c>
      <c r="D13" s="8">
        <v>615.98290598290589</v>
      </c>
      <c r="E13" s="8">
        <v>61.96829079659706</v>
      </c>
      <c r="F13" s="1">
        <v>21.1</v>
      </c>
      <c r="G13" s="4">
        <v>14.17</v>
      </c>
      <c r="H13" s="4">
        <v>2.33</v>
      </c>
      <c r="I13">
        <v>0</v>
      </c>
      <c r="J13">
        <v>1</v>
      </c>
      <c r="K13" s="132">
        <v>1</v>
      </c>
      <c r="M13" s="14">
        <v>787182</v>
      </c>
    </row>
    <row r="14" spans="2:13">
      <c r="B14" s="18">
        <v>77.17</v>
      </c>
      <c r="C14">
        <v>21</v>
      </c>
      <c r="D14" s="8">
        <v>1351.3950892857138</v>
      </c>
      <c r="E14" s="8">
        <v>79.756721266155211</v>
      </c>
      <c r="F14" s="1">
        <v>21.9</v>
      </c>
      <c r="G14" s="4">
        <v>6.98</v>
      </c>
      <c r="H14" s="4">
        <v>1.05</v>
      </c>
      <c r="I14">
        <v>0</v>
      </c>
      <c r="J14">
        <v>0</v>
      </c>
      <c r="K14" s="132">
        <v>1</v>
      </c>
      <c r="M14" s="14">
        <v>453253</v>
      </c>
    </row>
    <row r="15" spans="2:13">
      <c r="B15" s="18">
        <v>71.25</v>
      </c>
      <c r="C15">
        <v>110</v>
      </c>
      <c r="D15" s="8">
        <v>1055.2758954501453</v>
      </c>
      <c r="E15" s="8">
        <v>73.686508514044561</v>
      </c>
      <c r="F15" s="1">
        <v>44.8</v>
      </c>
      <c r="G15" s="4">
        <v>6.82</v>
      </c>
      <c r="H15" s="4">
        <v>0.84</v>
      </c>
      <c r="I15">
        <v>0</v>
      </c>
      <c r="J15">
        <v>0</v>
      </c>
      <c r="K15" s="132">
        <v>1</v>
      </c>
      <c r="M15" s="14">
        <v>659957</v>
      </c>
    </row>
    <row r="16" spans="2:13">
      <c r="B16" s="18">
        <v>80.680000000000007</v>
      </c>
      <c r="C16">
        <v>19</v>
      </c>
      <c r="D16" s="8">
        <v>4526.0340632603402</v>
      </c>
      <c r="E16" s="8">
        <v>81.707841544416297</v>
      </c>
      <c r="F16" s="1">
        <v>14.4</v>
      </c>
      <c r="G16" s="4">
        <v>5.29</v>
      </c>
      <c r="H16" s="4">
        <v>0.54</v>
      </c>
      <c r="I16">
        <v>1</v>
      </c>
      <c r="J16">
        <v>0</v>
      </c>
      <c r="K16" s="132">
        <v>0</v>
      </c>
      <c r="M16" s="14">
        <v>265523</v>
      </c>
    </row>
    <row r="17" spans="2:13">
      <c r="B17" s="18">
        <v>62.26</v>
      </c>
      <c r="C17">
        <v>159</v>
      </c>
      <c r="D17" s="8">
        <v>1081.9629789065862</v>
      </c>
      <c r="E17" s="8">
        <v>62.208306256276934</v>
      </c>
      <c r="F17" s="1">
        <v>66.7</v>
      </c>
      <c r="G17" s="4">
        <v>8.43</v>
      </c>
      <c r="H17" s="4">
        <v>0.84</v>
      </c>
      <c r="I17">
        <v>1</v>
      </c>
      <c r="J17">
        <v>0</v>
      </c>
      <c r="K17" s="132">
        <v>1</v>
      </c>
      <c r="M17" s="14">
        <v>1116203</v>
      </c>
    </row>
    <row r="18" spans="2:13">
      <c r="B18" s="18">
        <v>62.65</v>
      </c>
      <c r="C18">
        <v>22</v>
      </c>
      <c r="D18" s="8">
        <v>1720.6486486486488</v>
      </c>
      <c r="E18" s="8">
        <v>67.889542418502629</v>
      </c>
      <c r="F18" s="1">
        <v>12.5</v>
      </c>
      <c r="G18" s="4">
        <v>14.46</v>
      </c>
      <c r="H18" s="4">
        <v>0</v>
      </c>
      <c r="I18">
        <v>0</v>
      </c>
      <c r="J18">
        <v>1</v>
      </c>
      <c r="K18" s="132">
        <v>1</v>
      </c>
      <c r="M18" s="14">
        <v>1126468</v>
      </c>
    </row>
    <row r="19" spans="2:13">
      <c r="B19" s="18">
        <v>65.77</v>
      </c>
      <c r="C19">
        <v>64</v>
      </c>
      <c r="D19" s="8">
        <v>425.09041591320073</v>
      </c>
      <c r="E19" s="8">
        <v>66.451705359701933</v>
      </c>
      <c r="F19" s="1">
        <v>16.7</v>
      </c>
      <c r="G19" s="4">
        <v>4.43</v>
      </c>
      <c r="H19" s="4">
        <v>1.7</v>
      </c>
      <c r="I19">
        <v>1</v>
      </c>
      <c r="J19">
        <v>0</v>
      </c>
      <c r="K19" s="132">
        <v>1</v>
      </c>
      <c r="M19" s="14">
        <v>809946</v>
      </c>
    </row>
    <row r="20" spans="2:13">
      <c r="B20" s="18">
        <v>74.88</v>
      </c>
      <c r="C20">
        <v>8</v>
      </c>
      <c r="D20" s="8">
        <v>450.42016806722688</v>
      </c>
      <c r="E20" s="8">
        <v>74.806511876167605</v>
      </c>
      <c r="F20" s="1">
        <v>9.1</v>
      </c>
      <c r="G20" s="4">
        <v>2.92</v>
      </c>
      <c r="H20" s="4">
        <v>1.47</v>
      </c>
      <c r="I20">
        <v>0</v>
      </c>
      <c r="J20">
        <v>0</v>
      </c>
      <c r="K20" s="132">
        <v>0</v>
      </c>
      <c r="M20" s="14">
        <v>1106504</v>
      </c>
    </row>
    <row r="21" spans="2:13">
      <c r="B21" s="18">
        <v>66.27</v>
      </c>
      <c r="C21">
        <v>90</v>
      </c>
      <c r="D21" s="8">
        <v>388.34853090172248</v>
      </c>
      <c r="E21" s="8">
        <v>67.710508002783598</v>
      </c>
      <c r="F21" s="1">
        <v>13.7</v>
      </c>
      <c r="G21" s="4">
        <v>2.29</v>
      </c>
      <c r="H21" s="4">
        <v>1.1299999999999999</v>
      </c>
      <c r="I21">
        <v>0</v>
      </c>
      <c r="J21">
        <v>0</v>
      </c>
      <c r="K21" s="132">
        <v>1</v>
      </c>
      <c r="M21" s="14">
        <v>2404715</v>
      </c>
    </row>
    <row r="22" spans="2:13">
      <c r="B22" s="18">
        <v>62.35</v>
      </c>
      <c r="C22">
        <v>132</v>
      </c>
      <c r="D22" s="8">
        <v>709.35856992639322</v>
      </c>
      <c r="E22" s="8">
        <v>63.835674755214988</v>
      </c>
      <c r="F22" s="1">
        <v>15.2</v>
      </c>
      <c r="G22" s="4">
        <v>5.4</v>
      </c>
      <c r="H22" s="4">
        <v>1.04</v>
      </c>
      <c r="I22">
        <v>1</v>
      </c>
      <c r="J22">
        <v>0</v>
      </c>
      <c r="K22" s="132">
        <v>1</v>
      </c>
      <c r="M22" s="14">
        <v>1101644</v>
      </c>
    </row>
    <row r="23" spans="2:13">
      <c r="B23" s="18">
        <v>61.47</v>
      </c>
      <c r="C23">
        <v>90</v>
      </c>
      <c r="D23" s="8">
        <v>1061.6874730951358</v>
      </c>
      <c r="E23" s="8">
        <v>63.047549996979043</v>
      </c>
      <c r="F23" s="1">
        <v>27.9</v>
      </c>
      <c r="G23" s="4">
        <v>8.51</v>
      </c>
      <c r="H23" s="4">
        <v>0.95</v>
      </c>
      <c r="I23">
        <v>0</v>
      </c>
      <c r="J23">
        <v>0</v>
      </c>
      <c r="K23" s="132">
        <v>1</v>
      </c>
      <c r="M23" s="14">
        <v>554392</v>
      </c>
    </row>
    <row r="24" spans="2:13">
      <c r="B24" s="18">
        <v>84.29</v>
      </c>
      <c r="C24">
        <v>26</v>
      </c>
      <c r="D24" s="8">
        <v>1568.0547293277809</v>
      </c>
      <c r="E24" s="8">
        <v>67.14852016333343</v>
      </c>
      <c r="F24" s="1">
        <v>30</v>
      </c>
      <c r="G24" s="4">
        <v>13.84</v>
      </c>
      <c r="H24" s="4">
        <v>0</v>
      </c>
      <c r="I24">
        <v>1</v>
      </c>
      <c r="J24">
        <v>0</v>
      </c>
      <c r="K24" s="132">
        <v>0</v>
      </c>
      <c r="M24" s="14">
        <v>289979</v>
      </c>
    </row>
    <row r="25" spans="2:13">
      <c r="B25" s="18">
        <v>83.57</v>
      </c>
      <c r="C25">
        <v>3</v>
      </c>
      <c r="D25" s="8">
        <v>20.978473581213304</v>
      </c>
      <c r="E25" s="8">
        <v>85.645645645645658</v>
      </c>
      <c r="F25" s="1">
        <v>13.3</v>
      </c>
      <c r="G25" s="4">
        <v>0.81</v>
      </c>
      <c r="H25" s="4">
        <v>0.26</v>
      </c>
      <c r="I25">
        <v>1</v>
      </c>
      <c r="J25">
        <v>0</v>
      </c>
      <c r="K25" s="132">
        <v>0</v>
      </c>
      <c r="M25" s="14">
        <v>2989203</v>
      </c>
    </row>
    <row r="26" spans="2:13">
      <c r="B26" s="18">
        <v>90.33</v>
      </c>
      <c r="C26">
        <v>37</v>
      </c>
      <c r="D26" s="8">
        <v>1248.0825958702064</v>
      </c>
      <c r="E26" s="8">
        <v>94.882729211087437</v>
      </c>
      <c r="F26" s="1">
        <v>21.1</v>
      </c>
      <c r="G26" s="4">
        <v>2.9</v>
      </c>
      <c r="H26" s="4">
        <v>0</v>
      </c>
      <c r="I26">
        <v>0</v>
      </c>
      <c r="J26">
        <v>0</v>
      </c>
      <c r="K26" s="132">
        <v>1</v>
      </c>
      <c r="M26" s="14">
        <v>1786941</v>
      </c>
    </row>
    <row r="27" spans="2:13">
      <c r="B27" s="18">
        <v>103.99</v>
      </c>
      <c r="C27">
        <v>22</v>
      </c>
      <c r="D27" s="8">
        <v>740.44630404463044</v>
      </c>
      <c r="E27" s="8">
        <v>106.53490231920483</v>
      </c>
      <c r="F27" s="1">
        <v>28.1</v>
      </c>
      <c r="G27" s="4">
        <v>7.12</v>
      </c>
      <c r="H27" s="4">
        <v>1.91</v>
      </c>
      <c r="I27">
        <v>0</v>
      </c>
      <c r="J27">
        <v>0</v>
      </c>
      <c r="K27" s="132">
        <v>1</v>
      </c>
      <c r="M27" s="14">
        <v>1269211</v>
      </c>
    </row>
    <row r="28" spans="2:13">
      <c r="B28" s="18">
        <v>76.95</v>
      </c>
      <c r="C28">
        <v>26</v>
      </c>
      <c r="D28" s="8">
        <v>2858.4882280049565</v>
      </c>
      <c r="E28" s="8">
        <v>82.754133496631994</v>
      </c>
      <c r="F28" s="1">
        <v>144</v>
      </c>
      <c r="G28" s="4">
        <v>3.9</v>
      </c>
      <c r="H28" s="4">
        <v>0.27</v>
      </c>
      <c r="I28">
        <v>0</v>
      </c>
      <c r="J28">
        <v>0</v>
      </c>
      <c r="K28" s="132">
        <v>1</v>
      </c>
      <c r="M28" s="14">
        <v>7942551</v>
      </c>
    </row>
    <row r="29" spans="2:13">
      <c r="B29" s="18">
        <v>65.319999999999993</v>
      </c>
      <c r="C29">
        <v>5</v>
      </c>
      <c r="D29" s="8">
        <v>272.18637992831543</v>
      </c>
      <c r="E29" s="8">
        <v>69.756416544057544</v>
      </c>
      <c r="F29" s="1">
        <v>19.3</v>
      </c>
      <c r="G29" s="4">
        <v>3.25</v>
      </c>
      <c r="H29" s="4">
        <v>0</v>
      </c>
      <c r="I29">
        <v>0</v>
      </c>
      <c r="J29">
        <v>0</v>
      </c>
      <c r="K29" s="132">
        <v>1</v>
      </c>
      <c r="M29" s="14">
        <v>1368509</v>
      </c>
    </row>
    <row r="30" spans="2:13">
      <c r="B30" s="18">
        <v>148.43</v>
      </c>
      <c r="C30">
        <v>50</v>
      </c>
      <c r="D30" s="8">
        <v>2039.7260273972606</v>
      </c>
      <c r="E30" s="8">
        <v>160.18878400888391</v>
      </c>
      <c r="F30" s="1">
        <v>51.1</v>
      </c>
      <c r="G30" s="4">
        <v>0.19</v>
      </c>
      <c r="H30" s="4">
        <v>0</v>
      </c>
      <c r="I30">
        <v>1</v>
      </c>
      <c r="J30">
        <v>0</v>
      </c>
      <c r="K30" s="132">
        <v>1</v>
      </c>
      <c r="M30" s="14">
        <v>53424296</v>
      </c>
    </row>
    <row r="31" spans="2:13">
      <c r="B31" s="18">
        <v>89.88</v>
      </c>
      <c r="C31">
        <v>52</v>
      </c>
      <c r="D31" s="8">
        <v>512.64822134387362</v>
      </c>
      <c r="E31" s="8">
        <v>93.508114856429472</v>
      </c>
      <c r="F31" s="1">
        <v>55.9</v>
      </c>
      <c r="G31" s="4">
        <v>2.86</v>
      </c>
      <c r="H31" s="4">
        <v>1.38</v>
      </c>
      <c r="I31">
        <v>1</v>
      </c>
      <c r="J31">
        <v>0</v>
      </c>
      <c r="K31" s="132">
        <v>1</v>
      </c>
      <c r="M31" s="14">
        <v>7087268</v>
      </c>
    </row>
    <row r="32" spans="2:13">
      <c r="B32" s="18">
        <v>88.97</v>
      </c>
      <c r="C32">
        <v>43</v>
      </c>
      <c r="D32" s="8">
        <v>2314.3439282803588</v>
      </c>
      <c r="E32" s="8">
        <v>91.258312350700521</v>
      </c>
      <c r="F32" s="1">
        <v>1304.8</v>
      </c>
      <c r="G32" s="4">
        <v>11.89</v>
      </c>
      <c r="H32" s="4">
        <v>1.05</v>
      </c>
      <c r="I32">
        <v>1</v>
      </c>
      <c r="J32">
        <v>0</v>
      </c>
      <c r="K32" s="132">
        <v>1</v>
      </c>
      <c r="M32" s="14">
        <v>26878815</v>
      </c>
    </row>
    <row r="33" spans="2:13">
      <c r="B33" s="18">
        <v>77.02</v>
      </c>
      <c r="C33">
        <v>49</v>
      </c>
      <c r="D33" s="8">
        <v>453.44827586206895</v>
      </c>
      <c r="E33" s="8">
        <v>77.593360995850631</v>
      </c>
      <c r="F33" s="1">
        <v>18.899999999999999</v>
      </c>
      <c r="G33" s="4">
        <v>-5.26</v>
      </c>
      <c r="H33" s="4">
        <v>3.15</v>
      </c>
      <c r="I33">
        <v>1</v>
      </c>
      <c r="J33">
        <v>0</v>
      </c>
      <c r="K33" s="132">
        <v>1</v>
      </c>
      <c r="M33" s="14">
        <v>5172392</v>
      </c>
    </row>
    <row r="34" spans="2:13">
      <c r="B34" s="18">
        <v>65.239999999999995</v>
      </c>
      <c r="C34">
        <v>33</v>
      </c>
      <c r="D34" s="8">
        <v>666.30256690333147</v>
      </c>
      <c r="E34" s="8">
        <v>70.341143620250079</v>
      </c>
      <c r="F34" s="1">
        <v>21</v>
      </c>
      <c r="G34" s="4">
        <v>3.45</v>
      </c>
      <c r="H34" s="4">
        <v>0</v>
      </c>
      <c r="I34">
        <v>1</v>
      </c>
      <c r="J34">
        <v>0</v>
      </c>
      <c r="K34" s="132">
        <v>1</v>
      </c>
      <c r="M34" s="14">
        <v>977093</v>
      </c>
    </row>
    <row r="35" spans="2:13">
      <c r="B35" s="18">
        <v>60.67</v>
      </c>
      <c r="C35">
        <v>34</v>
      </c>
      <c r="D35" s="8">
        <v>149.78962131837307</v>
      </c>
      <c r="E35" s="8">
        <v>58.45195729537366</v>
      </c>
      <c r="F35" s="1">
        <v>100.7</v>
      </c>
      <c r="G35" s="4">
        <v>3.59</v>
      </c>
      <c r="H35" s="4">
        <v>2.81</v>
      </c>
      <c r="I35">
        <v>1</v>
      </c>
      <c r="J35">
        <v>0</v>
      </c>
      <c r="K35" s="132">
        <v>1</v>
      </c>
      <c r="M35" s="14">
        <v>9200939</v>
      </c>
    </row>
    <row r="36" spans="2:13">
      <c r="B36" s="18">
        <v>119.31</v>
      </c>
      <c r="C36">
        <v>39</v>
      </c>
      <c r="D36" s="8">
        <v>1277.6432231020026</v>
      </c>
      <c r="E36" s="8">
        <v>121.62445676607221</v>
      </c>
      <c r="F36" s="1">
        <v>42.4</v>
      </c>
      <c r="G36" s="4">
        <v>13.58</v>
      </c>
      <c r="H36" s="4">
        <v>1.57</v>
      </c>
      <c r="I36">
        <v>0</v>
      </c>
      <c r="J36">
        <v>1</v>
      </c>
      <c r="K36" s="132">
        <v>1</v>
      </c>
      <c r="M36" s="14">
        <v>1533625</v>
      </c>
    </row>
    <row r="37" spans="2:13">
      <c r="B37" s="18">
        <v>62.08</v>
      </c>
      <c r="C37">
        <v>41</v>
      </c>
      <c r="D37" s="8">
        <v>1214.5054945054947</v>
      </c>
      <c r="E37" s="8">
        <v>57.72679324894515</v>
      </c>
      <c r="F37" s="1">
        <v>15.6</v>
      </c>
      <c r="G37" s="4">
        <v>6.3</v>
      </c>
      <c r="H37" s="4">
        <v>4.37</v>
      </c>
      <c r="I37">
        <v>0</v>
      </c>
      <c r="J37">
        <v>1</v>
      </c>
      <c r="K37" s="132">
        <v>1</v>
      </c>
      <c r="M37" s="14">
        <v>2129733</v>
      </c>
    </row>
    <row r="38" spans="2:13">
      <c r="B38" s="18">
        <v>59.52</v>
      </c>
      <c r="C38">
        <v>31</v>
      </c>
      <c r="D38" s="8">
        <v>1833.3333333333335</v>
      </c>
      <c r="E38" s="8">
        <v>64.548651817116081</v>
      </c>
      <c r="F38" s="1">
        <v>19.5</v>
      </c>
      <c r="G38" s="4">
        <v>1.52</v>
      </c>
      <c r="H38" s="4">
        <v>0</v>
      </c>
      <c r="I38">
        <v>1</v>
      </c>
      <c r="J38">
        <v>0</v>
      </c>
      <c r="K38" s="132">
        <v>0</v>
      </c>
      <c r="M38" s="14">
        <v>1591488</v>
      </c>
    </row>
    <row r="39" spans="2:13">
      <c r="B39" s="18">
        <v>62.85</v>
      </c>
      <c r="C39">
        <v>168</v>
      </c>
      <c r="D39" s="8">
        <v>88.050314465408803</v>
      </c>
      <c r="E39" s="8">
        <v>59.703264094955479</v>
      </c>
      <c r="F39" s="1">
        <v>11.2</v>
      </c>
      <c r="G39" s="4">
        <v>2.6</v>
      </c>
      <c r="H39" s="4">
        <v>2.99</v>
      </c>
      <c r="I39">
        <v>1</v>
      </c>
      <c r="J39">
        <v>0</v>
      </c>
      <c r="K39" s="132">
        <v>0</v>
      </c>
      <c r="M39" s="14">
        <v>6559628</v>
      </c>
    </row>
    <row r="40" spans="2:13">
      <c r="B40" s="18">
        <v>92.23</v>
      </c>
      <c r="C40">
        <v>113</v>
      </c>
      <c r="D40" s="8">
        <v>76.619047619047635</v>
      </c>
      <c r="E40" s="8">
        <v>90.400410677618083</v>
      </c>
      <c r="F40" s="1">
        <v>8</v>
      </c>
      <c r="G40" s="4">
        <v>2.84</v>
      </c>
      <c r="H40" s="4">
        <v>2.71</v>
      </c>
      <c r="I40">
        <v>1</v>
      </c>
      <c r="J40">
        <v>0</v>
      </c>
      <c r="K40" s="132">
        <v>0</v>
      </c>
      <c r="M40" s="14">
        <v>2285773</v>
      </c>
    </row>
    <row r="41" spans="2:13">
      <c r="B41" s="18">
        <v>77.25</v>
      </c>
      <c r="C41">
        <v>52</v>
      </c>
      <c r="D41" s="8">
        <v>1016.8791742562235</v>
      </c>
      <c r="E41" s="8">
        <v>81.142294436238302</v>
      </c>
      <c r="F41" s="1">
        <v>54.9</v>
      </c>
      <c r="G41" s="4">
        <v>2.48</v>
      </c>
      <c r="H41" s="4">
        <v>0.43</v>
      </c>
      <c r="I41">
        <v>1</v>
      </c>
      <c r="J41">
        <v>0</v>
      </c>
      <c r="K41" s="132">
        <v>1</v>
      </c>
      <c r="M41" s="14">
        <v>1606517</v>
      </c>
    </row>
    <row r="42" spans="2:13">
      <c r="B42" s="18">
        <v>69.489999999999995</v>
      </c>
      <c r="C42">
        <v>41</v>
      </c>
      <c r="D42" s="8">
        <v>1969.8113207547169</v>
      </c>
      <c r="E42" s="8">
        <v>76.935483870967744</v>
      </c>
      <c r="F42" s="1">
        <v>59.7</v>
      </c>
      <c r="G42" s="4">
        <v>3.08</v>
      </c>
      <c r="H42" s="4">
        <v>0</v>
      </c>
      <c r="I42">
        <v>0</v>
      </c>
      <c r="J42">
        <v>1</v>
      </c>
      <c r="K42" s="132">
        <v>1</v>
      </c>
      <c r="M42" s="14">
        <v>20354465</v>
      </c>
    </row>
    <row r="43" spans="2:13">
      <c r="B43" s="18">
        <v>78.25</v>
      </c>
      <c r="C43">
        <v>35</v>
      </c>
      <c r="D43" s="8">
        <v>719.10430839002265</v>
      </c>
      <c r="E43" s="8">
        <v>81.337851405622487</v>
      </c>
      <c r="F43" s="1">
        <v>20.5</v>
      </c>
      <c r="G43" s="4">
        <v>4.7699999999999996</v>
      </c>
      <c r="H43" s="4">
        <v>1.06</v>
      </c>
      <c r="I43">
        <v>0</v>
      </c>
      <c r="J43">
        <v>0</v>
      </c>
      <c r="K43" s="132">
        <v>1</v>
      </c>
      <c r="M43" s="14">
        <v>960157</v>
      </c>
    </row>
    <row r="44" spans="2:13">
      <c r="B44" s="18">
        <v>60.42</v>
      </c>
      <c r="C44">
        <v>50</v>
      </c>
      <c r="D44" s="8">
        <v>1178.5291214215201</v>
      </c>
      <c r="E44" s="8">
        <v>66.055516379255053</v>
      </c>
      <c r="F44" s="1">
        <v>13.8</v>
      </c>
      <c r="G44" s="4">
        <v>8.99</v>
      </c>
      <c r="H44" s="4">
        <v>0</v>
      </c>
      <c r="I44">
        <v>0</v>
      </c>
      <c r="J44">
        <v>0</v>
      </c>
      <c r="K44" s="132">
        <v>0</v>
      </c>
      <c r="M44" s="14">
        <v>639817</v>
      </c>
    </row>
    <row r="45" spans="2:13">
      <c r="B45" s="18">
        <v>84.12</v>
      </c>
      <c r="C45">
        <v>17</v>
      </c>
      <c r="D45" s="8">
        <v>2098.3783783783783</v>
      </c>
      <c r="E45" s="8">
        <v>85.256604919526282</v>
      </c>
      <c r="F45" s="1">
        <v>20.6</v>
      </c>
      <c r="G45" s="4">
        <v>4.8899999999999997</v>
      </c>
      <c r="H45" s="4">
        <v>1.46</v>
      </c>
      <c r="I45">
        <v>1</v>
      </c>
      <c r="J45">
        <v>0</v>
      </c>
      <c r="K45" s="132">
        <v>0</v>
      </c>
      <c r="M45" s="14">
        <v>2137809</v>
      </c>
    </row>
    <row r="46" spans="2:13">
      <c r="B46" s="18">
        <v>91.39</v>
      </c>
      <c r="C46">
        <v>4</v>
      </c>
      <c r="D46" s="8">
        <v>69.94202898550725</v>
      </c>
      <c r="E46" s="8">
        <v>96.678966789667911</v>
      </c>
      <c r="F46" s="1">
        <v>13.5</v>
      </c>
      <c r="G46" s="4">
        <v>2.06</v>
      </c>
      <c r="H46" s="4">
        <v>0</v>
      </c>
      <c r="I46">
        <v>1</v>
      </c>
      <c r="J46">
        <v>0</v>
      </c>
      <c r="K46" s="132">
        <v>1</v>
      </c>
      <c r="M46" s="14">
        <v>1736209</v>
      </c>
    </row>
    <row r="47" spans="2:13">
      <c r="B47" s="18">
        <v>59.16</v>
      </c>
      <c r="C47">
        <v>53</v>
      </c>
      <c r="D47" s="8">
        <v>1985.0798056904925</v>
      </c>
      <c r="E47" s="8">
        <v>61.685411397513832</v>
      </c>
      <c r="F47" s="1">
        <v>301.2</v>
      </c>
      <c r="G47" s="4">
        <v>6.72</v>
      </c>
      <c r="H47" s="4">
        <v>0.54</v>
      </c>
      <c r="I47">
        <v>0</v>
      </c>
      <c r="J47">
        <v>0</v>
      </c>
      <c r="K47" s="132">
        <v>1</v>
      </c>
      <c r="M47" s="14">
        <v>3235338</v>
      </c>
    </row>
    <row r="48" spans="2:13">
      <c r="B48" s="18">
        <v>80.08</v>
      </c>
      <c r="C48">
        <v>49</v>
      </c>
      <c r="D48" s="8">
        <v>822.50538406317287</v>
      </c>
      <c r="E48" s="8">
        <v>83.329766745131607</v>
      </c>
      <c r="F48" s="1">
        <v>22</v>
      </c>
      <c r="G48" s="4">
        <v>5.13</v>
      </c>
      <c r="H48" s="4">
        <v>0</v>
      </c>
      <c r="I48">
        <v>1</v>
      </c>
      <c r="J48">
        <v>0</v>
      </c>
      <c r="K48" s="132">
        <v>1</v>
      </c>
      <c r="M48" s="14">
        <v>538634</v>
      </c>
    </row>
    <row r="49" spans="2:13">
      <c r="B49" s="18">
        <v>88.83</v>
      </c>
      <c r="C49">
        <v>50</v>
      </c>
      <c r="D49" s="8">
        <v>104.78468899521532</v>
      </c>
      <c r="E49" s="8">
        <v>89.416971329613233</v>
      </c>
      <c r="F49" s="1">
        <v>13.9</v>
      </c>
      <c r="G49" s="4">
        <v>4.59</v>
      </c>
      <c r="H49" s="4">
        <v>1.39</v>
      </c>
      <c r="I49">
        <v>0</v>
      </c>
      <c r="J49">
        <v>0</v>
      </c>
      <c r="K49" s="132">
        <v>1</v>
      </c>
      <c r="M49" s="14">
        <v>934333</v>
      </c>
    </row>
    <row r="50" spans="2:13">
      <c r="B50" s="18">
        <v>64.17</v>
      </c>
      <c r="C50">
        <v>26</v>
      </c>
      <c r="D50" s="8">
        <v>185.28607594936713</v>
      </c>
      <c r="E50" s="8">
        <v>66.157475670893547</v>
      </c>
      <c r="F50" s="1">
        <v>17.5</v>
      </c>
      <c r="G50" s="4">
        <v>9.15</v>
      </c>
      <c r="H50" s="4">
        <v>0.79</v>
      </c>
      <c r="I50">
        <v>0</v>
      </c>
      <c r="J50">
        <v>0</v>
      </c>
      <c r="K50" s="132">
        <v>1</v>
      </c>
      <c r="M50" s="14">
        <v>581722</v>
      </c>
    </row>
    <row r="51" spans="2:13">
      <c r="B51" s="18">
        <v>58.75</v>
      </c>
      <c r="C51">
        <v>136</v>
      </c>
      <c r="D51" s="8">
        <v>414.45412608918497</v>
      </c>
      <c r="E51" s="8">
        <v>59.09018861943256</v>
      </c>
      <c r="F51" s="1">
        <v>12.9</v>
      </c>
      <c r="G51" s="4">
        <v>3.85</v>
      </c>
      <c r="H51" s="4">
        <v>1.76</v>
      </c>
      <c r="I51">
        <v>0</v>
      </c>
      <c r="J51">
        <v>1</v>
      </c>
      <c r="K51" s="132">
        <v>0</v>
      </c>
      <c r="M51" s="14">
        <v>838795</v>
      </c>
    </row>
    <row r="52" spans="2:13">
      <c r="B52" s="18">
        <v>68.849999999999994</v>
      </c>
      <c r="C52">
        <v>21</v>
      </c>
      <c r="D52" s="8">
        <v>988.97799328608721</v>
      </c>
      <c r="E52" s="8">
        <v>67.175332111772789</v>
      </c>
      <c r="F52" s="1">
        <v>49.8</v>
      </c>
      <c r="G52" s="4">
        <v>5.91</v>
      </c>
      <c r="H52" s="4">
        <v>1.69</v>
      </c>
      <c r="I52">
        <v>1</v>
      </c>
      <c r="J52">
        <v>0</v>
      </c>
      <c r="K52" s="132">
        <v>1</v>
      </c>
      <c r="M52" s="14">
        <v>395663</v>
      </c>
    </row>
    <row r="54" spans="2:13">
      <c r="B54" t="s">
        <v>329</v>
      </c>
    </row>
    <row r="55" spans="2:13" ht="17" thickBot="1"/>
    <row r="56" spans="2:13">
      <c r="B56" s="131" t="s">
        <v>330</v>
      </c>
      <c r="C56" s="131"/>
    </row>
    <row r="57" spans="2:13">
      <c r="B57" s="53" t="s">
        <v>331</v>
      </c>
      <c r="C57" s="53">
        <v>0.99004271083953455</v>
      </c>
    </row>
    <row r="58" spans="2:13">
      <c r="B58" s="53" t="s">
        <v>332</v>
      </c>
      <c r="C58" s="53">
        <v>0.98018456928649411</v>
      </c>
    </row>
    <row r="59" spans="2:13">
      <c r="B59" s="61" t="s">
        <v>333</v>
      </c>
      <c r="C59" s="61">
        <v>0.97572609737595539</v>
      </c>
    </row>
    <row r="60" spans="2:13">
      <c r="B60" s="53" t="s">
        <v>334</v>
      </c>
      <c r="C60" s="53">
        <v>2.6438475124997329</v>
      </c>
    </row>
    <row r="61" spans="2:13" ht="17" thickBot="1">
      <c r="B61" s="54" t="s">
        <v>232</v>
      </c>
      <c r="C61" s="54">
        <v>50</v>
      </c>
    </row>
    <row r="63" spans="2:13" ht="17" thickBot="1">
      <c r="B63" t="s">
        <v>246</v>
      </c>
    </row>
    <row r="64" spans="2:13">
      <c r="B64" s="55"/>
      <c r="C64" s="55" t="s">
        <v>164</v>
      </c>
      <c r="D64" s="55" t="s">
        <v>248</v>
      </c>
      <c r="E64" s="55" t="s">
        <v>249</v>
      </c>
      <c r="F64" s="55" t="s">
        <v>250</v>
      </c>
      <c r="G64" s="55" t="s">
        <v>338</v>
      </c>
    </row>
    <row r="65" spans="2:10">
      <c r="B65" s="53" t="s">
        <v>335</v>
      </c>
      <c r="C65" s="53">
        <v>9</v>
      </c>
      <c r="D65" s="53">
        <v>13830.476463225961</v>
      </c>
      <c r="E65" s="53">
        <v>1536.7196070251068</v>
      </c>
      <c r="F65" s="53">
        <v>219.84764936380003</v>
      </c>
      <c r="G65" s="53">
        <v>3.6281181454112485E-31</v>
      </c>
    </row>
    <row r="66" spans="2:10">
      <c r="B66" s="53" t="s">
        <v>336</v>
      </c>
      <c r="C66" s="53">
        <v>40</v>
      </c>
      <c r="D66" s="53">
        <v>279.59718677404101</v>
      </c>
      <c r="E66" s="53">
        <v>6.9899296693510253</v>
      </c>
      <c r="F66" s="53"/>
      <c r="G66" s="53"/>
    </row>
    <row r="67" spans="2:10" ht="17" thickBot="1">
      <c r="B67" s="54" t="s">
        <v>255</v>
      </c>
      <c r="C67" s="54">
        <v>49</v>
      </c>
      <c r="D67" s="54">
        <v>14110.073650000002</v>
      </c>
      <c r="E67" s="54"/>
      <c r="F67" s="54"/>
      <c r="G67" s="54"/>
    </row>
    <row r="68" spans="2:10" ht="17" thickBot="1"/>
    <row r="69" spans="2:10">
      <c r="B69" s="55"/>
      <c r="C69" s="55" t="s">
        <v>339</v>
      </c>
      <c r="D69" s="55" t="s">
        <v>334</v>
      </c>
      <c r="E69" s="55" t="s">
        <v>234</v>
      </c>
      <c r="F69" s="55" t="s">
        <v>251</v>
      </c>
      <c r="G69" s="55" t="s">
        <v>340</v>
      </c>
      <c r="H69" s="55" t="s">
        <v>341</v>
      </c>
      <c r="I69" s="55" t="s">
        <v>342</v>
      </c>
      <c r="J69" s="55" t="s">
        <v>343</v>
      </c>
    </row>
    <row r="70" spans="2:10">
      <c r="B70" s="53" t="s">
        <v>337</v>
      </c>
      <c r="C70" s="53">
        <v>0.33962151667958507</v>
      </c>
      <c r="D70" s="53">
        <v>2.3188774401015237</v>
      </c>
      <c r="E70" s="53">
        <v>0.14645945094222657</v>
      </c>
      <c r="F70" s="53">
        <v>0.88429435549105762</v>
      </c>
      <c r="G70" s="53">
        <v>-4.3470046106460156</v>
      </c>
      <c r="H70" s="53">
        <v>5.0262476440051849</v>
      </c>
      <c r="I70" s="53">
        <v>-4.3470046106460156</v>
      </c>
      <c r="J70" s="53">
        <v>5.0262476440051849</v>
      </c>
    </row>
    <row r="71" spans="2:10">
      <c r="B71" s="53" t="s">
        <v>151</v>
      </c>
      <c r="C71" s="53">
        <v>-9.8340694724494415E-3</v>
      </c>
      <c r="D71" s="53">
        <v>9.8539148943958405E-3</v>
      </c>
      <c r="E71" s="53">
        <v>-0.99798603680272446</v>
      </c>
      <c r="F71" s="53">
        <v>0.32428536431714095</v>
      </c>
      <c r="G71" s="53">
        <v>-2.9749574363685319E-2</v>
      </c>
      <c r="H71" s="53">
        <v>1.0081435418786436E-2</v>
      </c>
      <c r="I71" s="53">
        <v>-2.9749574363685319E-2</v>
      </c>
      <c r="J71" s="53">
        <v>1.0081435418786436E-2</v>
      </c>
    </row>
    <row r="72" spans="2:10">
      <c r="B72" s="53" t="s">
        <v>146</v>
      </c>
      <c r="C72" s="53">
        <v>-2.999014123378526E-4</v>
      </c>
      <c r="D72" s="53">
        <v>5.3586688524982784E-4</v>
      </c>
      <c r="E72" s="53">
        <v>-0.55965655014870874</v>
      </c>
      <c r="F72" s="53">
        <v>0.5788344110964585</v>
      </c>
      <c r="G72" s="53">
        <v>-1.3829287865963556E-3</v>
      </c>
      <c r="H72" s="53">
        <v>7.831259619206503E-4</v>
      </c>
      <c r="I72" s="53">
        <v>-1.3829287865963556E-3</v>
      </c>
      <c r="J72" s="53">
        <v>7.831259619206503E-4</v>
      </c>
    </row>
    <row r="73" spans="2:10">
      <c r="B73" s="53" t="s">
        <v>139</v>
      </c>
      <c r="C73" s="53">
        <v>0.93449783925804197</v>
      </c>
      <c r="D73" s="53">
        <v>2.2094114670845402E-2</v>
      </c>
      <c r="E73" s="53">
        <v>42.296233778996886</v>
      </c>
      <c r="F73" s="53">
        <v>7.9401449737035173E-35</v>
      </c>
      <c r="G73" s="53">
        <v>0.88984396782619157</v>
      </c>
      <c r="H73" s="53">
        <v>0.97915171068989237</v>
      </c>
      <c r="I73" s="53">
        <v>0.88984396782619157</v>
      </c>
      <c r="J73" s="53">
        <v>0.97915171068989237</v>
      </c>
    </row>
    <row r="74" spans="2:10">
      <c r="B74" s="53" t="s">
        <v>136</v>
      </c>
      <c r="C74" s="53">
        <v>-2.8171464810978434E-3</v>
      </c>
      <c r="D74" s="53">
        <v>2.2942093852500634E-3</v>
      </c>
      <c r="E74" s="53">
        <v>-1.2279378243371544</v>
      </c>
      <c r="F74" s="53">
        <v>0.22664724213142312</v>
      </c>
      <c r="G74" s="53">
        <v>-7.4539166098364319E-3</v>
      </c>
      <c r="H74" s="53">
        <v>1.8196236476407451E-3</v>
      </c>
      <c r="I74" s="53">
        <v>-7.4539166098364319E-3</v>
      </c>
      <c r="J74" s="53">
        <v>1.8196236476407451E-3</v>
      </c>
    </row>
    <row r="75" spans="2:10">
      <c r="B75" s="53" t="s">
        <v>152</v>
      </c>
      <c r="C75" s="53">
        <v>0.57173912547804118</v>
      </c>
      <c r="D75" s="53">
        <v>0.11286279963566886</v>
      </c>
      <c r="E75" s="53">
        <v>5.0657889696486871</v>
      </c>
      <c r="F75" s="53">
        <v>9.5984261173253496E-6</v>
      </c>
      <c r="G75" s="53">
        <v>0.34363489865332297</v>
      </c>
      <c r="H75" s="53">
        <v>0.79984335230275938</v>
      </c>
      <c r="I75" s="53">
        <v>0.34363489865332297</v>
      </c>
      <c r="J75" s="53">
        <v>0.79984335230275938</v>
      </c>
    </row>
    <row r="76" spans="2:10">
      <c r="B76" s="53" t="s">
        <v>137</v>
      </c>
      <c r="C76" s="53">
        <v>2.0401789938522721</v>
      </c>
      <c r="D76" s="53">
        <v>0.43073024848750208</v>
      </c>
      <c r="E76" s="53">
        <v>4.7365584400359779</v>
      </c>
      <c r="F76" s="53">
        <v>2.7303627351536293E-5</v>
      </c>
      <c r="G76" s="53">
        <v>1.1696406887736757</v>
      </c>
      <c r="H76" s="53">
        <v>2.9107172989308685</v>
      </c>
      <c r="I76" s="53">
        <v>1.1696406887736757</v>
      </c>
      <c r="J76" s="53">
        <v>2.9107172989308685</v>
      </c>
    </row>
    <row r="77" spans="2:10">
      <c r="B77" s="53" t="s">
        <v>158</v>
      </c>
      <c r="C77" s="53">
        <v>1.9078989099301649</v>
      </c>
      <c r="D77" s="53">
        <v>0.87275946476276345</v>
      </c>
      <c r="E77" s="53">
        <v>2.1860535313114897</v>
      </c>
      <c r="F77" s="53">
        <v>3.4723902523904858E-2</v>
      </c>
      <c r="G77" s="53">
        <v>0.14398623404126809</v>
      </c>
      <c r="H77" s="53">
        <v>3.6718115858190616</v>
      </c>
      <c r="I77" s="53">
        <v>0.14398623404126809</v>
      </c>
      <c r="J77" s="53">
        <v>3.6718115858190616</v>
      </c>
    </row>
    <row r="78" spans="2:10">
      <c r="B78" s="53" t="s">
        <v>156</v>
      </c>
      <c r="C78" s="53">
        <v>-2.5473502977398463</v>
      </c>
      <c r="D78" s="53">
        <v>1.4257073311919473</v>
      </c>
      <c r="E78" s="53">
        <v>-1.7867273612250851</v>
      </c>
      <c r="F78" s="53">
        <v>8.1562152356731657E-2</v>
      </c>
      <c r="G78" s="53">
        <v>-5.4288122985911276</v>
      </c>
      <c r="H78" s="53">
        <v>0.33411170311143445</v>
      </c>
      <c r="I78" s="53">
        <v>-5.4288122985911276</v>
      </c>
      <c r="J78" s="53">
        <v>0.33411170311143445</v>
      </c>
    </row>
    <row r="79" spans="2:10" ht="17" thickBot="1">
      <c r="B79" s="54" t="s">
        <v>344</v>
      </c>
      <c r="C79" s="54">
        <v>-2.4252029608818133</v>
      </c>
      <c r="D79" s="54">
        <v>0.88515515810782575</v>
      </c>
      <c r="E79" s="54">
        <v>-2.7398619763636805</v>
      </c>
      <c r="F79" s="54">
        <v>9.1385289711504586E-3</v>
      </c>
      <c r="G79" s="54">
        <v>-4.2141682675361984</v>
      </c>
      <c r="H79" s="54">
        <v>-0.63623765422742795</v>
      </c>
      <c r="I79" s="54">
        <v>-4.2141682675361984</v>
      </c>
      <c r="J79" s="54">
        <v>-0.63623765422742795</v>
      </c>
    </row>
    <row r="84" spans="2:12">
      <c r="B84" s="17" t="s">
        <v>135</v>
      </c>
      <c r="C84" s="5" t="s">
        <v>151</v>
      </c>
      <c r="D84" s="5" t="s">
        <v>139</v>
      </c>
      <c r="E84" s="5" t="s">
        <v>136</v>
      </c>
      <c r="F84" s="6" t="s">
        <v>152</v>
      </c>
      <c r="G84" s="6" t="s">
        <v>137</v>
      </c>
      <c r="H84" s="5" t="s">
        <v>158</v>
      </c>
      <c r="I84" s="5" t="s">
        <v>156</v>
      </c>
      <c r="J84" s="12" t="s">
        <v>344</v>
      </c>
      <c r="L84" s="5" t="s">
        <v>146</v>
      </c>
    </row>
    <row r="85" spans="2:12">
      <c r="B85" s="18">
        <v>70.22</v>
      </c>
      <c r="C85">
        <v>26</v>
      </c>
      <c r="D85" s="8">
        <v>74.143413483868684</v>
      </c>
      <c r="E85" s="1">
        <v>119.5</v>
      </c>
      <c r="F85" s="4">
        <v>5.52</v>
      </c>
      <c r="G85" s="4">
        <v>0</v>
      </c>
      <c r="H85">
        <v>1</v>
      </c>
      <c r="I85">
        <v>0</v>
      </c>
      <c r="J85" s="132">
        <v>1</v>
      </c>
      <c r="L85" s="8">
        <v>1292.5999999999999</v>
      </c>
    </row>
    <row r="86" spans="2:12">
      <c r="B86" s="18">
        <v>93.87</v>
      </c>
      <c r="C86">
        <v>26</v>
      </c>
      <c r="D86" s="8">
        <v>96.332655494004641</v>
      </c>
      <c r="E86" s="1">
        <v>23.3</v>
      </c>
      <c r="F86" s="4">
        <v>10.99</v>
      </c>
      <c r="G86" s="4">
        <v>0</v>
      </c>
      <c r="H86">
        <v>1</v>
      </c>
      <c r="I86">
        <v>0</v>
      </c>
      <c r="J86" s="132">
        <v>1</v>
      </c>
      <c r="L86" s="8">
        <v>1257.1982549684926</v>
      </c>
    </row>
    <row r="87" spans="2:12">
      <c r="B87" s="18">
        <v>70.510000000000005</v>
      </c>
      <c r="C87">
        <v>53</v>
      </c>
      <c r="D87" s="8">
        <v>69.361946733090633</v>
      </c>
      <c r="E87" s="1">
        <v>22.7</v>
      </c>
      <c r="F87" s="4">
        <v>5.66</v>
      </c>
      <c r="G87" s="4">
        <v>2.2799999999999998</v>
      </c>
      <c r="H87">
        <v>0</v>
      </c>
      <c r="I87">
        <v>0</v>
      </c>
      <c r="J87" s="132">
        <v>0</v>
      </c>
      <c r="L87" s="8">
        <v>216.1301859799714</v>
      </c>
    </row>
    <row r="88" spans="2:12">
      <c r="B88" s="18">
        <v>100.15</v>
      </c>
      <c r="C88">
        <v>117</v>
      </c>
      <c r="D88" s="8">
        <v>97.878881032892721</v>
      </c>
      <c r="E88" s="1">
        <v>65</v>
      </c>
      <c r="F88" s="4">
        <v>6.25</v>
      </c>
      <c r="G88" s="4">
        <v>2.06</v>
      </c>
      <c r="H88">
        <v>1</v>
      </c>
      <c r="I88">
        <v>0</v>
      </c>
      <c r="J88" s="132">
        <v>0</v>
      </c>
      <c r="L88" s="8">
        <v>271.65127020785224</v>
      </c>
    </row>
    <row r="89" spans="2:12">
      <c r="B89" s="18">
        <v>69.790000000000006</v>
      </c>
      <c r="C89">
        <v>182</v>
      </c>
      <c r="D89" s="8">
        <v>68.544423440453699</v>
      </c>
      <c r="E89" s="1">
        <v>16</v>
      </c>
      <c r="F89" s="4">
        <v>4.4800000000000004</v>
      </c>
      <c r="G89" s="4">
        <v>1.74</v>
      </c>
      <c r="H89">
        <v>1</v>
      </c>
      <c r="I89">
        <v>0</v>
      </c>
      <c r="J89" s="132">
        <v>0</v>
      </c>
      <c r="L89" s="8">
        <v>458.88006686167995</v>
      </c>
    </row>
    <row r="90" spans="2:12">
      <c r="B90" s="18">
        <v>73.87</v>
      </c>
      <c r="C90">
        <v>84</v>
      </c>
      <c r="D90" s="8">
        <v>71.719457013574655</v>
      </c>
      <c r="E90" s="1">
        <v>33.299999999999997</v>
      </c>
      <c r="F90" s="4">
        <v>5.52</v>
      </c>
      <c r="G90" s="4">
        <v>1.85</v>
      </c>
      <c r="H90">
        <v>1</v>
      </c>
      <c r="I90">
        <v>0</v>
      </c>
      <c r="J90" s="132">
        <v>1</v>
      </c>
      <c r="L90" s="8">
        <v>933.82519863791129</v>
      </c>
    </row>
    <row r="91" spans="2:12">
      <c r="B91" s="18">
        <v>65.510000000000005</v>
      </c>
      <c r="C91">
        <v>100</v>
      </c>
      <c r="D91" s="8">
        <v>62.015137180700087</v>
      </c>
      <c r="E91" s="1">
        <v>16.7</v>
      </c>
      <c r="F91" s="4">
        <v>1.66</v>
      </c>
      <c r="G91" s="4">
        <v>2.48</v>
      </c>
      <c r="H91">
        <v>0</v>
      </c>
      <c r="I91">
        <v>0</v>
      </c>
      <c r="J91" s="132">
        <v>0</v>
      </c>
      <c r="L91" s="8">
        <v>166.12276612276617</v>
      </c>
    </row>
    <row r="92" spans="2:12">
      <c r="B92" s="18">
        <v>60.33</v>
      </c>
      <c r="C92">
        <v>73</v>
      </c>
      <c r="D92" s="8">
        <v>58.99923017705926</v>
      </c>
      <c r="E92" s="1">
        <v>74.3</v>
      </c>
      <c r="F92" s="4">
        <v>5.09</v>
      </c>
      <c r="G92" s="4">
        <v>0.93</v>
      </c>
      <c r="H92">
        <v>1</v>
      </c>
      <c r="I92">
        <v>0</v>
      </c>
      <c r="J92" s="132">
        <v>1</v>
      </c>
      <c r="L92" s="8">
        <v>1210.5329949238578</v>
      </c>
    </row>
    <row r="93" spans="2:12">
      <c r="B93" s="18">
        <v>79.14</v>
      </c>
      <c r="C93">
        <v>115</v>
      </c>
      <c r="D93" s="8">
        <v>77.244582043343641</v>
      </c>
      <c r="E93" s="1">
        <v>8.5</v>
      </c>
      <c r="F93" s="4">
        <v>-4.95</v>
      </c>
      <c r="G93" s="4">
        <v>4.4400000000000004</v>
      </c>
      <c r="H93">
        <v>1</v>
      </c>
      <c r="I93">
        <v>0</v>
      </c>
      <c r="J93" s="132">
        <v>0</v>
      </c>
      <c r="L93" s="8">
        <v>-34.571428571428577</v>
      </c>
    </row>
    <row r="94" spans="2:12">
      <c r="B94" s="18">
        <v>67.72</v>
      </c>
      <c r="C94">
        <v>86</v>
      </c>
      <c r="D94" s="8">
        <v>71.824891829982192</v>
      </c>
      <c r="E94" s="1">
        <v>20.399999999999999</v>
      </c>
      <c r="F94" s="4">
        <v>-0.69</v>
      </c>
      <c r="G94" s="4">
        <v>1.5</v>
      </c>
      <c r="H94">
        <v>1</v>
      </c>
      <c r="I94">
        <v>0</v>
      </c>
      <c r="J94" s="132">
        <v>1</v>
      </c>
      <c r="L94" s="8">
        <v>25.22723056946765</v>
      </c>
    </row>
    <row r="95" spans="2:12">
      <c r="B95" s="18">
        <v>63.98</v>
      </c>
      <c r="C95">
        <v>125</v>
      </c>
      <c r="D95" s="8">
        <v>61.96829079659706</v>
      </c>
      <c r="E95" s="1">
        <v>21.1</v>
      </c>
      <c r="F95" s="4">
        <v>14.17</v>
      </c>
      <c r="G95" s="4">
        <v>2.33</v>
      </c>
      <c r="H95">
        <v>0</v>
      </c>
      <c r="I95">
        <v>1</v>
      </c>
      <c r="J95" s="132">
        <v>1</v>
      </c>
      <c r="L95" s="8">
        <v>615.98290598290589</v>
      </c>
    </row>
    <row r="96" spans="2:12">
      <c r="B96" s="18">
        <v>77.17</v>
      </c>
      <c r="C96">
        <v>21</v>
      </c>
      <c r="D96" s="8">
        <v>79.756721266155211</v>
      </c>
      <c r="E96" s="1">
        <v>21.9</v>
      </c>
      <c r="F96" s="4">
        <v>6.98</v>
      </c>
      <c r="G96" s="4">
        <v>1.05</v>
      </c>
      <c r="H96">
        <v>0</v>
      </c>
      <c r="I96">
        <v>0</v>
      </c>
      <c r="J96" s="132">
        <v>1</v>
      </c>
      <c r="L96" s="8">
        <v>1351.3950892857138</v>
      </c>
    </row>
    <row r="97" spans="2:12">
      <c r="B97" s="18">
        <v>71.25</v>
      </c>
      <c r="C97">
        <v>110</v>
      </c>
      <c r="D97" s="8">
        <v>73.686508514044561</v>
      </c>
      <c r="E97" s="1">
        <v>44.8</v>
      </c>
      <c r="F97" s="4">
        <v>6.82</v>
      </c>
      <c r="G97" s="4">
        <v>0.84</v>
      </c>
      <c r="H97">
        <v>0</v>
      </c>
      <c r="I97">
        <v>0</v>
      </c>
      <c r="J97" s="132">
        <v>1</v>
      </c>
      <c r="L97" s="8">
        <v>1055.2758954501453</v>
      </c>
    </row>
    <row r="98" spans="2:12">
      <c r="B98" s="18">
        <v>80.680000000000007</v>
      </c>
      <c r="C98">
        <v>19</v>
      </c>
      <c r="D98" s="8">
        <v>81.707841544416297</v>
      </c>
      <c r="E98" s="1">
        <v>14.4</v>
      </c>
      <c r="F98" s="4">
        <v>5.29</v>
      </c>
      <c r="G98" s="4">
        <v>0.54</v>
      </c>
      <c r="H98">
        <v>1</v>
      </c>
      <c r="I98">
        <v>0</v>
      </c>
      <c r="J98" s="132">
        <v>0</v>
      </c>
      <c r="L98" s="8">
        <v>4526.0340632603402</v>
      </c>
    </row>
    <row r="99" spans="2:12">
      <c r="B99" s="18">
        <v>62.26</v>
      </c>
      <c r="C99">
        <v>159</v>
      </c>
      <c r="D99" s="8">
        <v>62.208306256276934</v>
      </c>
      <c r="E99" s="1">
        <v>66.7</v>
      </c>
      <c r="F99" s="4">
        <v>8.43</v>
      </c>
      <c r="G99" s="4">
        <v>0.84</v>
      </c>
      <c r="H99">
        <v>1</v>
      </c>
      <c r="I99">
        <v>0</v>
      </c>
      <c r="J99" s="132">
        <v>1</v>
      </c>
      <c r="L99" s="8">
        <v>1081.9629789065862</v>
      </c>
    </row>
    <row r="100" spans="2:12">
      <c r="B100" s="18">
        <v>62.65</v>
      </c>
      <c r="C100">
        <v>22</v>
      </c>
      <c r="D100" s="8">
        <v>67.889542418502629</v>
      </c>
      <c r="E100" s="1">
        <v>12.5</v>
      </c>
      <c r="F100" s="4">
        <v>14.46</v>
      </c>
      <c r="G100" s="4">
        <v>0</v>
      </c>
      <c r="H100">
        <v>0</v>
      </c>
      <c r="I100">
        <v>1</v>
      </c>
      <c r="J100" s="132">
        <v>1</v>
      </c>
      <c r="L100" s="8">
        <v>1720.6486486486488</v>
      </c>
    </row>
    <row r="101" spans="2:12">
      <c r="B101" s="18">
        <v>65.77</v>
      </c>
      <c r="C101">
        <v>64</v>
      </c>
      <c r="D101" s="8">
        <v>66.451705359701933</v>
      </c>
      <c r="E101" s="1">
        <v>16.7</v>
      </c>
      <c r="F101" s="4">
        <v>4.43</v>
      </c>
      <c r="G101" s="4">
        <v>1.7</v>
      </c>
      <c r="H101">
        <v>1</v>
      </c>
      <c r="I101">
        <v>0</v>
      </c>
      <c r="J101" s="132">
        <v>1</v>
      </c>
      <c r="L101" s="8">
        <v>425.09041591320073</v>
      </c>
    </row>
    <row r="102" spans="2:12">
      <c r="B102" s="18">
        <v>74.88</v>
      </c>
      <c r="C102">
        <v>8</v>
      </c>
      <c r="D102" s="8">
        <v>74.806511876167605</v>
      </c>
      <c r="E102" s="1">
        <v>9.1</v>
      </c>
      <c r="F102" s="4">
        <v>2.92</v>
      </c>
      <c r="G102" s="4">
        <v>1.47</v>
      </c>
      <c r="H102">
        <v>0</v>
      </c>
      <c r="I102">
        <v>0</v>
      </c>
      <c r="J102" s="132">
        <v>0</v>
      </c>
      <c r="L102" s="8">
        <v>450.42016806722688</v>
      </c>
    </row>
    <row r="103" spans="2:12">
      <c r="B103" s="18">
        <v>66.27</v>
      </c>
      <c r="C103">
        <v>90</v>
      </c>
      <c r="D103" s="8">
        <v>67.710508002783598</v>
      </c>
      <c r="E103" s="1">
        <v>13.7</v>
      </c>
      <c r="F103" s="4">
        <v>2.29</v>
      </c>
      <c r="G103" s="4">
        <v>1.1299999999999999</v>
      </c>
      <c r="H103">
        <v>0</v>
      </c>
      <c r="I103">
        <v>0</v>
      </c>
      <c r="J103" s="132">
        <v>1</v>
      </c>
      <c r="L103" s="8">
        <v>388.34853090172248</v>
      </c>
    </row>
    <row r="104" spans="2:12">
      <c r="B104" s="18">
        <v>62.35</v>
      </c>
      <c r="C104">
        <v>132</v>
      </c>
      <c r="D104" s="8">
        <v>63.835674755214988</v>
      </c>
      <c r="E104" s="1">
        <v>15.2</v>
      </c>
      <c r="F104" s="4">
        <v>5.4</v>
      </c>
      <c r="G104" s="4">
        <v>1.04</v>
      </c>
      <c r="H104">
        <v>1</v>
      </c>
      <c r="I104">
        <v>0</v>
      </c>
      <c r="J104" s="132">
        <v>1</v>
      </c>
      <c r="L104" s="8">
        <v>709.35856992639322</v>
      </c>
    </row>
    <row r="105" spans="2:12">
      <c r="B105" s="18">
        <v>61.47</v>
      </c>
      <c r="C105">
        <v>90</v>
      </c>
      <c r="D105" s="8">
        <v>63.047549996979043</v>
      </c>
      <c r="E105" s="1">
        <v>27.9</v>
      </c>
      <c r="F105" s="4">
        <v>8.51</v>
      </c>
      <c r="G105" s="4">
        <v>0.95</v>
      </c>
      <c r="H105">
        <v>0</v>
      </c>
      <c r="I105">
        <v>0</v>
      </c>
      <c r="J105" s="132">
        <v>1</v>
      </c>
      <c r="L105" s="8">
        <v>1061.6874730951358</v>
      </c>
    </row>
    <row r="106" spans="2:12">
      <c r="B106" s="18">
        <v>84.29</v>
      </c>
      <c r="C106">
        <v>26</v>
      </c>
      <c r="D106" s="8">
        <v>67.14852016333343</v>
      </c>
      <c r="E106" s="1">
        <v>30</v>
      </c>
      <c r="F106" s="4">
        <v>13.84</v>
      </c>
      <c r="G106" s="4">
        <v>0</v>
      </c>
      <c r="H106">
        <v>1</v>
      </c>
      <c r="I106">
        <v>0</v>
      </c>
      <c r="J106" s="132">
        <v>0</v>
      </c>
      <c r="L106" s="8">
        <v>1568.0547293277809</v>
      </c>
    </row>
    <row r="107" spans="2:12">
      <c r="B107" s="18">
        <v>83.57</v>
      </c>
      <c r="C107">
        <v>3</v>
      </c>
      <c r="D107" s="8">
        <v>85.645645645645658</v>
      </c>
      <c r="E107" s="1">
        <v>13.3</v>
      </c>
      <c r="F107" s="4">
        <v>0.81</v>
      </c>
      <c r="G107" s="4">
        <v>0.26</v>
      </c>
      <c r="H107">
        <v>1</v>
      </c>
      <c r="I107">
        <v>0</v>
      </c>
      <c r="J107" s="132">
        <v>0</v>
      </c>
      <c r="L107" s="8">
        <v>20.978473581213304</v>
      </c>
    </row>
    <row r="108" spans="2:12">
      <c r="B108" s="18">
        <v>90.33</v>
      </c>
      <c r="C108">
        <v>37</v>
      </c>
      <c r="D108" s="8">
        <v>94.882729211087437</v>
      </c>
      <c r="E108" s="1">
        <v>21.1</v>
      </c>
      <c r="F108" s="4">
        <v>2.9</v>
      </c>
      <c r="G108" s="4">
        <v>0</v>
      </c>
      <c r="H108">
        <v>0</v>
      </c>
      <c r="I108">
        <v>0</v>
      </c>
      <c r="J108" s="132">
        <v>1</v>
      </c>
      <c r="L108" s="8">
        <v>1248.0825958702064</v>
      </c>
    </row>
    <row r="109" spans="2:12">
      <c r="B109" s="18">
        <v>103.99</v>
      </c>
      <c r="C109">
        <v>22</v>
      </c>
      <c r="D109" s="8">
        <v>106.53490231920483</v>
      </c>
      <c r="E109" s="1">
        <v>28.1</v>
      </c>
      <c r="F109" s="4">
        <v>7.12</v>
      </c>
      <c r="G109" s="4">
        <v>1.91</v>
      </c>
      <c r="H109">
        <v>0</v>
      </c>
      <c r="I109">
        <v>0</v>
      </c>
      <c r="J109" s="132">
        <v>1</v>
      </c>
      <c r="L109" s="8">
        <v>740.44630404463044</v>
      </c>
    </row>
    <row r="110" spans="2:12">
      <c r="B110" s="18">
        <v>76.95</v>
      </c>
      <c r="C110">
        <v>26</v>
      </c>
      <c r="D110" s="8">
        <v>82.754133496631994</v>
      </c>
      <c r="E110" s="1">
        <v>144</v>
      </c>
      <c r="F110" s="4">
        <v>3.9</v>
      </c>
      <c r="G110" s="4">
        <v>0.27</v>
      </c>
      <c r="H110">
        <v>0</v>
      </c>
      <c r="I110">
        <v>0</v>
      </c>
      <c r="J110" s="132">
        <v>1</v>
      </c>
      <c r="L110" s="8">
        <v>2858.4882280049565</v>
      </c>
    </row>
    <row r="111" spans="2:12">
      <c r="B111" s="18">
        <v>65.319999999999993</v>
      </c>
      <c r="C111">
        <v>5</v>
      </c>
      <c r="D111" s="8">
        <v>69.756416544057544</v>
      </c>
      <c r="E111" s="1">
        <v>19.3</v>
      </c>
      <c r="F111" s="4">
        <v>3.25</v>
      </c>
      <c r="G111" s="4">
        <v>0</v>
      </c>
      <c r="H111">
        <v>0</v>
      </c>
      <c r="I111">
        <v>0</v>
      </c>
      <c r="J111" s="132">
        <v>1</v>
      </c>
      <c r="L111" s="8">
        <v>272.18637992831543</v>
      </c>
    </row>
    <row r="112" spans="2:12">
      <c r="B112" s="18">
        <v>148.43</v>
      </c>
      <c r="C112">
        <v>50</v>
      </c>
      <c r="D112" s="8">
        <v>160.18878400888391</v>
      </c>
      <c r="E112" s="1">
        <v>51.1</v>
      </c>
      <c r="F112" s="4">
        <v>0.19</v>
      </c>
      <c r="G112" s="4">
        <v>0</v>
      </c>
      <c r="H112">
        <v>1</v>
      </c>
      <c r="I112">
        <v>0</v>
      </c>
      <c r="J112" s="132">
        <v>1</v>
      </c>
      <c r="L112" s="8">
        <v>2039.7260273972606</v>
      </c>
    </row>
    <row r="113" spans="2:12">
      <c r="B113" s="18">
        <v>89.88</v>
      </c>
      <c r="C113">
        <v>52</v>
      </c>
      <c r="D113" s="8">
        <v>93.508114856429472</v>
      </c>
      <c r="E113" s="1">
        <v>55.9</v>
      </c>
      <c r="F113" s="4">
        <v>2.86</v>
      </c>
      <c r="G113" s="4">
        <v>1.38</v>
      </c>
      <c r="H113">
        <v>1</v>
      </c>
      <c r="I113">
        <v>0</v>
      </c>
      <c r="J113" s="132">
        <v>1</v>
      </c>
      <c r="L113" s="8">
        <v>512.64822134387362</v>
      </c>
    </row>
    <row r="114" spans="2:12">
      <c r="B114" s="18">
        <v>88.97</v>
      </c>
      <c r="C114">
        <v>43</v>
      </c>
      <c r="D114" s="8">
        <v>91.258312350700521</v>
      </c>
      <c r="E114" s="1">
        <v>1304.8</v>
      </c>
      <c r="F114" s="4">
        <v>11.89</v>
      </c>
      <c r="G114" s="4">
        <v>1.05</v>
      </c>
      <c r="H114">
        <v>1</v>
      </c>
      <c r="I114">
        <v>0</v>
      </c>
      <c r="J114" s="132">
        <v>1</v>
      </c>
      <c r="L114" s="8">
        <v>2314.3439282803588</v>
      </c>
    </row>
    <row r="115" spans="2:12">
      <c r="B115" s="18">
        <v>77.02</v>
      </c>
      <c r="C115">
        <v>49</v>
      </c>
      <c r="D115" s="8">
        <v>77.593360995850631</v>
      </c>
      <c r="E115" s="1">
        <v>18.899999999999999</v>
      </c>
      <c r="F115" s="4">
        <v>-5.26</v>
      </c>
      <c r="G115" s="4">
        <v>3.15</v>
      </c>
      <c r="H115">
        <v>1</v>
      </c>
      <c r="I115">
        <v>0</v>
      </c>
      <c r="J115" s="132">
        <v>1</v>
      </c>
      <c r="L115" s="8">
        <v>453.44827586206895</v>
      </c>
    </row>
    <row r="116" spans="2:12">
      <c r="B116" s="18">
        <v>65.239999999999995</v>
      </c>
      <c r="C116">
        <v>33</v>
      </c>
      <c r="D116" s="8">
        <v>70.341143620250079</v>
      </c>
      <c r="E116" s="1">
        <v>21</v>
      </c>
      <c r="F116" s="4">
        <v>3.45</v>
      </c>
      <c r="G116" s="4">
        <v>0</v>
      </c>
      <c r="H116">
        <v>1</v>
      </c>
      <c r="I116">
        <v>0</v>
      </c>
      <c r="J116" s="132">
        <v>1</v>
      </c>
      <c r="L116" s="8">
        <v>666.30256690333147</v>
      </c>
    </row>
    <row r="117" spans="2:12">
      <c r="B117" s="18">
        <v>60.67</v>
      </c>
      <c r="C117">
        <v>34</v>
      </c>
      <c r="D117" s="8">
        <v>58.45195729537366</v>
      </c>
      <c r="E117" s="1">
        <v>100.7</v>
      </c>
      <c r="F117" s="4">
        <v>3.59</v>
      </c>
      <c r="G117" s="4">
        <v>2.81</v>
      </c>
      <c r="H117">
        <v>1</v>
      </c>
      <c r="I117">
        <v>0</v>
      </c>
      <c r="J117" s="132">
        <v>1</v>
      </c>
      <c r="L117" s="8">
        <v>149.78962131837307</v>
      </c>
    </row>
    <row r="118" spans="2:12">
      <c r="B118" s="18">
        <v>119.31</v>
      </c>
      <c r="C118">
        <v>39</v>
      </c>
      <c r="D118" s="8">
        <v>121.62445676607221</v>
      </c>
      <c r="E118" s="1">
        <v>42.4</v>
      </c>
      <c r="F118" s="4">
        <v>13.58</v>
      </c>
      <c r="G118" s="4">
        <v>1.57</v>
      </c>
      <c r="H118">
        <v>0</v>
      </c>
      <c r="I118">
        <v>1</v>
      </c>
      <c r="J118" s="132">
        <v>1</v>
      </c>
      <c r="L118" s="8">
        <v>1277.6432231020026</v>
      </c>
    </row>
    <row r="119" spans="2:12">
      <c r="B119" s="18">
        <v>62.08</v>
      </c>
      <c r="C119">
        <v>41</v>
      </c>
      <c r="D119" s="8">
        <v>57.72679324894515</v>
      </c>
      <c r="E119" s="1">
        <v>15.6</v>
      </c>
      <c r="F119" s="4">
        <v>6.3</v>
      </c>
      <c r="G119" s="4">
        <v>4.37</v>
      </c>
      <c r="H119">
        <v>0</v>
      </c>
      <c r="I119">
        <v>1</v>
      </c>
      <c r="J119" s="132">
        <v>1</v>
      </c>
      <c r="L119" s="8">
        <v>1214.5054945054947</v>
      </c>
    </row>
    <row r="120" spans="2:12">
      <c r="B120" s="18">
        <v>59.52</v>
      </c>
      <c r="C120">
        <v>31</v>
      </c>
      <c r="D120" s="8">
        <v>64.548651817116081</v>
      </c>
      <c r="E120" s="1">
        <v>19.5</v>
      </c>
      <c r="F120" s="4">
        <v>1.52</v>
      </c>
      <c r="G120" s="4">
        <v>0</v>
      </c>
      <c r="H120">
        <v>1</v>
      </c>
      <c r="I120">
        <v>0</v>
      </c>
      <c r="J120" s="132">
        <v>0</v>
      </c>
      <c r="L120" s="8">
        <v>1833.3333333333335</v>
      </c>
    </row>
    <row r="121" spans="2:12">
      <c r="B121" s="18">
        <v>62.85</v>
      </c>
      <c r="C121">
        <v>168</v>
      </c>
      <c r="D121" s="8">
        <v>59.703264094955479</v>
      </c>
      <c r="E121" s="1">
        <v>11.2</v>
      </c>
      <c r="F121" s="4">
        <v>2.6</v>
      </c>
      <c r="G121" s="4">
        <v>2.99</v>
      </c>
      <c r="H121">
        <v>1</v>
      </c>
      <c r="I121">
        <v>0</v>
      </c>
      <c r="J121" s="132">
        <v>0</v>
      </c>
      <c r="L121" s="8">
        <v>88.050314465408803</v>
      </c>
    </row>
    <row r="122" spans="2:12">
      <c r="B122" s="18">
        <v>92.23</v>
      </c>
      <c r="C122">
        <v>113</v>
      </c>
      <c r="D122" s="8">
        <v>90.400410677618083</v>
      </c>
      <c r="E122" s="1">
        <v>8</v>
      </c>
      <c r="F122" s="4">
        <v>2.84</v>
      </c>
      <c r="G122" s="4">
        <v>2.71</v>
      </c>
      <c r="H122">
        <v>1</v>
      </c>
      <c r="I122">
        <v>0</v>
      </c>
      <c r="J122" s="132">
        <v>0</v>
      </c>
      <c r="L122" s="8">
        <v>76.619047619047635</v>
      </c>
    </row>
    <row r="123" spans="2:12">
      <c r="B123" s="18">
        <v>77.25</v>
      </c>
      <c r="C123">
        <v>52</v>
      </c>
      <c r="D123" s="8">
        <v>81.142294436238302</v>
      </c>
      <c r="E123" s="1">
        <v>54.9</v>
      </c>
      <c r="F123" s="4">
        <v>2.48</v>
      </c>
      <c r="G123" s="4">
        <v>0.43</v>
      </c>
      <c r="H123">
        <v>1</v>
      </c>
      <c r="I123">
        <v>0</v>
      </c>
      <c r="J123" s="132">
        <v>1</v>
      </c>
      <c r="L123" s="8">
        <v>1016.8791742562235</v>
      </c>
    </row>
    <row r="124" spans="2:12">
      <c r="B124" s="18">
        <v>69.489999999999995</v>
      </c>
      <c r="C124">
        <v>41</v>
      </c>
      <c r="D124" s="8">
        <v>76.935483870967744</v>
      </c>
      <c r="E124" s="1">
        <v>59.7</v>
      </c>
      <c r="F124" s="4">
        <v>3.08</v>
      </c>
      <c r="G124" s="4">
        <v>0</v>
      </c>
      <c r="H124">
        <v>0</v>
      </c>
      <c r="I124">
        <v>1</v>
      </c>
      <c r="J124" s="132">
        <v>1</v>
      </c>
      <c r="L124" s="8">
        <v>1969.8113207547169</v>
      </c>
    </row>
    <row r="125" spans="2:12">
      <c r="B125" s="18">
        <v>78.25</v>
      </c>
      <c r="C125">
        <v>35</v>
      </c>
      <c r="D125" s="8">
        <v>81.337851405622487</v>
      </c>
      <c r="E125" s="1">
        <v>20.5</v>
      </c>
      <c r="F125" s="4">
        <v>4.7699999999999996</v>
      </c>
      <c r="G125" s="4">
        <v>1.06</v>
      </c>
      <c r="H125">
        <v>0</v>
      </c>
      <c r="I125">
        <v>0</v>
      </c>
      <c r="J125" s="132">
        <v>1</v>
      </c>
      <c r="L125" s="8">
        <v>719.10430839002265</v>
      </c>
    </row>
    <row r="126" spans="2:12">
      <c r="B126" s="18">
        <v>60.42</v>
      </c>
      <c r="C126">
        <v>50</v>
      </c>
      <c r="D126" s="8">
        <v>66.055516379255053</v>
      </c>
      <c r="E126" s="1">
        <v>13.8</v>
      </c>
      <c r="F126" s="4">
        <v>8.99</v>
      </c>
      <c r="G126" s="4">
        <v>0</v>
      </c>
      <c r="H126">
        <v>0</v>
      </c>
      <c r="I126">
        <v>0</v>
      </c>
      <c r="J126" s="132">
        <v>0</v>
      </c>
      <c r="L126" s="8">
        <v>1178.5291214215201</v>
      </c>
    </row>
    <row r="127" spans="2:12">
      <c r="B127" s="18">
        <v>84.12</v>
      </c>
      <c r="C127">
        <v>17</v>
      </c>
      <c r="D127" s="8">
        <v>85.256604919526282</v>
      </c>
      <c r="E127" s="1">
        <v>20.6</v>
      </c>
      <c r="F127" s="4">
        <v>4.8899999999999997</v>
      </c>
      <c r="G127" s="4">
        <v>1.46</v>
      </c>
      <c r="H127">
        <v>1</v>
      </c>
      <c r="I127">
        <v>0</v>
      </c>
      <c r="J127" s="132">
        <v>0</v>
      </c>
      <c r="L127" s="8">
        <v>2098.3783783783783</v>
      </c>
    </row>
    <row r="128" spans="2:12">
      <c r="B128" s="18">
        <v>91.39</v>
      </c>
      <c r="C128">
        <v>4</v>
      </c>
      <c r="D128" s="8">
        <v>96.678966789667911</v>
      </c>
      <c r="E128" s="1">
        <v>13.5</v>
      </c>
      <c r="F128" s="4">
        <v>2.06</v>
      </c>
      <c r="G128" s="4">
        <v>0</v>
      </c>
      <c r="H128">
        <v>1</v>
      </c>
      <c r="I128">
        <v>0</v>
      </c>
      <c r="J128" s="132">
        <v>1</v>
      </c>
      <c r="L128" s="8">
        <v>69.94202898550725</v>
      </c>
    </row>
    <row r="129" spans="2:12">
      <c r="B129" s="18">
        <v>59.16</v>
      </c>
      <c r="C129">
        <v>53</v>
      </c>
      <c r="D129" s="8">
        <v>61.685411397513832</v>
      </c>
      <c r="E129" s="1">
        <v>301.2</v>
      </c>
      <c r="F129" s="4">
        <v>6.72</v>
      </c>
      <c r="G129" s="4">
        <v>0.54</v>
      </c>
      <c r="H129">
        <v>0</v>
      </c>
      <c r="I129">
        <v>0</v>
      </c>
      <c r="J129" s="132">
        <v>1</v>
      </c>
      <c r="L129" s="8">
        <v>1985.0798056904925</v>
      </c>
    </row>
    <row r="130" spans="2:12">
      <c r="B130" s="18">
        <v>80.08</v>
      </c>
      <c r="C130">
        <v>49</v>
      </c>
      <c r="D130" s="8">
        <v>83.329766745131607</v>
      </c>
      <c r="E130" s="1">
        <v>22</v>
      </c>
      <c r="F130" s="4">
        <v>5.13</v>
      </c>
      <c r="G130" s="4">
        <v>0</v>
      </c>
      <c r="H130">
        <v>1</v>
      </c>
      <c r="I130">
        <v>0</v>
      </c>
      <c r="J130" s="132">
        <v>1</v>
      </c>
      <c r="L130" s="8">
        <v>822.50538406317287</v>
      </c>
    </row>
    <row r="131" spans="2:12">
      <c r="B131" s="18">
        <v>88.83</v>
      </c>
      <c r="C131">
        <v>50</v>
      </c>
      <c r="D131" s="8">
        <v>89.416971329613233</v>
      </c>
      <c r="E131" s="1">
        <v>13.9</v>
      </c>
      <c r="F131" s="4">
        <v>4.59</v>
      </c>
      <c r="G131" s="4">
        <v>1.39</v>
      </c>
      <c r="H131">
        <v>0</v>
      </c>
      <c r="I131">
        <v>0</v>
      </c>
      <c r="J131" s="132">
        <v>1</v>
      </c>
      <c r="L131" s="8">
        <v>104.78468899521532</v>
      </c>
    </row>
    <row r="132" spans="2:12">
      <c r="B132" s="18">
        <v>64.17</v>
      </c>
      <c r="C132">
        <v>26</v>
      </c>
      <c r="D132" s="8">
        <v>66.157475670893547</v>
      </c>
      <c r="E132" s="1">
        <v>17.5</v>
      </c>
      <c r="F132" s="4">
        <v>9.15</v>
      </c>
      <c r="G132" s="4">
        <v>0.79</v>
      </c>
      <c r="H132">
        <v>0</v>
      </c>
      <c r="I132">
        <v>0</v>
      </c>
      <c r="J132" s="132">
        <v>1</v>
      </c>
      <c r="L132" s="8">
        <v>185.28607594936713</v>
      </c>
    </row>
    <row r="133" spans="2:12">
      <c r="B133" s="18">
        <v>58.75</v>
      </c>
      <c r="C133">
        <v>136</v>
      </c>
      <c r="D133" s="8">
        <v>59.09018861943256</v>
      </c>
      <c r="E133" s="1">
        <v>12.9</v>
      </c>
      <c r="F133" s="4">
        <v>3.85</v>
      </c>
      <c r="G133" s="4">
        <v>1.76</v>
      </c>
      <c r="H133">
        <v>0</v>
      </c>
      <c r="I133">
        <v>1</v>
      </c>
      <c r="J133" s="132">
        <v>0</v>
      </c>
      <c r="L133" s="8">
        <v>414.45412608918497</v>
      </c>
    </row>
    <row r="134" spans="2:12">
      <c r="B134" s="18">
        <v>68.849999999999994</v>
      </c>
      <c r="C134">
        <v>21</v>
      </c>
      <c r="D134" s="8">
        <v>67.175332111772789</v>
      </c>
      <c r="E134" s="1">
        <v>49.8</v>
      </c>
      <c r="F134" s="4">
        <v>5.91</v>
      </c>
      <c r="G134" s="4">
        <v>1.69</v>
      </c>
      <c r="H134">
        <v>1</v>
      </c>
      <c r="I134">
        <v>0</v>
      </c>
      <c r="J134" s="132">
        <v>1</v>
      </c>
      <c r="L134" s="8">
        <v>988.97799328608721</v>
      </c>
    </row>
    <row r="136" spans="2:12">
      <c r="B136" t="s">
        <v>329</v>
      </c>
    </row>
    <row r="137" spans="2:12" ht="17" thickBot="1"/>
    <row r="138" spans="2:12">
      <c r="B138" s="131" t="s">
        <v>330</v>
      </c>
      <c r="C138" s="131"/>
    </row>
    <row r="139" spans="2:12">
      <c r="B139" s="53" t="s">
        <v>331</v>
      </c>
      <c r="C139" s="53">
        <v>0.98996434623083973</v>
      </c>
    </row>
    <row r="140" spans="2:12">
      <c r="B140" s="53" t="s">
        <v>332</v>
      </c>
      <c r="C140" s="53">
        <v>0.98002940680825401</v>
      </c>
    </row>
    <row r="141" spans="2:12">
      <c r="B141" s="61" t="s">
        <v>333</v>
      </c>
      <c r="C141" s="61">
        <v>0.97613270569766941</v>
      </c>
    </row>
    <row r="142" spans="2:12">
      <c r="B142" s="53" t="s">
        <v>334</v>
      </c>
      <c r="C142" s="53">
        <v>2.6216106609865153</v>
      </c>
    </row>
    <row r="143" spans="2:12" ht="17" thickBot="1">
      <c r="B143" s="54" t="s">
        <v>232</v>
      </c>
      <c r="C143" s="54">
        <v>50</v>
      </c>
    </row>
    <row r="145" spans="2:10" ht="17" thickBot="1">
      <c r="B145" t="s">
        <v>246</v>
      </c>
    </row>
    <row r="146" spans="2:10">
      <c r="B146" s="55"/>
      <c r="C146" s="55" t="s">
        <v>164</v>
      </c>
      <c r="D146" s="55" t="s">
        <v>248</v>
      </c>
      <c r="E146" s="55" t="s">
        <v>249</v>
      </c>
      <c r="F146" s="55" t="s">
        <v>250</v>
      </c>
      <c r="G146" s="55" t="s">
        <v>338</v>
      </c>
    </row>
    <row r="147" spans="2:10">
      <c r="B147" s="53" t="s">
        <v>335</v>
      </c>
      <c r="C147" s="53">
        <v>8</v>
      </c>
      <c r="D147" s="53">
        <v>13828.287109230278</v>
      </c>
      <c r="E147" s="53">
        <v>1728.5358886537847</v>
      </c>
      <c r="F147" s="53">
        <v>251.50232953361694</v>
      </c>
      <c r="G147" s="53">
        <v>2.5733866199761015E-32</v>
      </c>
    </row>
    <row r="148" spans="2:10">
      <c r="B148" s="53" t="s">
        <v>336</v>
      </c>
      <c r="C148" s="53">
        <v>41</v>
      </c>
      <c r="D148" s="53">
        <v>281.78654076972424</v>
      </c>
      <c r="E148" s="53">
        <v>6.8728424577981526</v>
      </c>
      <c r="F148" s="53"/>
      <c r="G148" s="53"/>
    </row>
    <row r="149" spans="2:10" ht="17" thickBot="1">
      <c r="B149" s="54" t="s">
        <v>255</v>
      </c>
      <c r="C149" s="54">
        <v>49</v>
      </c>
      <c r="D149" s="54">
        <v>14110.073650000002</v>
      </c>
      <c r="E149" s="54"/>
      <c r="F149" s="54"/>
      <c r="G149" s="54"/>
    </row>
    <row r="150" spans="2:10" ht="17" thickBot="1"/>
    <row r="151" spans="2:10">
      <c r="B151" s="55"/>
      <c r="C151" s="55" t="s">
        <v>339</v>
      </c>
      <c r="D151" s="55" t="s">
        <v>334</v>
      </c>
      <c r="E151" s="55" t="s">
        <v>234</v>
      </c>
      <c r="F151" s="55" t="s">
        <v>251</v>
      </c>
      <c r="G151" s="55" t="s">
        <v>340</v>
      </c>
      <c r="H151" s="55" t="s">
        <v>341</v>
      </c>
      <c r="I151" s="55" t="s">
        <v>342</v>
      </c>
      <c r="J151" s="55" t="s">
        <v>343</v>
      </c>
    </row>
    <row r="152" spans="2:10">
      <c r="B152" s="53" t="s">
        <v>337</v>
      </c>
      <c r="C152" s="53">
        <v>8.610462090680171E-3</v>
      </c>
      <c r="D152" s="53">
        <v>2.2233223091341334</v>
      </c>
      <c r="E152" s="53">
        <v>3.8727907579146682E-3</v>
      </c>
      <c r="F152" s="53">
        <v>0.99692875043560814</v>
      </c>
      <c r="G152" s="53">
        <v>-4.4814800317020298</v>
      </c>
      <c r="H152" s="53">
        <v>4.4987009558833906</v>
      </c>
      <c r="I152" s="53">
        <v>-4.4814800317020298</v>
      </c>
      <c r="J152" s="53">
        <v>4.4987009558833906</v>
      </c>
    </row>
    <row r="153" spans="2:10">
      <c r="B153" s="53" t="s">
        <v>151</v>
      </c>
      <c r="C153" s="53">
        <v>-8.7441642329092548E-3</v>
      </c>
      <c r="D153" s="53">
        <v>9.5783135662097698E-3</v>
      </c>
      <c r="E153" s="53">
        <v>-0.91291271396217233</v>
      </c>
      <c r="F153" s="53">
        <v>0.36662564135601616</v>
      </c>
      <c r="G153" s="53">
        <v>-2.8087960907604334E-2</v>
      </c>
      <c r="H153" s="53">
        <v>1.0599632441785826E-2</v>
      </c>
      <c r="I153" s="53">
        <v>-2.8087960907604334E-2</v>
      </c>
      <c r="J153" s="53">
        <v>1.0599632441785826E-2</v>
      </c>
    </row>
    <row r="154" spans="2:10">
      <c r="B154" s="53" t="s">
        <v>139</v>
      </c>
      <c r="C154" s="53">
        <v>0.93358036891218288</v>
      </c>
      <c r="D154" s="53">
        <v>2.184789566372489E-2</v>
      </c>
      <c r="E154" s="53">
        <v>42.730905679957601</v>
      </c>
      <c r="F154" s="53">
        <v>1.2631026037994135E-35</v>
      </c>
      <c r="G154" s="53">
        <v>0.889457648501362</v>
      </c>
      <c r="H154" s="53">
        <v>0.97770308932300376</v>
      </c>
      <c r="I154" s="53">
        <v>0.889457648501362</v>
      </c>
      <c r="J154" s="53">
        <v>0.97770308932300376</v>
      </c>
    </row>
    <row r="155" spans="2:10">
      <c r="B155" s="53" t="s">
        <v>136</v>
      </c>
      <c r="C155" s="53">
        <v>-3.1747153426297937E-3</v>
      </c>
      <c r="D155" s="53">
        <v>2.1849176436212238E-3</v>
      </c>
      <c r="E155" s="53">
        <v>-1.4530137334458546</v>
      </c>
      <c r="F155" s="53">
        <v>0.15383134859566513</v>
      </c>
      <c r="G155" s="53">
        <v>-7.587246040963086E-3</v>
      </c>
      <c r="H155" s="53">
        <v>1.237815355703499E-3</v>
      </c>
      <c r="I155" s="53">
        <v>-7.587246040963086E-3</v>
      </c>
      <c r="J155" s="53">
        <v>1.237815355703499E-3</v>
      </c>
    </row>
    <row r="156" spans="2:10">
      <c r="B156" s="53" t="s">
        <v>152</v>
      </c>
      <c r="C156" s="53">
        <v>0.56481602701092193</v>
      </c>
      <c r="D156" s="53">
        <v>0.11123928708212075</v>
      </c>
      <c r="E156" s="53">
        <v>5.0774869367326572</v>
      </c>
      <c r="F156" s="53">
        <v>8.7384004663999857E-6</v>
      </c>
      <c r="G156" s="53">
        <v>0.34016372922588889</v>
      </c>
      <c r="H156" s="53">
        <v>0.78946832479595497</v>
      </c>
      <c r="I156" s="53">
        <v>0.34016372922588889</v>
      </c>
      <c r="J156" s="53">
        <v>0.78946832479595497</v>
      </c>
    </row>
    <row r="157" spans="2:10">
      <c r="B157" s="53" t="s">
        <v>137</v>
      </c>
      <c r="C157" s="53">
        <v>2.1179766357393564</v>
      </c>
      <c r="D157" s="53">
        <v>0.40425338843958758</v>
      </c>
      <c r="E157" s="53">
        <v>5.2392303844742436</v>
      </c>
      <c r="F157" s="53">
        <v>5.1794875234771157E-6</v>
      </c>
      <c r="G157" s="53">
        <v>1.3015703553458569</v>
      </c>
      <c r="H157" s="53">
        <v>2.9343829161328561</v>
      </c>
      <c r="I157" s="53">
        <v>1.3015703553458569</v>
      </c>
      <c r="J157" s="53">
        <v>2.9343829161328561</v>
      </c>
    </row>
    <row r="158" spans="2:10">
      <c r="B158" s="53" t="s">
        <v>158</v>
      </c>
      <c r="C158" s="53">
        <v>1.862023186057566</v>
      </c>
      <c r="D158" s="53">
        <v>0.86159334312337943</v>
      </c>
      <c r="E158" s="53">
        <v>2.161139243842702</v>
      </c>
      <c r="F158" s="53">
        <v>3.6577026848177631E-2</v>
      </c>
      <c r="G158" s="53">
        <v>0.12200012976034635</v>
      </c>
      <c r="H158" s="53">
        <v>3.6020462423547857</v>
      </c>
      <c r="I158" s="53">
        <v>0.12200012976034635</v>
      </c>
      <c r="J158" s="53">
        <v>3.6020462423547857</v>
      </c>
    </row>
    <row r="159" spans="2:10">
      <c r="B159" s="53" t="s">
        <v>156</v>
      </c>
      <c r="C159" s="53">
        <v>-2.705807141660197</v>
      </c>
      <c r="D159" s="53">
        <v>1.3855583185379432</v>
      </c>
      <c r="E159" s="53">
        <v>-1.9528641309846815</v>
      </c>
      <c r="F159" s="53">
        <v>5.7684826740166097E-2</v>
      </c>
      <c r="G159" s="53">
        <v>-5.5039989328834373</v>
      </c>
      <c r="H159" s="53">
        <v>9.2384649563042931E-2</v>
      </c>
      <c r="I159" s="53">
        <v>-5.5039989328834373</v>
      </c>
      <c r="J159" s="53">
        <v>9.2384649563042931E-2</v>
      </c>
    </row>
    <row r="160" spans="2:10" ht="17" thickBot="1">
      <c r="B160" s="54" t="s">
        <v>344</v>
      </c>
      <c r="C160" s="54">
        <v>-2.3444046010530974</v>
      </c>
      <c r="D160" s="54">
        <v>0.86595694646718668</v>
      </c>
      <c r="E160" s="54">
        <v>-2.7072992607975261</v>
      </c>
      <c r="F160" s="54">
        <v>9.8454621828613018E-3</v>
      </c>
      <c r="G160" s="54">
        <v>-4.0932401330818911</v>
      </c>
      <c r="H160" s="54">
        <v>-0.59556906902430407</v>
      </c>
      <c r="I160" s="54">
        <v>-4.0932401330818911</v>
      </c>
      <c r="J160" s="54">
        <v>-0.59556906902430407</v>
      </c>
    </row>
    <row r="164" spans="2:11">
      <c r="B164" s="17" t="s">
        <v>135</v>
      </c>
      <c r="C164" s="5" t="s">
        <v>139</v>
      </c>
      <c r="D164" s="5" t="s">
        <v>136</v>
      </c>
      <c r="E164" s="6" t="s">
        <v>152</v>
      </c>
      <c r="F164" s="6" t="s">
        <v>137</v>
      </c>
      <c r="G164" s="5" t="s">
        <v>158</v>
      </c>
      <c r="H164" s="5" t="s">
        <v>156</v>
      </c>
      <c r="I164" s="12" t="s">
        <v>344</v>
      </c>
      <c r="K164" s="5" t="s">
        <v>151</v>
      </c>
    </row>
    <row r="165" spans="2:11">
      <c r="B165" s="18">
        <v>70.22</v>
      </c>
      <c r="C165" s="8">
        <v>74.143413483868684</v>
      </c>
      <c r="D165" s="1">
        <v>119.5</v>
      </c>
      <c r="E165" s="4">
        <v>5.52</v>
      </c>
      <c r="F165" s="4">
        <v>0</v>
      </c>
      <c r="G165">
        <v>1</v>
      </c>
      <c r="H165">
        <v>0</v>
      </c>
      <c r="I165" s="132">
        <v>1</v>
      </c>
      <c r="K165">
        <v>26</v>
      </c>
    </row>
    <row r="166" spans="2:11">
      <c r="B166" s="18">
        <v>93.87</v>
      </c>
      <c r="C166" s="8">
        <v>96.332655494004641</v>
      </c>
      <c r="D166" s="1">
        <v>23.3</v>
      </c>
      <c r="E166" s="4">
        <v>10.99</v>
      </c>
      <c r="F166" s="4">
        <v>0</v>
      </c>
      <c r="G166">
        <v>1</v>
      </c>
      <c r="H166">
        <v>0</v>
      </c>
      <c r="I166" s="132">
        <v>1</v>
      </c>
      <c r="K166">
        <v>26</v>
      </c>
    </row>
    <row r="167" spans="2:11">
      <c r="B167" s="18">
        <v>70.510000000000005</v>
      </c>
      <c r="C167" s="8">
        <v>69.361946733090633</v>
      </c>
      <c r="D167" s="1">
        <v>22.7</v>
      </c>
      <c r="E167" s="4">
        <v>5.66</v>
      </c>
      <c r="F167" s="4">
        <v>2.2799999999999998</v>
      </c>
      <c r="G167">
        <v>0</v>
      </c>
      <c r="H167">
        <v>0</v>
      </c>
      <c r="I167" s="132">
        <v>0</v>
      </c>
      <c r="K167">
        <v>53</v>
      </c>
    </row>
    <row r="168" spans="2:11">
      <c r="B168" s="18">
        <v>100.15</v>
      </c>
      <c r="C168" s="8">
        <v>97.878881032892721</v>
      </c>
      <c r="D168" s="1">
        <v>65</v>
      </c>
      <c r="E168" s="4">
        <v>6.25</v>
      </c>
      <c r="F168" s="4">
        <v>2.06</v>
      </c>
      <c r="G168">
        <v>1</v>
      </c>
      <c r="H168">
        <v>0</v>
      </c>
      <c r="I168" s="132">
        <v>0</v>
      </c>
      <c r="K168">
        <v>117</v>
      </c>
    </row>
    <row r="169" spans="2:11">
      <c r="B169" s="18">
        <v>69.790000000000006</v>
      </c>
      <c r="C169" s="8">
        <v>68.544423440453699</v>
      </c>
      <c r="D169" s="1">
        <v>16</v>
      </c>
      <c r="E169" s="4">
        <v>4.4800000000000004</v>
      </c>
      <c r="F169" s="4">
        <v>1.74</v>
      </c>
      <c r="G169">
        <v>1</v>
      </c>
      <c r="H169">
        <v>0</v>
      </c>
      <c r="I169" s="132">
        <v>0</v>
      </c>
      <c r="K169">
        <v>182</v>
      </c>
    </row>
    <row r="170" spans="2:11">
      <c r="B170" s="18">
        <v>73.87</v>
      </c>
      <c r="C170" s="8">
        <v>71.719457013574655</v>
      </c>
      <c r="D170" s="1">
        <v>33.299999999999997</v>
      </c>
      <c r="E170" s="4">
        <v>5.52</v>
      </c>
      <c r="F170" s="4">
        <v>1.85</v>
      </c>
      <c r="G170">
        <v>1</v>
      </c>
      <c r="H170">
        <v>0</v>
      </c>
      <c r="I170" s="132">
        <v>1</v>
      </c>
      <c r="K170">
        <v>84</v>
      </c>
    </row>
    <row r="171" spans="2:11">
      <c r="B171" s="18">
        <v>65.510000000000005</v>
      </c>
      <c r="C171" s="8">
        <v>62.015137180700087</v>
      </c>
      <c r="D171" s="1">
        <v>16.7</v>
      </c>
      <c r="E171" s="4">
        <v>1.66</v>
      </c>
      <c r="F171" s="4">
        <v>2.48</v>
      </c>
      <c r="G171">
        <v>0</v>
      </c>
      <c r="H171">
        <v>0</v>
      </c>
      <c r="I171" s="132">
        <v>0</v>
      </c>
      <c r="K171">
        <v>100</v>
      </c>
    </row>
    <row r="172" spans="2:11">
      <c r="B172" s="18">
        <v>60.33</v>
      </c>
      <c r="C172" s="8">
        <v>58.99923017705926</v>
      </c>
      <c r="D172" s="1">
        <v>74.3</v>
      </c>
      <c r="E172" s="4">
        <v>5.09</v>
      </c>
      <c r="F172" s="4">
        <v>0.93</v>
      </c>
      <c r="G172">
        <v>1</v>
      </c>
      <c r="H172">
        <v>0</v>
      </c>
      <c r="I172" s="132">
        <v>1</v>
      </c>
      <c r="K172">
        <v>73</v>
      </c>
    </row>
    <row r="173" spans="2:11">
      <c r="B173" s="18">
        <v>79.14</v>
      </c>
      <c r="C173" s="8">
        <v>77.244582043343641</v>
      </c>
      <c r="D173" s="1">
        <v>8.5</v>
      </c>
      <c r="E173" s="4">
        <v>-4.95</v>
      </c>
      <c r="F173" s="4">
        <v>4.4400000000000004</v>
      </c>
      <c r="G173">
        <v>1</v>
      </c>
      <c r="H173">
        <v>0</v>
      </c>
      <c r="I173" s="132">
        <v>0</v>
      </c>
      <c r="K173">
        <v>115</v>
      </c>
    </row>
    <row r="174" spans="2:11">
      <c r="B174" s="18">
        <v>67.72</v>
      </c>
      <c r="C174" s="8">
        <v>71.824891829982192</v>
      </c>
      <c r="D174" s="1">
        <v>20.399999999999999</v>
      </c>
      <c r="E174" s="4">
        <v>-0.69</v>
      </c>
      <c r="F174" s="4">
        <v>1.5</v>
      </c>
      <c r="G174">
        <v>1</v>
      </c>
      <c r="H174">
        <v>0</v>
      </c>
      <c r="I174" s="132">
        <v>1</v>
      </c>
      <c r="K174">
        <v>86</v>
      </c>
    </row>
    <row r="175" spans="2:11">
      <c r="B175" s="18">
        <v>63.98</v>
      </c>
      <c r="C175" s="8">
        <v>61.96829079659706</v>
      </c>
      <c r="D175" s="1">
        <v>21.1</v>
      </c>
      <c r="E175" s="4">
        <v>14.17</v>
      </c>
      <c r="F175" s="4">
        <v>2.33</v>
      </c>
      <c r="G175">
        <v>0</v>
      </c>
      <c r="H175">
        <v>1</v>
      </c>
      <c r="I175" s="132">
        <v>1</v>
      </c>
      <c r="K175">
        <v>125</v>
      </c>
    </row>
    <row r="176" spans="2:11">
      <c r="B176" s="18">
        <v>77.17</v>
      </c>
      <c r="C176" s="8">
        <v>79.756721266155211</v>
      </c>
      <c r="D176" s="1">
        <v>21.9</v>
      </c>
      <c r="E176" s="4">
        <v>6.98</v>
      </c>
      <c r="F176" s="4">
        <v>1.05</v>
      </c>
      <c r="G176">
        <v>0</v>
      </c>
      <c r="H176">
        <v>0</v>
      </c>
      <c r="I176" s="132">
        <v>1</v>
      </c>
      <c r="K176">
        <v>21</v>
      </c>
    </row>
    <row r="177" spans="2:11">
      <c r="B177" s="18">
        <v>71.25</v>
      </c>
      <c r="C177" s="8">
        <v>73.686508514044561</v>
      </c>
      <c r="D177" s="1">
        <v>44.8</v>
      </c>
      <c r="E177" s="4">
        <v>6.82</v>
      </c>
      <c r="F177" s="4">
        <v>0.84</v>
      </c>
      <c r="G177">
        <v>0</v>
      </c>
      <c r="H177">
        <v>0</v>
      </c>
      <c r="I177" s="132">
        <v>1</v>
      </c>
      <c r="K177">
        <v>110</v>
      </c>
    </row>
    <row r="178" spans="2:11">
      <c r="B178" s="18">
        <v>80.680000000000007</v>
      </c>
      <c r="C178" s="8">
        <v>81.707841544416297</v>
      </c>
      <c r="D178" s="1">
        <v>14.4</v>
      </c>
      <c r="E178" s="4">
        <v>5.29</v>
      </c>
      <c r="F178" s="4">
        <v>0.54</v>
      </c>
      <c r="G178">
        <v>1</v>
      </c>
      <c r="H178">
        <v>0</v>
      </c>
      <c r="I178" s="132">
        <v>0</v>
      </c>
      <c r="K178">
        <v>19</v>
      </c>
    </row>
    <row r="179" spans="2:11">
      <c r="B179" s="18">
        <v>62.26</v>
      </c>
      <c r="C179" s="8">
        <v>62.208306256276934</v>
      </c>
      <c r="D179" s="1">
        <v>66.7</v>
      </c>
      <c r="E179" s="4">
        <v>8.43</v>
      </c>
      <c r="F179" s="4">
        <v>0.84</v>
      </c>
      <c r="G179">
        <v>1</v>
      </c>
      <c r="H179">
        <v>0</v>
      </c>
      <c r="I179" s="132">
        <v>1</v>
      </c>
      <c r="K179">
        <v>159</v>
      </c>
    </row>
    <row r="180" spans="2:11">
      <c r="B180" s="18">
        <v>62.65</v>
      </c>
      <c r="C180" s="8">
        <v>67.889542418502629</v>
      </c>
      <c r="D180" s="1">
        <v>12.5</v>
      </c>
      <c r="E180" s="4">
        <v>14.46</v>
      </c>
      <c r="F180" s="4">
        <v>0</v>
      </c>
      <c r="G180">
        <v>0</v>
      </c>
      <c r="H180">
        <v>1</v>
      </c>
      <c r="I180" s="132">
        <v>1</v>
      </c>
      <c r="K180">
        <v>22</v>
      </c>
    </row>
    <row r="181" spans="2:11">
      <c r="B181" s="18">
        <v>65.77</v>
      </c>
      <c r="C181" s="8">
        <v>66.451705359701933</v>
      </c>
      <c r="D181" s="1">
        <v>16.7</v>
      </c>
      <c r="E181" s="4">
        <v>4.43</v>
      </c>
      <c r="F181" s="4">
        <v>1.7</v>
      </c>
      <c r="G181">
        <v>1</v>
      </c>
      <c r="H181">
        <v>0</v>
      </c>
      <c r="I181" s="132">
        <v>1</v>
      </c>
      <c r="K181">
        <v>64</v>
      </c>
    </row>
    <row r="182" spans="2:11">
      <c r="B182" s="18">
        <v>74.88</v>
      </c>
      <c r="C182" s="8">
        <v>74.806511876167605</v>
      </c>
      <c r="D182" s="1">
        <v>9.1</v>
      </c>
      <c r="E182" s="4">
        <v>2.92</v>
      </c>
      <c r="F182" s="4">
        <v>1.47</v>
      </c>
      <c r="G182">
        <v>0</v>
      </c>
      <c r="H182">
        <v>0</v>
      </c>
      <c r="I182" s="132">
        <v>0</v>
      </c>
      <c r="K182">
        <v>8</v>
      </c>
    </row>
    <row r="183" spans="2:11">
      <c r="B183" s="18">
        <v>66.27</v>
      </c>
      <c r="C183" s="8">
        <v>67.710508002783598</v>
      </c>
      <c r="D183" s="1">
        <v>13.7</v>
      </c>
      <c r="E183" s="4">
        <v>2.29</v>
      </c>
      <c r="F183" s="4">
        <v>1.1299999999999999</v>
      </c>
      <c r="G183">
        <v>0</v>
      </c>
      <c r="H183">
        <v>0</v>
      </c>
      <c r="I183" s="132">
        <v>1</v>
      </c>
      <c r="K183">
        <v>90</v>
      </c>
    </row>
    <row r="184" spans="2:11">
      <c r="B184" s="18">
        <v>62.35</v>
      </c>
      <c r="C184" s="8">
        <v>63.835674755214988</v>
      </c>
      <c r="D184" s="1">
        <v>15.2</v>
      </c>
      <c r="E184" s="4">
        <v>5.4</v>
      </c>
      <c r="F184" s="4">
        <v>1.04</v>
      </c>
      <c r="G184">
        <v>1</v>
      </c>
      <c r="H184">
        <v>0</v>
      </c>
      <c r="I184" s="132">
        <v>1</v>
      </c>
      <c r="K184">
        <v>132</v>
      </c>
    </row>
    <row r="185" spans="2:11">
      <c r="B185" s="18">
        <v>61.47</v>
      </c>
      <c r="C185" s="8">
        <v>63.047549996979043</v>
      </c>
      <c r="D185" s="1">
        <v>27.9</v>
      </c>
      <c r="E185" s="4">
        <v>8.51</v>
      </c>
      <c r="F185" s="4">
        <v>0.95</v>
      </c>
      <c r="G185">
        <v>0</v>
      </c>
      <c r="H185">
        <v>0</v>
      </c>
      <c r="I185" s="132">
        <v>1</v>
      </c>
      <c r="K185">
        <v>90</v>
      </c>
    </row>
    <row r="186" spans="2:11">
      <c r="B186" s="18">
        <v>84.29</v>
      </c>
      <c r="C186" s="8">
        <v>67.14852016333343</v>
      </c>
      <c r="D186" s="1">
        <v>30</v>
      </c>
      <c r="E186" s="4">
        <v>13.84</v>
      </c>
      <c r="F186" s="4">
        <v>0</v>
      </c>
      <c r="G186">
        <v>1</v>
      </c>
      <c r="H186">
        <v>0</v>
      </c>
      <c r="I186" s="132">
        <v>0</v>
      </c>
      <c r="K186">
        <v>26</v>
      </c>
    </row>
    <row r="187" spans="2:11">
      <c r="B187" s="18">
        <v>83.57</v>
      </c>
      <c r="C187" s="8">
        <v>85.645645645645658</v>
      </c>
      <c r="D187" s="1">
        <v>13.3</v>
      </c>
      <c r="E187" s="4">
        <v>0.81</v>
      </c>
      <c r="F187" s="4">
        <v>0.26</v>
      </c>
      <c r="G187">
        <v>1</v>
      </c>
      <c r="H187">
        <v>0</v>
      </c>
      <c r="I187" s="132">
        <v>0</v>
      </c>
      <c r="K187">
        <v>3</v>
      </c>
    </row>
    <row r="188" spans="2:11">
      <c r="B188" s="18">
        <v>90.33</v>
      </c>
      <c r="C188" s="8">
        <v>94.882729211087437</v>
      </c>
      <c r="D188" s="1">
        <v>21.1</v>
      </c>
      <c r="E188" s="4">
        <v>2.9</v>
      </c>
      <c r="F188" s="4">
        <v>0</v>
      </c>
      <c r="G188">
        <v>0</v>
      </c>
      <c r="H188">
        <v>0</v>
      </c>
      <c r="I188" s="132">
        <v>1</v>
      </c>
      <c r="K188">
        <v>37</v>
      </c>
    </row>
    <row r="189" spans="2:11">
      <c r="B189" s="18">
        <v>103.99</v>
      </c>
      <c r="C189" s="8">
        <v>106.53490231920483</v>
      </c>
      <c r="D189" s="1">
        <v>28.1</v>
      </c>
      <c r="E189" s="4">
        <v>7.12</v>
      </c>
      <c r="F189" s="4">
        <v>1.91</v>
      </c>
      <c r="G189">
        <v>0</v>
      </c>
      <c r="H189">
        <v>0</v>
      </c>
      <c r="I189" s="132">
        <v>1</v>
      </c>
      <c r="K189">
        <v>22</v>
      </c>
    </row>
    <row r="190" spans="2:11">
      <c r="B190" s="18">
        <v>76.95</v>
      </c>
      <c r="C190" s="8">
        <v>82.754133496631994</v>
      </c>
      <c r="D190" s="1">
        <v>144</v>
      </c>
      <c r="E190" s="4">
        <v>3.9</v>
      </c>
      <c r="F190" s="4">
        <v>0.27</v>
      </c>
      <c r="G190">
        <v>0</v>
      </c>
      <c r="H190">
        <v>0</v>
      </c>
      <c r="I190" s="132">
        <v>1</v>
      </c>
      <c r="K190">
        <v>26</v>
      </c>
    </row>
    <row r="191" spans="2:11">
      <c r="B191" s="18">
        <v>65.319999999999993</v>
      </c>
      <c r="C191" s="8">
        <v>69.756416544057544</v>
      </c>
      <c r="D191" s="1">
        <v>19.3</v>
      </c>
      <c r="E191" s="4">
        <v>3.25</v>
      </c>
      <c r="F191" s="4">
        <v>0</v>
      </c>
      <c r="G191">
        <v>0</v>
      </c>
      <c r="H191">
        <v>0</v>
      </c>
      <c r="I191" s="132">
        <v>1</v>
      </c>
      <c r="K191">
        <v>5</v>
      </c>
    </row>
    <row r="192" spans="2:11">
      <c r="B192" s="18">
        <v>148.43</v>
      </c>
      <c r="C192" s="8">
        <v>160.18878400888391</v>
      </c>
      <c r="D192" s="1">
        <v>51.1</v>
      </c>
      <c r="E192" s="4">
        <v>0.19</v>
      </c>
      <c r="F192" s="4">
        <v>0</v>
      </c>
      <c r="G192">
        <v>1</v>
      </c>
      <c r="H192">
        <v>0</v>
      </c>
      <c r="I192" s="132">
        <v>1</v>
      </c>
      <c r="K192">
        <v>50</v>
      </c>
    </row>
    <row r="193" spans="2:11">
      <c r="B193" s="18">
        <v>89.88</v>
      </c>
      <c r="C193" s="8">
        <v>93.508114856429472</v>
      </c>
      <c r="D193" s="1">
        <v>55.9</v>
      </c>
      <c r="E193" s="4">
        <v>2.86</v>
      </c>
      <c r="F193" s="4">
        <v>1.38</v>
      </c>
      <c r="G193">
        <v>1</v>
      </c>
      <c r="H193">
        <v>0</v>
      </c>
      <c r="I193" s="132">
        <v>1</v>
      </c>
      <c r="K193">
        <v>52</v>
      </c>
    </row>
    <row r="194" spans="2:11">
      <c r="B194" s="18">
        <v>88.97</v>
      </c>
      <c r="C194" s="8">
        <v>91.258312350700521</v>
      </c>
      <c r="D194" s="1">
        <v>1304.8</v>
      </c>
      <c r="E194" s="4">
        <v>11.89</v>
      </c>
      <c r="F194" s="4">
        <v>1.05</v>
      </c>
      <c r="G194">
        <v>1</v>
      </c>
      <c r="H194">
        <v>0</v>
      </c>
      <c r="I194" s="132">
        <v>1</v>
      </c>
      <c r="K194">
        <v>43</v>
      </c>
    </row>
    <row r="195" spans="2:11">
      <c r="B195" s="18">
        <v>77.02</v>
      </c>
      <c r="C195" s="8">
        <v>77.593360995850631</v>
      </c>
      <c r="D195" s="1">
        <v>18.899999999999999</v>
      </c>
      <c r="E195" s="4">
        <v>-5.26</v>
      </c>
      <c r="F195" s="4">
        <v>3.15</v>
      </c>
      <c r="G195">
        <v>1</v>
      </c>
      <c r="H195">
        <v>0</v>
      </c>
      <c r="I195" s="132">
        <v>1</v>
      </c>
      <c r="K195">
        <v>49</v>
      </c>
    </row>
    <row r="196" spans="2:11">
      <c r="B196" s="18">
        <v>65.239999999999995</v>
      </c>
      <c r="C196" s="8">
        <v>70.341143620250079</v>
      </c>
      <c r="D196" s="1">
        <v>21</v>
      </c>
      <c r="E196" s="4">
        <v>3.45</v>
      </c>
      <c r="F196" s="4">
        <v>0</v>
      </c>
      <c r="G196">
        <v>1</v>
      </c>
      <c r="H196">
        <v>0</v>
      </c>
      <c r="I196" s="132">
        <v>1</v>
      </c>
      <c r="K196">
        <v>33</v>
      </c>
    </row>
    <row r="197" spans="2:11">
      <c r="B197" s="18">
        <v>60.67</v>
      </c>
      <c r="C197" s="8">
        <v>58.45195729537366</v>
      </c>
      <c r="D197" s="1">
        <v>100.7</v>
      </c>
      <c r="E197" s="4">
        <v>3.59</v>
      </c>
      <c r="F197" s="4">
        <v>2.81</v>
      </c>
      <c r="G197">
        <v>1</v>
      </c>
      <c r="H197">
        <v>0</v>
      </c>
      <c r="I197" s="132">
        <v>1</v>
      </c>
      <c r="K197">
        <v>34</v>
      </c>
    </row>
    <row r="198" spans="2:11">
      <c r="B198" s="18">
        <v>119.31</v>
      </c>
      <c r="C198" s="8">
        <v>121.62445676607221</v>
      </c>
      <c r="D198" s="1">
        <v>42.4</v>
      </c>
      <c r="E198" s="4">
        <v>13.58</v>
      </c>
      <c r="F198" s="4">
        <v>1.57</v>
      </c>
      <c r="G198">
        <v>0</v>
      </c>
      <c r="H198">
        <v>1</v>
      </c>
      <c r="I198" s="132">
        <v>1</v>
      </c>
      <c r="K198">
        <v>39</v>
      </c>
    </row>
    <row r="199" spans="2:11">
      <c r="B199" s="18">
        <v>62.08</v>
      </c>
      <c r="C199" s="8">
        <v>57.72679324894515</v>
      </c>
      <c r="D199" s="1">
        <v>15.6</v>
      </c>
      <c r="E199" s="4">
        <v>6.3</v>
      </c>
      <c r="F199" s="4">
        <v>4.37</v>
      </c>
      <c r="G199">
        <v>0</v>
      </c>
      <c r="H199">
        <v>1</v>
      </c>
      <c r="I199" s="132">
        <v>1</v>
      </c>
      <c r="K199">
        <v>41</v>
      </c>
    </row>
    <row r="200" spans="2:11">
      <c r="B200" s="18">
        <v>59.52</v>
      </c>
      <c r="C200" s="8">
        <v>64.548651817116081</v>
      </c>
      <c r="D200" s="1">
        <v>19.5</v>
      </c>
      <c r="E200" s="4">
        <v>1.52</v>
      </c>
      <c r="F200" s="4">
        <v>0</v>
      </c>
      <c r="G200">
        <v>1</v>
      </c>
      <c r="H200">
        <v>0</v>
      </c>
      <c r="I200" s="132">
        <v>0</v>
      </c>
      <c r="K200">
        <v>31</v>
      </c>
    </row>
    <row r="201" spans="2:11">
      <c r="B201" s="18">
        <v>62.85</v>
      </c>
      <c r="C201" s="8">
        <v>59.703264094955479</v>
      </c>
      <c r="D201" s="1">
        <v>11.2</v>
      </c>
      <c r="E201" s="4">
        <v>2.6</v>
      </c>
      <c r="F201" s="4">
        <v>2.99</v>
      </c>
      <c r="G201">
        <v>1</v>
      </c>
      <c r="H201">
        <v>0</v>
      </c>
      <c r="I201" s="132">
        <v>0</v>
      </c>
      <c r="K201">
        <v>168</v>
      </c>
    </row>
    <row r="202" spans="2:11">
      <c r="B202" s="18">
        <v>92.23</v>
      </c>
      <c r="C202" s="8">
        <v>90.400410677618083</v>
      </c>
      <c r="D202" s="1">
        <v>8</v>
      </c>
      <c r="E202" s="4">
        <v>2.84</v>
      </c>
      <c r="F202" s="4">
        <v>2.71</v>
      </c>
      <c r="G202">
        <v>1</v>
      </c>
      <c r="H202">
        <v>0</v>
      </c>
      <c r="I202" s="132">
        <v>0</v>
      </c>
      <c r="K202">
        <v>113</v>
      </c>
    </row>
    <row r="203" spans="2:11">
      <c r="B203" s="18">
        <v>77.25</v>
      </c>
      <c r="C203" s="8">
        <v>81.142294436238302</v>
      </c>
      <c r="D203" s="1">
        <v>54.9</v>
      </c>
      <c r="E203" s="4">
        <v>2.48</v>
      </c>
      <c r="F203" s="4">
        <v>0.43</v>
      </c>
      <c r="G203">
        <v>1</v>
      </c>
      <c r="H203">
        <v>0</v>
      </c>
      <c r="I203" s="132">
        <v>1</v>
      </c>
      <c r="K203">
        <v>52</v>
      </c>
    </row>
    <row r="204" spans="2:11">
      <c r="B204" s="18">
        <v>69.489999999999995</v>
      </c>
      <c r="C204" s="8">
        <v>76.935483870967744</v>
      </c>
      <c r="D204" s="1">
        <v>59.7</v>
      </c>
      <c r="E204" s="4">
        <v>3.08</v>
      </c>
      <c r="F204" s="4">
        <v>0</v>
      </c>
      <c r="G204">
        <v>0</v>
      </c>
      <c r="H204">
        <v>1</v>
      </c>
      <c r="I204" s="132">
        <v>1</v>
      </c>
      <c r="K204">
        <v>41</v>
      </c>
    </row>
    <row r="205" spans="2:11">
      <c r="B205" s="18">
        <v>78.25</v>
      </c>
      <c r="C205" s="8">
        <v>81.337851405622487</v>
      </c>
      <c r="D205" s="1">
        <v>20.5</v>
      </c>
      <c r="E205" s="4">
        <v>4.7699999999999996</v>
      </c>
      <c r="F205" s="4">
        <v>1.06</v>
      </c>
      <c r="G205">
        <v>0</v>
      </c>
      <c r="H205">
        <v>0</v>
      </c>
      <c r="I205" s="132">
        <v>1</v>
      </c>
      <c r="K205">
        <v>35</v>
      </c>
    </row>
    <row r="206" spans="2:11">
      <c r="B206" s="18">
        <v>60.42</v>
      </c>
      <c r="C206" s="8">
        <v>66.055516379255053</v>
      </c>
      <c r="D206" s="1">
        <v>13.8</v>
      </c>
      <c r="E206" s="4">
        <v>8.99</v>
      </c>
      <c r="F206" s="4">
        <v>0</v>
      </c>
      <c r="G206">
        <v>0</v>
      </c>
      <c r="H206">
        <v>0</v>
      </c>
      <c r="I206" s="132">
        <v>0</v>
      </c>
      <c r="K206">
        <v>50</v>
      </c>
    </row>
    <row r="207" spans="2:11">
      <c r="B207" s="18">
        <v>84.12</v>
      </c>
      <c r="C207" s="8">
        <v>85.256604919526282</v>
      </c>
      <c r="D207" s="1">
        <v>20.6</v>
      </c>
      <c r="E207" s="4">
        <v>4.8899999999999997</v>
      </c>
      <c r="F207" s="4">
        <v>1.46</v>
      </c>
      <c r="G207">
        <v>1</v>
      </c>
      <c r="H207">
        <v>0</v>
      </c>
      <c r="I207" s="132">
        <v>0</v>
      </c>
      <c r="K207">
        <v>17</v>
      </c>
    </row>
    <row r="208" spans="2:11">
      <c r="B208" s="18">
        <v>91.39</v>
      </c>
      <c r="C208" s="8">
        <v>96.678966789667911</v>
      </c>
      <c r="D208" s="1">
        <v>13.5</v>
      </c>
      <c r="E208" s="4">
        <v>2.06</v>
      </c>
      <c r="F208" s="4">
        <v>0</v>
      </c>
      <c r="G208">
        <v>1</v>
      </c>
      <c r="H208">
        <v>0</v>
      </c>
      <c r="I208" s="132">
        <v>1</v>
      </c>
      <c r="K208">
        <v>4</v>
      </c>
    </row>
    <row r="209" spans="2:11">
      <c r="B209" s="18">
        <v>59.16</v>
      </c>
      <c r="C209" s="8">
        <v>61.685411397513832</v>
      </c>
      <c r="D209" s="1">
        <v>301.2</v>
      </c>
      <c r="E209" s="4">
        <v>6.72</v>
      </c>
      <c r="F209" s="4">
        <v>0.54</v>
      </c>
      <c r="G209">
        <v>0</v>
      </c>
      <c r="H209">
        <v>0</v>
      </c>
      <c r="I209" s="132">
        <v>1</v>
      </c>
      <c r="K209">
        <v>53</v>
      </c>
    </row>
    <row r="210" spans="2:11">
      <c r="B210" s="18">
        <v>80.08</v>
      </c>
      <c r="C210" s="8">
        <v>83.329766745131607</v>
      </c>
      <c r="D210" s="1">
        <v>22</v>
      </c>
      <c r="E210" s="4">
        <v>5.13</v>
      </c>
      <c r="F210" s="4">
        <v>0</v>
      </c>
      <c r="G210">
        <v>1</v>
      </c>
      <c r="H210">
        <v>0</v>
      </c>
      <c r="I210" s="132">
        <v>1</v>
      </c>
      <c r="K210">
        <v>49</v>
      </c>
    </row>
    <row r="211" spans="2:11">
      <c r="B211" s="18">
        <v>88.83</v>
      </c>
      <c r="C211" s="8">
        <v>89.416971329613233</v>
      </c>
      <c r="D211" s="1">
        <v>13.9</v>
      </c>
      <c r="E211" s="4">
        <v>4.59</v>
      </c>
      <c r="F211" s="4">
        <v>1.39</v>
      </c>
      <c r="G211">
        <v>0</v>
      </c>
      <c r="H211">
        <v>0</v>
      </c>
      <c r="I211" s="132">
        <v>1</v>
      </c>
      <c r="K211">
        <v>50</v>
      </c>
    </row>
    <row r="212" spans="2:11">
      <c r="B212" s="18">
        <v>64.17</v>
      </c>
      <c r="C212" s="8">
        <v>66.157475670893547</v>
      </c>
      <c r="D212" s="1">
        <v>17.5</v>
      </c>
      <c r="E212" s="4">
        <v>9.15</v>
      </c>
      <c r="F212" s="4">
        <v>0.79</v>
      </c>
      <c r="G212">
        <v>0</v>
      </c>
      <c r="H212">
        <v>0</v>
      </c>
      <c r="I212" s="132">
        <v>1</v>
      </c>
      <c r="K212">
        <v>26</v>
      </c>
    </row>
    <row r="213" spans="2:11">
      <c r="B213" s="18">
        <v>58.75</v>
      </c>
      <c r="C213" s="8">
        <v>59.09018861943256</v>
      </c>
      <c r="D213" s="1">
        <v>12.9</v>
      </c>
      <c r="E213" s="4">
        <v>3.85</v>
      </c>
      <c r="F213" s="4">
        <v>1.76</v>
      </c>
      <c r="G213">
        <v>0</v>
      </c>
      <c r="H213">
        <v>1</v>
      </c>
      <c r="I213" s="132">
        <v>0</v>
      </c>
      <c r="K213">
        <v>136</v>
      </c>
    </row>
    <row r="214" spans="2:11">
      <c r="B214" s="18">
        <v>68.849999999999994</v>
      </c>
      <c r="C214" s="8">
        <v>67.175332111772789</v>
      </c>
      <c r="D214" s="1">
        <v>49.8</v>
      </c>
      <c r="E214" s="4">
        <v>5.91</v>
      </c>
      <c r="F214" s="4">
        <v>1.69</v>
      </c>
      <c r="G214">
        <v>1</v>
      </c>
      <c r="H214">
        <v>0</v>
      </c>
      <c r="I214" s="132">
        <v>1</v>
      </c>
      <c r="K214">
        <v>21</v>
      </c>
    </row>
    <row r="217" spans="2:11">
      <c r="B217" t="s">
        <v>329</v>
      </c>
    </row>
    <row r="218" spans="2:11" ht="17" thickBot="1"/>
    <row r="219" spans="2:11">
      <c r="B219" s="131" t="s">
        <v>330</v>
      </c>
      <c r="C219" s="131"/>
    </row>
    <row r="220" spans="2:11">
      <c r="B220" s="53" t="s">
        <v>331</v>
      </c>
      <c r="C220" s="53">
        <v>0.98975929562831677</v>
      </c>
    </row>
    <row r="221" spans="2:11">
      <c r="B221" s="53" t="s">
        <v>332</v>
      </c>
      <c r="C221" s="53">
        <v>0.9796234632826617</v>
      </c>
    </row>
    <row r="222" spans="2:11">
      <c r="B222" s="61" t="s">
        <v>333</v>
      </c>
      <c r="C222" s="61">
        <v>0.97622737382977198</v>
      </c>
    </row>
    <row r="223" spans="2:11">
      <c r="B223" s="53" t="s">
        <v>334</v>
      </c>
      <c r="C223" s="53">
        <v>2.6164062676629594</v>
      </c>
    </row>
    <row r="224" spans="2:11" ht="17" thickBot="1">
      <c r="B224" s="54" t="s">
        <v>232</v>
      </c>
      <c r="C224" s="54">
        <v>50</v>
      </c>
    </row>
    <row r="226" spans="2:10" ht="17" thickBot="1">
      <c r="B226" t="s">
        <v>246</v>
      </c>
    </row>
    <row r="227" spans="2:10">
      <c r="B227" s="55"/>
      <c r="C227" s="55" t="s">
        <v>164</v>
      </c>
      <c r="D227" s="55" t="s">
        <v>248</v>
      </c>
      <c r="E227" s="55" t="s">
        <v>249</v>
      </c>
      <c r="F227" s="55" t="s">
        <v>250</v>
      </c>
      <c r="G227" s="55" t="s">
        <v>338</v>
      </c>
    </row>
    <row r="228" spans="2:10">
      <c r="B228" s="53" t="s">
        <v>335</v>
      </c>
      <c r="C228" s="53">
        <v>7</v>
      </c>
      <c r="D228" s="53">
        <v>13822.55921618643</v>
      </c>
      <c r="E228" s="53">
        <v>1974.6513165980614</v>
      </c>
      <c r="F228" s="53">
        <v>288.45631920828959</v>
      </c>
      <c r="G228" s="53">
        <v>2.1919497793477247E-33</v>
      </c>
    </row>
    <row r="229" spans="2:10">
      <c r="B229" s="53" t="s">
        <v>336</v>
      </c>
      <c r="C229" s="53">
        <v>42</v>
      </c>
      <c r="D229" s="53">
        <v>287.51443381357268</v>
      </c>
      <c r="E229" s="53">
        <v>6.8455817574660163</v>
      </c>
      <c r="F229" s="53"/>
      <c r="G229" s="53"/>
    </row>
    <row r="230" spans="2:10" ht="17" thickBot="1">
      <c r="B230" s="54" t="s">
        <v>255</v>
      </c>
      <c r="C230" s="54">
        <v>49</v>
      </c>
      <c r="D230" s="54">
        <v>14110.073650000002</v>
      </c>
      <c r="E230" s="54"/>
      <c r="F230" s="54"/>
      <c r="G230" s="54"/>
    </row>
    <row r="231" spans="2:10" ht="17" thickBot="1"/>
    <row r="232" spans="2:10">
      <c r="B232" s="55"/>
      <c r="C232" s="55" t="s">
        <v>339</v>
      </c>
      <c r="D232" s="55" t="s">
        <v>334</v>
      </c>
      <c r="E232" s="55" t="s">
        <v>234</v>
      </c>
      <c r="F232" s="55" t="s">
        <v>251</v>
      </c>
      <c r="G232" s="55" t="s">
        <v>340</v>
      </c>
      <c r="H232" s="55" t="s">
        <v>341</v>
      </c>
      <c r="I232" s="55" t="s">
        <v>342</v>
      </c>
      <c r="J232" s="55" t="s">
        <v>343</v>
      </c>
    </row>
    <row r="233" spans="2:10">
      <c r="B233" s="53" t="s">
        <v>337</v>
      </c>
      <c r="C233" s="53">
        <v>-0.62783284702106834</v>
      </c>
      <c r="D233" s="53">
        <v>2.1070015511977767</v>
      </c>
      <c r="E233" s="53">
        <v>-0.29797455377484716</v>
      </c>
      <c r="F233" s="53">
        <v>0.76719168609077926</v>
      </c>
      <c r="G233" s="53">
        <v>-4.879934125303385</v>
      </c>
      <c r="H233" s="53">
        <v>3.6242684312612488</v>
      </c>
      <c r="I233" s="53">
        <v>-4.879934125303385</v>
      </c>
      <c r="J233" s="53">
        <v>3.6242684312612488</v>
      </c>
    </row>
    <row r="234" spans="2:10">
      <c r="B234" s="53" t="s">
        <v>139</v>
      </c>
      <c r="C234" s="53">
        <v>0.93772862175106353</v>
      </c>
      <c r="D234" s="53">
        <v>2.1327715051480498E-2</v>
      </c>
      <c r="E234" s="53">
        <v>43.967608320328232</v>
      </c>
      <c r="F234" s="53">
        <v>9.3932160546251883E-37</v>
      </c>
      <c r="G234" s="53">
        <v>0.89468755024274516</v>
      </c>
      <c r="H234" s="53">
        <v>0.9807696932593819</v>
      </c>
      <c r="I234" s="53">
        <v>0.89468755024274516</v>
      </c>
      <c r="J234" s="53">
        <v>0.9807696932593819</v>
      </c>
    </row>
    <row r="235" spans="2:10">
      <c r="B235" s="53" t="s">
        <v>136</v>
      </c>
      <c r="C235" s="53">
        <v>-3.0689257723358451E-3</v>
      </c>
      <c r="D235" s="53">
        <v>2.1775111123541989E-3</v>
      </c>
      <c r="E235" s="53">
        <v>-1.4093731852499711</v>
      </c>
      <c r="F235" s="53">
        <v>0.16608657594595405</v>
      </c>
      <c r="G235" s="53">
        <v>-7.4633211058616963E-3</v>
      </c>
      <c r="H235" s="53">
        <v>1.3254695611900056E-3</v>
      </c>
      <c r="I235" s="53">
        <v>-7.4633211058616963E-3</v>
      </c>
      <c r="J235" s="53">
        <v>1.3254695611900056E-3</v>
      </c>
    </row>
    <row r="236" spans="2:10">
      <c r="B236" s="53" t="s">
        <v>152</v>
      </c>
      <c r="C236" s="53">
        <v>0.55745028082647796</v>
      </c>
      <c r="D236" s="53">
        <v>0.11072604342901725</v>
      </c>
      <c r="E236" s="53">
        <v>5.0345001371230307</v>
      </c>
      <c r="F236" s="53">
        <v>9.5168848242554129E-6</v>
      </c>
      <c r="G236" s="53">
        <v>0.33399607855689761</v>
      </c>
      <c r="H236" s="53">
        <v>0.78090448309605831</v>
      </c>
      <c r="I236" s="53">
        <v>0.33399607855689761</v>
      </c>
      <c r="J236" s="53">
        <v>0.78090448309605831</v>
      </c>
    </row>
    <row r="237" spans="2:10">
      <c r="B237" s="53" t="s">
        <v>137</v>
      </c>
      <c r="C237" s="53">
        <v>1.9869783509946497</v>
      </c>
      <c r="D237" s="53">
        <v>0.37717833978500215</v>
      </c>
      <c r="E237" s="53">
        <v>5.2680075746853863</v>
      </c>
      <c r="F237" s="53">
        <v>4.4416466982948146E-6</v>
      </c>
      <c r="G237" s="53">
        <v>1.2258016447750981</v>
      </c>
      <c r="H237" s="53">
        <v>2.7481550572142011</v>
      </c>
      <c r="I237" s="53">
        <v>1.2258016447750981</v>
      </c>
      <c r="J237" s="53">
        <v>2.7481550572142011</v>
      </c>
    </row>
    <row r="238" spans="2:10">
      <c r="B238" s="53" t="s">
        <v>158</v>
      </c>
      <c r="C238" s="53">
        <v>1.7249085704774916</v>
      </c>
      <c r="D238" s="53">
        <v>0.84671699632138253</v>
      </c>
      <c r="E238" s="53">
        <v>2.037172488530961</v>
      </c>
      <c r="F238" s="53">
        <v>4.7966685030890209E-2</v>
      </c>
      <c r="G238" s="53">
        <v>1.6164492735915914E-2</v>
      </c>
      <c r="H238" s="53">
        <v>3.4336526482190672</v>
      </c>
      <c r="I238" s="53">
        <v>1.6164492735915914E-2</v>
      </c>
      <c r="J238" s="53">
        <v>3.4336526482190672</v>
      </c>
    </row>
    <row r="239" spans="2:10">
      <c r="B239" s="53" t="s">
        <v>156</v>
      </c>
      <c r="C239" s="53">
        <v>-2.7551955629782223</v>
      </c>
      <c r="D239" s="53">
        <v>1.381753240055605</v>
      </c>
      <c r="E239" s="53">
        <v>-1.993985237818112</v>
      </c>
      <c r="F239" s="53">
        <v>5.2672998999254268E-2</v>
      </c>
      <c r="G239" s="53">
        <v>-5.5436864945445432</v>
      </c>
      <c r="H239" s="53">
        <v>3.3295368588098118E-2</v>
      </c>
      <c r="I239" s="53">
        <v>-5.5436864945445432</v>
      </c>
      <c r="J239" s="53">
        <v>3.3295368588098118E-2</v>
      </c>
    </row>
    <row r="240" spans="2:10" ht="17" thickBot="1">
      <c r="B240" s="54" t="s">
        <v>344</v>
      </c>
      <c r="C240" s="54">
        <v>-2.2563444390310945</v>
      </c>
      <c r="D240" s="54">
        <v>0.85885931494961421</v>
      </c>
      <c r="E240" s="54">
        <v>-2.6271409062652653</v>
      </c>
      <c r="F240" s="54">
        <v>1.1968825732626196E-2</v>
      </c>
      <c r="G240" s="54">
        <v>-3.989592707826096</v>
      </c>
      <c r="H240" s="54">
        <v>-0.52309617023609301</v>
      </c>
      <c r="I240" s="54">
        <v>-3.989592707826096</v>
      </c>
      <c r="J240" s="54">
        <v>-0.52309617023609301</v>
      </c>
    </row>
    <row r="245" spans="2:11">
      <c r="B245" s="17" t="s">
        <v>135</v>
      </c>
      <c r="C245" s="5" t="s">
        <v>139</v>
      </c>
      <c r="D245" s="6" t="s">
        <v>152</v>
      </c>
      <c r="E245" s="6" t="s">
        <v>137</v>
      </c>
      <c r="F245" s="5" t="s">
        <v>158</v>
      </c>
      <c r="G245" s="5" t="s">
        <v>156</v>
      </c>
      <c r="H245" s="12" t="s">
        <v>344</v>
      </c>
      <c r="K245" s="5" t="s">
        <v>136</v>
      </c>
    </row>
    <row r="246" spans="2:11">
      <c r="B246" s="18">
        <v>70.22</v>
      </c>
      <c r="C246" s="8">
        <v>74.143413483868684</v>
      </c>
      <c r="D246" s="4">
        <v>5.52</v>
      </c>
      <c r="E246" s="4">
        <v>0</v>
      </c>
      <c r="F246">
        <v>1</v>
      </c>
      <c r="G246">
        <v>0</v>
      </c>
      <c r="H246" s="132">
        <v>1</v>
      </c>
      <c r="K246" s="1">
        <v>119.5</v>
      </c>
    </row>
    <row r="247" spans="2:11">
      <c r="B247" s="18">
        <v>93.87</v>
      </c>
      <c r="C247" s="8">
        <v>96.332655494004641</v>
      </c>
      <c r="D247" s="4">
        <v>10.99</v>
      </c>
      <c r="E247" s="4">
        <v>0</v>
      </c>
      <c r="F247">
        <v>1</v>
      </c>
      <c r="G247">
        <v>0</v>
      </c>
      <c r="H247" s="132">
        <v>1</v>
      </c>
      <c r="K247" s="1">
        <v>23.3</v>
      </c>
    </row>
    <row r="248" spans="2:11">
      <c r="B248" s="18">
        <v>70.510000000000005</v>
      </c>
      <c r="C248" s="8">
        <v>69.361946733090633</v>
      </c>
      <c r="D248" s="4">
        <v>5.66</v>
      </c>
      <c r="E248" s="4">
        <v>2.2799999999999998</v>
      </c>
      <c r="F248">
        <v>0</v>
      </c>
      <c r="G248">
        <v>0</v>
      </c>
      <c r="H248" s="132">
        <v>0</v>
      </c>
      <c r="K248" s="1">
        <v>22.7</v>
      </c>
    </row>
    <row r="249" spans="2:11">
      <c r="B249" s="18">
        <v>100.15</v>
      </c>
      <c r="C249" s="8">
        <v>97.878881032892721</v>
      </c>
      <c r="D249" s="4">
        <v>6.25</v>
      </c>
      <c r="E249" s="4">
        <v>2.06</v>
      </c>
      <c r="F249">
        <v>1</v>
      </c>
      <c r="G249">
        <v>0</v>
      </c>
      <c r="H249" s="132">
        <v>0</v>
      </c>
      <c r="K249" s="1">
        <v>65</v>
      </c>
    </row>
    <row r="250" spans="2:11">
      <c r="B250" s="18">
        <v>69.790000000000006</v>
      </c>
      <c r="C250" s="8">
        <v>68.544423440453699</v>
      </c>
      <c r="D250" s="4">
        <v>4.4800000000000004</v>
      </c>
      <c r="E250" s="4">
        <v>1.74</v>
      </c>
      <c r="F250">
        <v>1</v>
      </c>
      <c r="G250">
        <v>0</v>
      </c>
      <c r="H250" s="132">
        <v>0</v>
      </c>
      <c r="K250" s="1">
        <v>16</v>
      </c>
    </row>
    <row r="251" spans="2:11">
      <c r="B251" s="18">
        <v>73.87</v>
      </c>
      <c r="C251" s="8">
        <v>71.719457013574655</v>
      </c>
      <c r="D251" s="4">
        <v>5.52</v>
      </c>
      <c r="E251" s="4">
        <v>1.85</v>
      </c>
      <c r="F251">
        <v>1</v>
      </c>
      <c r="G251">
        <v>0</v>
      </c>
      <c r="H251" s="132">
        <v>1</v>
      </c>
      <c r="K251" s="1">
        <v>33.299999999999997</v>
      </c>
    </row>
    <row r="252" spans="2:11">
      <c r="B252" s="18">
        <v>65.510000000000005</v>
      </c>
      <c r="C252" s="8">
        <v>62.015137180700087</v>
      </c>
      <c r="D252" s="4">
        <v>1.66</v>
      </c>
      <c r="E252" s="4">
        <v>2.48</v>
      </c>
      <c r="F252">
        <v>0</v>
      </c>
      <c r="G252">
        <v>0</v>
      </c>
      <c r="H252" s="132">
        <v>0</v>
      </c>
      <c r="K252" s="1">
        <v>16.7</v>
      </c>
    </row>
    <row r="253" spans="2:11">
      <c r="B253" s="18">
        <v>60.33</v>
      </c>
      <c r="C253" s="8">
        <v>58.99923017705926</v>
      </c>
      <c r="D253" s="4">
        <v>5.09</v>
      </c>
      <c r="E253" s="4">
        <v>0.93</v>
      </c>
      <c r="F253">
        <v>1</v>
      </c>
      <c r="G253">
        <v>0</v>
      </c>
      <c r="H253" s="132">
        <v>1</v>
      </c>
      <c r="K253" s="1">
        <v>74.3</v>
      </c>
    </row>
    <row r="254" spans="2:11">
      <c r="B254" s="18">
        <v>79.14</v>
      </c>
      <c r="C254" s="8">
        <v>77.244582043343641</v>
      </c>
      <c r="D254" s="4">
        <v>-4.95</v>
      </c>
      <c r="E254" s="4">
        <v>4.4400000000000004</v>
      </c>
      <c r="F254">
        <v>1</v>
      </c>
      <c r="G254">
        <v>0</v>
      </c>
      <c r="H254" s="132">
        <v>0</v>
      </c>
      <c r="K254" s="1">
        <v>8.5</v>
      </c>
    </row>
    <row r="255" spans="2:11">
      <c r="B255" s="18">
        <v>67.72</v>
      </c>
      <c r="C255" s="8">
        <v>71.824891829982192</v>
      </c>
      <c r="D255" s="4">
        <v>-0.69</v>
      </c>
      <c r="E255" s="4">
        <v>1.5</v>
      </c>
      <c r="F255">
        <v>1</v>
      </c>
      <c r="G255">
        <v>0</v>
      </c>
      <c r="H255" s="132">
        <v>1</v>
      </c>
      <c r="K255" s="1">
        <v>20.399999999999999</v>
      </c>
    </row>
    <row r="256" spans="2:11">
      <c r="B256" s="18">
        <v>63.98</v>
      </c>
      <c r="C256" s="8">
        <v>61.96829079659706</v>
      </c>
      <c r="D256" s="4">
        <v>14.17</v>
      </c>
      <c r="E256" s="4">
        <v>2.33</v>
      </c>
      <c r="F256">
        <v>0</v>
      </c>
      <c r="G256">
        <v>1</v>
      </c>
      <c r="H256" s="132">
        <v>1</v>
      </c>
      <c r="K256" s="1">
        <v>21.1</v>
      </c>
    </row>
    <row r="257" spans="2:11">
      <c r="B257" s="18">
        <v>77.17</v>
      </c>
      <c r="C257" s="8">
        <v>79.756721266155211</v>
      </c>
      <c r="D257" s="4">
        <v>6.98</v>
      </c>
      <c r="E257" s="4">
        <v>1.05</v>
      </c>
      <c r="F257">
        <v>0</v>
      </c>
      <c r="G257">
        <v>0</v>
      </c>
      <c r="H257" s="132">
        <v>1</v>
      </c>
      <c r="K257" s="1">
        <v>21.9</v>
      </c>
    </row>
    <row r="258" spans="2:11">
      <c r="B258" s="18">
        <v>71.25</v>
      </c>
      <c r="C258" s="8">
        <v>73.686508514044561</v>
      </c>
      <c r="D258" s="4">
        <v>6.82</v>
      </c>
      <c r="E258" s="4">
        <v>0.84</v>
      </c>
      <c r="F258">
        <v>0</v>
      </c>
      <c r="G258">
        <v>0</v>
      </c>
      <c r="H258" s="132">
        <v>1</v>
      </c>
      <c r="K258" s="1">
        <v>44.8</v>
      </c>
    </row>
    <row r="259" spans="2:11">
      <c r="B259" s="18">
        <v>80.680000000000007</v>
      </c>
      <c r="C259" s="8">
        <v>81.707841544416297</v>
      </c>
      <c r="D259" s="4">
        <v>5.29</v>
      </c>
      <c r="E259" s="4">
        <v>0.54</v>
      </c>
      <c r="F259">
        <v>1</v>
      </c>
      <c r="G259">
        <v>0</v>
      </c>
      <c r="H259" s="132">
        <v>0</v>
      </c>
      <c r="K259" s="1">
        <v>14.4</v>
      </c>
    </row>
    <row r="260" spans="2:11">
      <c r="B260" s="18">
        <v>62.26</v>
      </c>
      <c r="C260" s="8">
        <v>62.208306256276934</v>
      </c>
      <c r="D260" s="4">
        <v>8.43</v>
      </c>
      <c r="E260" s="4">
        <v>0.84</v>
      </c>
      <c r="F260">
        <v>1</v>
      </c>
      <c r="G260">
        <v>0</v>
      </c>
      <c r="H260" s="132">
        <v>1</v>
      </c>
      <c r="K260" s="1">
        <v>66.7</v>
      </c>
    </row>
    <row r="261" spans="2:11">
      <c r="B261" s="18">
        <v>62.65</v>
      </c>
      <c r="C261" s="8">
        <v>67.889542418502629</v>
      </c>
      <c r="D261" s="4">
        <v>14.46</v>
      </c>
      <c r="E261" s="4">
        <v>0</v>
      </c>
      <c r="F261">
        <v>0</v>
      </c>
      <c r="G261">
        <v>1</v>
      </c>
      <c r="H261" s="132">
        <v>1</v>
      </c>
      <c r="K261" s="1">
        <v>12.5</v>
      </c>
    </row>
    <row r="262" spans="2:11">
      <c r="B262" s="18">
        <v>65.77</v>
      </c>
      <c r="C262" s="8">
        <v>66.451705359701933</v>
      </c>
      <c r="D262" s="4">
        <v>4.43</v>
      </c>
      <c r="E262" s="4">
        <v>1.7</v>
      </c>
      <c r="F262">
        <v>1</v>
      </c>
      <c r="G262">
        <v>0</v>
      </c>
      <c r="H262" s="132">
        <v>1</v>
      </c>
      <c r="K262" s="1">
        <v>16.7</v>
      </c>
    </row>
    <row r="263" spans="2:11">
      <c r="B263" s="18">
        <v>74.88</v>
      </c>
      <c r="C263" s="8">
        <v>74.806511876167605</v>
      </c>
      <c r="D263" s="4">
        <v>2.92</v>
      </c>
      <c r="E263" s="4">
        <v>1.47</v>
      </c>
      <c r="F263">
        <v>0</v>
      </c>
      <c r="G263">
        <v>0</v>
      </c>
      <c r="H263" s="132">
        <v>0</v>
      </c>
      <c r="K263" s="1">
        <v>9.1</v>
      </c>
    </row>
    <row r="264" spans="2:11">
      <c r="B264" s="18">
        <v>66.27</v>
      </c>
      <c r="C264" s="8">
        <v>67.710508002783598</v>
      </c>
      <c r="D264" s="4">
        <v>2.29</v>
      </c>
      <c r="E264" s="4">
        <v>1.1299999999999999</v>
      </c>
      <c r="F264">
        <v>0</v>
      </c>
      <c r="G264">
        <v>0</v>
      </c>
      <c r="H264" s="132">
        <v>1</v>
      </c>
      <c r="K264" s="1">
        <v>13.7</v>
      </c>
    </row>
    <row r="265" spans="2:11">
      <c r="B265" s="18">
        <v>62.35</v>
      </c>
      <c r="C265" s="8">
        <v>63.835674755214988</v>
      </c>
      <c r="D265" s="4">
        <v>5.4</v>
      </c>
      <c r="E265" s="4">
        <v>1.04</v>
      </c>
      <c r="F265">
        <v>1</v>
      </c>
      <c r="G265">
        <v>0</v>
      </c>
      <c r="H265" s="132">
        <v>1</v>
      </c>
      <c r="K265" s="1">
        <v>15.2</v>
      </c>
    </row>
    <row r="266" spans="2:11">
      <c r="B266" s="18">
        <v>61.47</v>
      </c>
      <c r="C266" s="8">
        <v>63.047549996979043</v>
      </c>
      <c r="D266" s="4">
        <v>8.51</v>
      </c>
      <c r="E266" s="4">
        <v>0.95</v>
      </c>
      <c r="F266">
        <v>0</v>
      </c>
      <c r="G266">
        <v>0</v>
      </c>
      <c r="H266" s="132">
        <v>1</v>
      </c>
      <c r="K266" s="1">
        <v>27.9</v>
      </c>
    </row>
    <row r="267" spans="2:11">
      <c r="B267" s="18">
        <v>84.29</v>
      </c>
      <c r="C267" s="8">
        <v>67.14852016333343</v>
      </c>
      <c r="D267" s="4">
        <v>13.84</v>
      </c>
      <c r="E267" s="4">
        <v>0</v>
      </c>
      <c r="F267">
        <v>1</v>
      </c>
      <c r="G267">
        <v>0</v>
      </c>
      <c r="H267" s="132">
        <v>0</v>
      </c>
      <c r="K267" s="1">
        <v>30</v>
      </c>
    </row>
    <row r="268" spans="2:11">
      <c r="B268" s="18">
        <v>83.57</v>
      </c>
      <c r="C268" s="8">
        <v>85.645645645645658</v>
      </c>
      <c r="D268" s="4">
        <v>0.81</v>
      </c>
      <c r="E268" s="4">
        <v>0.26</v>
      </c>
      <c r="F268">
        <v>1</v>
      </c>
      <c r="G268">
        <v>0</v>
      </c>
      <c r="H268" s="132">
        <v>0</v>
      </c>
      <c r="K268" s="1">
        <v>13.3</v>
      </c>
    </row>
    <row r="269" spans="2:11">
      <c r="B269" s="18">
        <v>90.33</v>
      </c>
      <c r="C269" s="8">
        <v>94.882729211087437</v>
      </c>
      <c r="D269" s="4">
        <v>2.9</v>
      </c>
      <c r="E269" s="4">
        <v>0</v>
      </c>
      <c r="F269">
        <v>0</v>
      </c>
      <c r="G269">
        <v>0</v>
      </c>
      <c r="H269" s="132">
        <v>1</v>
      </c>
      <c r="K269" s="1">
        <v>21.1</v>
      </c>
    </row>
    <row r="270" spans="2:11">
      <c r="B270" s="18">
        <v>103.99</v>
      </c>
      <c r="C270" s="8">
        <v>106.53490231920483</v>
      </c>
      <c r="D270" s="4">
        <v>7.12</v>
      </c>
      <c r="E270" s="4">
        <v>1.91</v>
      </c>
      <c r="F270">
        <v>0</v>
      </c>
      <c r="G270">
        <v>0</v>
      </c>
      <c r="H270" s="132">
        <v>1</v>
      </c>
      <c r="K270" s="1">
        <v>28.1</v>
      </c>
    </row>
    <row r="271" spans="2:11">
      <c r="B271" s="18">
        <v>76.95</v>
      </c>
      <c r="C271" s="8">
        <v>82.754133496631994</v>
      </c>
      <c r="D271" s="4">
        <v>3.9</v>
      </c>
      <c r="E271" s="4">
        <v>0.27</v>
      </c>
      <c r="F271">
        <v>0</v>
      </c>
      <c r="G271">
        <v>0</v>
      </c>
      <c r="H271" s="132">
        <v>1</v>
      </c>
      <c r="K271" s="1">
        <v>144</v>
      </c>
    </row>
    <row r="272" spans="2:11">
      <c r="B272" s="18">
        <v>65.319999999999993</v>
      </c>
      <c r="C272" s="8">
        <v>69.756416544057544</v>
      </c>
      <c r="D272" s="4">
        <v>3.25</v>
      </c>
      <c r="E272" s="4">
        <v>0</v>
      </c>
      <c r="F272">
        <v>0</v>
      </c>
      <c r="G272">
        <v>0</v>
      </c>
      <c r="H272" s="132">
        <v>1</v>
      </c>
      <c r="K272" s="1">
        <v>19.3</v>
      </c>
    </row>
    <row r="273" spans="2:11">
      <c r="B273" s="18">
        <v>148.43</v>
      </c>
      <c r="C273" s="8">
        <v>160.18878400888391</v>
      </c>
      <c r="D273" s="4">
        <v>0.19</v>
      </c>
      <c r="E273" s="4">
        <v>0</v>
      </c>
      <c r="F273">
        <v>1</v>
      </c>
      <c r="G273">
        <v>0</v>
      </c>
      <c r="H273" s="132">
        <v>1</v>
      </c>
      <c r="K273" s="1">
        <v>51.1</v>
      </c>
    </row>
    <row r="274" spans="2:11">
      <c r="B274" s="18">
        <v>89.88</v>
      </c>
      <c r="C274" s="8">
        <v>93.508114856429472</v>
      </c>
      <c r="D274" s="4">
        <v>2.86</v>
      </c>
      <c r="E274" s="4">
        <v>1.38</v>
      </c>
      <c r="F274">
        <v>1</v>
      </c>
      <c r="G274">
        <v>0</v>
      </c>
      <c r="H274" s="132">
        <v>1</v>
      </c>
      <c r="K274" s="1">
        <v>55.9</v>
      </c>
    </row>
    <row r="275" spans="2:11">
      <c r="B275" s="18">
        <v>88.97</v>
      </c>
      <c r="C275" s="8">
        <v>91.258312350700521</v>
      </c>
      <c r="D275" s="4">
        <v>11.89</v>
      </c>
      <c r="E275" s="4">
        <v>1.05</v>
      </c>
      <c r="F275">
        <v>1</v>
      </c>
      <c r="G275">
        <v>0</v>
      </c>
      <c r="H275" s="132">
        <v>1</v>
      </c>
      <c r="K275" s="1">
        <v>1304.8</v>
      </c>
    </row>
    <row r="276" spans="2:11">
      <c r="B276" s="18">
        <v>77.02</v>
      </c>
      <c r="C276" s="8">
        <v>77.593360995850631</v>
      </c>
      <c r="D276" s="4">
        <v>-5.26</v>
      </c>
      <c r="E276" s="4">
        <v>3.15</v>
      </c>
      <c r="F276">
        <v>1</v>
      </c>
      <c r="G276">
        <v>0</v>
      </c>
      <c r="H276" s="132">
        <v>1</v>
      </c>
      <c r="K276" s="1">
        <v>18.899999999999999</v>
      </c>
    </row>
    <row r="277" spans="2:11">
      <c r="B277" s="18">
        <v>65.239999999999995</v>
      </c>
      <c r="C277" s="8">
        <v>70.341143620250079</v>
      </c>
      <c r="D277" s="4">
        <v>3.45</v>
      </c>
      <c r="E277" s="4">
        <v>0</v>
      </c>
      <c r="F277">
        <v>1</v>
      </c>
      <c r="G277">
        <v>0</v>
      </c>
      <c r="H277" s="132">
        <v>1</v>
      </c>
      <c r="K277" s="1">
        <v>21</v>
      </c>
    </row>
    <row r="278" spans="2:11">
      <c r="B278" s="18">
        <v>60.67</v>
      </c>
      <c r="C278" s="8">
        <v>58.45195729537366</v>
      </c>
      <c r="D278" s="4">
        <v>3.59</v>
      </c>
      <c r="E278" s="4">
        <v>2.81</v>
      </c>
      <c r="F278">
        <v>1</v>
      </c>
      <c r="G278">
        <v>0</v>
      </c>
      <c r="H278" s="132">
        <v>1</v>
      </c>
      <c r="K278" s="1">
        <v>100.7</v>
      </c>
    </row>
    <row r="279" spans="2:11">
      <c r="B279" s="18">
        <v>119.31</v>
      </c>
      <c r="C279" s="8">
        <v>121.62445676607221</v>
      </c>
      <c r="D279" s="4">
        <v>13.58</v>
      </c>
      <c r="E279" s="4">
        <v>1.57</v>
      </c>
      <c r="F279">
        <v>0</v>
      </c>
      <c r="G279">
        <v>1</v>
      </c>
      <c r="H279" s="132">
        <v>1</v>
      </c>
      <c r="K279" s="1">
        <v>42.4</v>
      </c>
    </row>
    <row r="280" spans="2:11">
      <c r="B280" s="18">
        <v>62.08</v>
      </c>
      <c r="C280" s="8">
        <v>57.72679324894515</v>
      </c>
      <c r="D280" s="4">
        <v>6.3</v>
      </c>
      <c r="E280" s="4">
        <v>4.37</v>
      </c>
      <c r="F280">
        <v>0</v>
      </c>
      <c r="G280">
        <v>1</v>
      </c>
      <c r="H280" s="132">
        <v>1</v>
      </c>
      <c r="K280" s="1">
        <v>15.6</v>
      </c>
    </row>
    <row r="281" spans="2:11">
      <c r="B281" s="18">
        <v>59.52</v>
      </c>
      <c r="C281" s="8">
        <v>64.548651817116081</v>
      </c>
      <c r="D281" s="4">
        <v>1.52</v>
      </c>
      <c r="E281" s="4">
        <v>0</v>
      </c>
      <c r="F281">
        <v>1</v>
      </c>
      <c r="G281">
        <v>0</v>
      </c>
      <c r="H281" s="132">
        <v>0</v>
      </c>
      <c r="K281" s="1">
        <v>19.5</v>
      </c>
    </row>
    <row r="282" spans="2:11">
      <c r="B282" s="18">
        <v>62.85</v>
      </c>
      <c r="C282" s="8">
        <v>59.703264094955479</v>
      </c>
      <c r="D282" s="4">
        <v>2.6</v>
      </c>
      <c r="E282" s="4">
        <v>2.99</v>
      </c>
      <c r="F282">
        <v>1</v>
      </c>
      <c r="G282">
        <v>0</v>
      </c>
      <c r="H282" s="132">
        <v>0</v>
      </c>
      <c r="K282" s="1">
        <v>11.2</v>
      </c>
    </row>
    <row r="283" spans="2:11">
      <c r="B283" s="18">
        <v>92.23</v>
      </c>
      <c r="C283" s="8">
        <v>90.400410677618083</v>
      </c>
      <c r="D283" s="4">
        <v>2.84</v>
      </c>
      <c r="E283" s="4">
        <v>2.71</v>
      </c>
      <c r="F283">
        <v>1</v>
      </c>
      <c r="G283">
        <v>0</v>
      </c>
      <c r="H283" s="132">
        <v>0</v>
      </c>
      <c r="K283" s="1">
        <v>8</v>
      </c>
    </row>
    <row r="284" spans="2:11">
      <c r="B284" s="18">
        <v>77.25</v>
      </c>
      <c r="C284" s="8">
        <v>81.142294436238302</v>
      </c>
      <c r="D284" s="4">
        <v>2.48</v>
      </c>
      <c r="E284" s="4">
        <v>0.43</v>
      </c>
      <c r="F284">
        <v>1</v>
      </c>
      <c r="G284">
        <v>0</v>
      </c>
      <c r="H284" s="132">
        <v>1</v>
      </c>
      <c r="K284" s="1">
        <v>54.9</v>
      </c>
    </row>
    <row r="285" spans="2:11">
      <c r="B285" s="18">
        <v>69.489999999999995</v>
      </c>
      <c r="C285" s="8">
        <v>76.935483870967744</v>
      </c>
      <c r="D285" s="4">
        <v>3.08</v>
      </c>
      <c r="E285" s="4">
        <v>0</v>
      </c>
      <c r="F285">
        <v>0</v>
      </c>
      <c r="G285">
        <v>1</v>
      </c>
      <c r="H285" s="132">
        <v>1</v>
      </c>
      <c r="K285" s="1">
        <v>59.7</v>
      </c>
    </row>
    <row r="286" spans="2:11">
      <c r="B286" s="18">
        <v>78.25</v>
      </c>
      <c r="C286" s="8">
        <v>81.337851405622487</v>
      </c>
      <c r="D286" s="4">
        <v>4.7699999999999996</v>
      </c>
      <c r="E286" s="4">
        <v>1.06</v>
      </c>
      <c r="F286">
        <v>0</v>
      </c>
      <c r="G286">
        <v>0</v>
      </c>
      <c r="H286" s="132">
        <v>1</v>
      </c>
      <c r="K286" s="1">
        <v>20.5</v>
      </c>
    </row>
    <row r="287" spans="2:11">
      <c r="B287" s="18">
        <v>60.42</v>
      </c>
      <c r="C287" s="8">
        <v>66.055516379255053</v>
      </c>
      <c r="D287" s="4">
        <v>8.99</v>
      </c>
      <c r="E287" s="4">
        <v>0</v>
      </c>
      <c r="F287">
        <v>0</v>
      </c>
      <c r="G287">
        <v>0</v>
      </c>
      <c r="H287" s="132">
        <v>0</v>
      </c>
      <c r="K287" s="1">
        <v>13.8</v>
      </c>
    </row>
    <row r="288" spans="2:11">
      <c r="B288" s="18">
        <v>84.12</v>
      </c>
      <c r="C288" s="8">
        <v>85.256604919526282</v>
      </c>
      <c r="D288" s="4">
        <v>4.8899999999999997</v>
      </c>
      <c r="E288" s="4">
        <v>1.46</v>
      </c>
      <c r="F288">
        <v>1</v>
      </c>
      <c r="G288">
        <v>0</v>
      </c>
      <c r="H288" s="132">
        <v>0</v>
      </c>
      <c r="K288" s="1">
        <v>20.6</v>
      </c>
    </row>
    <row r="289" spans="2:11">
      <c r="B289" s="18">
        <v>91.39</v>
      </c>
      <c r="C289" s="8">
        <v>96.678966789667911</v>
      </c>
      <c r="D289" s="4">
        <v>2.06</v>
      </c>
      <c r="E289" s="4">
        <v>0</v>
      </c>
      <c r="F289">
        <v>1</v>
      </c>
      <c r="G289">
        <v>0</v>
      </c>
      <c r="H289" s="132">
        <v>1</v>
      </c>
      <c r="K289" s="1">
        <v>13.5</v>
      </c>
    </row>
    <row r="290" spans="2:11">
      <c r="B290" s="18">
        <v>59.16</v>
      </c>
      <c r="C290" s="8">
        <v>61.685411397513832</v>
      </c>
      <c r="D290" s="4">
        <v>6.72</v>
      </c>
      <c r="E290" s="4">
        <v>0.54</v>
      </c>
      <c r="F290">
        <v>0</v>
      </c>
      <c r="G290">
        <v>0</v>
      </c>
      <c r="H290" s="132">
        <v>1</v>
      </c>
      <c r="K290" s="1">
        <v>301.2</v>
      </c>
    </row>
    <row r="291" spans="2:11">
      <c r="B291" s="18">
        <v>80.08</v>
      </c>
      <c r="C291" s="8">
        <v>83.329766745131607</v>
      </c>
      <c r="D291" s="4">
        <v>5.13</v>
      </c>
      <c r="E291" s="4">
        <v>0</v>
      </c>
      <c r="F291">
        <v>1</v>
      </c>
      <c r="G291">
        <v>0</v>
      </c>
      <c r="H291" s="132">
        <v>1</v>
      </c>
      <c r="K291" s="1">
        <v>22</v>
      </c>
    </row>
    <row r="292" spans="2:11">
      <c r="B292" s="18">
        <v>88.83</v>
      </c>
      <c r="C292" s="8">
        <v>89.416971329613233</v>
      </c>
      <c r="D292" s="4">
        <v>4.59</v>
      </c>
      <c r="E292" s="4">
        <v>1.39</v>
      </c>
      <c r="F292">
        <v>0</v>
      </c>
      <c r="G292">
        <v>0</v>
      </c>
      <c r="H292" s="132">
        <v>1</v>
      </c>
      <c r="K292" s="1">
        <v>13.9</v>
      </c>
    </row>
    <row r="293" spans="2:11">
      <c r="B293" s="18">
        <v>64.17</v>
      </c>
      <c r="C293" s="8">
        <v>66.157475670893547</v>
      </c>
      <c r="D293" s="4">
        <v>9.15</v>
      </c>
      <c r="E293" s="4">
        <v>0.79</v>
      </c>
      <c r="F293">
        <v>0</v>
      </c>
      <c r="G293">
        <v>0</v>
      </c>
      <c r="H293" s="132">
        <v>1</v>
      </c>
      <c r="K293" s="1">
        <v>17.5</v>
      </c>
    </row>
    <row r="294" spans="2:11">
      <c r="B294" s="18">
        <v>58.75</v>
      </c>
      <c r="C294" s="8">
        <v>59.09018861943256</v>
      </c>
      <c r="D294" s="4">
        <v>3.85</v>
      </c>
      <c r="E294" s="4">
        <v>1.76</v>
      </c>
      <c r="F294">
        <v>0</v>
      </c>
      <c r="G294">
        <v>1</v>
      </c>
      <c r="H294" s="132">
        <v>0</v>
      </c>
      <c r="K294" s="1">
        <v>12.9</v>
      </c>
    </row>
    <row r="295" spans="2:11">
      <c r="B295" s="18">
        <v>68.849999999999994</v>
      </c>
      <c r="C295" s="8">
        <v>67.175332111772789</v>
      </c>
      <c r="D295" s="4">
        <v>5.91</v>
      </c>
      <c r="E295" s="4">
        <v>1.69</v>
      </c>
      <c r="F295">
        <v>1</v>
      </c>
      <c r="G295">
        <v>0</v>
      </c>
      <c r="H295" s="132">
        <v>1</v>
      </c>
      <c r="K295" s="1">
        <v>49.8</v>
      </c>
    </row>
    <row r="298" spans="2:11">
      <c r="B298" t="s">
        <v>329</v>
      </c>
    </row>
    <row r="299" spans="2:11" ht="17" thickBot="1"/>
    <row r="300" spans="2:11">
      <c r="B300" s="131" t="s">
        <v>330</v>
      </c>
      <c r="C300" s="131"/>
    </row>
    <row r="301" spans="2:11">
      <c r="B301" s="53" t="s">
        <v>331</v>
      </c>
      <c r="C301" s="53">
        <v>0.98927235013493631</v>
      </c>
    </row>
    <row r="302" spans="2:11">
      <c r="B302" s="53" t="s">
        <v>332</v>
      </c>
      <c r="C302" s="53">
        <v>0.97865978274150012</v>
      </c>
    </row>
    <row r="303" spans="2:11">
      <c r="B303" s="61" t="s">
        <v>333</v>
      </c>
      <c r="C303" s="61">
        <v>0.97568207800775586</v>
      </c>
    </row>
    <row r="304" spans="2:11">
      <c r="B304" s="53" t="s">
        <v>334</v>
      </c>
      <c r="C304" s="53">
        <v>2.6462436616546321</v>
      </c>
    </row>
    <row r="305" spans="2:10" ht="17" thickBot="1">
      <c r="B305" s="54" t="s">
        <v>232</v>
      </c>
      <c r="C305" s="54">
        <v>50</v>
      </c>
    </row>
    <row r="307" spans="2:10" ht="17" thickBot="1">
      <c r="B307" t="s">
        <v>246</v>
      </c>
    </row>
    <row r="308" spans="2:10">
      <c r="B308" s="55"/>
      <c r="C308" s="55" t="s">
        <v>164</v>
      </c>
      <c r="D308" s="55" t="s">
        <v>248</v>
      </c>
      <c r="E308" s="55" t="s">
        <v>249</v>
      </c>
      <c r="F308" s="55" t="s">
        <v>250</v>
      </c>
      <c r="G308" s="55" t="s">
        <v>338</v>
      </c>
    </row>
    <row r="309" spans="2:10">
      <c r="B309" s="53" t="s">
        <v>335</v>
      </c>
      <c r="C309" s="53">
        <v>6</v>
      </c>
      <c r="D309" s="53">
        <v>13808.961612775567</v>
      </c>
      <c r="E309" s="53">
        <v>2301.493602129261</v>
      </c>
      <c r="F309" s="53">
        <v>328.6624666479043</v>
      </c>
      <c r="G309" s="53">
        <v>3.0345940293211156E-34</v>
      </c>
    </row>
    <row r="310" spans="2:10">
      <c r="B310" s="53" t="s">
        <v>336</v>
      </c>
      <c r="C310" s="53">
        <v>43</v>
      </c>
      <c r="D310" s="53">
        <v>301.11203722443452</v>
      </c>
      <c r="E310" s="53">
        <v>7.0026055168473142</v>
      </c>
      <c r="F310" s="53"/>
      <c r="G310" s="53"/>
    </row>
    <row r="311" spans="2:10" ht="17" thickBot="1">
      <c r="B311" s="54" t="s">
        <v>255</v>
      </c>
      <c r="C311" s="54">
        <v>49</v>
      </c>
      <c r="D311" s="54">
        <v>14110.073650000002</v>
      </c>
      <c r="E311" s="54"/>
      <c r="F311" s="54"/>
      <c r="G311" s="54"/>
    </row>
    <row r="312" spans="2:10" ht="17" thickBot="1"/>
    <row r="313" spans="2:10">
      <c r="B313" s="55"/>
      <c r="C313" s="55" t="s">
        <v>339</v>
      </c>
      <c r="D313" s="55" t="s">
        <v>334</v>
      </c>
      <c r="E313" s="55" t="s">
        <v>234</v>
      </c>
      <c r="F313" s="55" t="s">
        <v>251</v>
      </c>
      <c r="G313" s="55" t="s">
        <v>340</v>
      </c>
      <c r="H313" s="55" t="s">
        <v>341</v>
      </c>
      <c r="I313" s="55" t="s">
        <v>342</v>
      </c>
      <c r="J313" s="55" t="s">
        <v>343</v>
      </c>
    </row>
    <row r="314" spans="2:10">
      <c r="B314" s="53" t="s">
        <v>337</v>
      </c>
      <c r="C314" s="53">
        <v>-0.10156802835120038</v>
      </c>
      <c r="D314" s="53">
        <v>2.0972980845798324</v>
      </c>
      <c r="E314" s="53">
        <v>-4.8428036576187633E-2</v>
      </c>
      <c r="F314" s="53">
        <v>0.9615993558997038</v>
      </c>
      <c r="G314" s="53">
        <v>-4.3311727149788073</v>
      </c>
      <c r="H314" s="53">
        <v>4.1280366582764056</v>
      </c>
      <c r="I314" s="53">
        <v>-4.3311727149788073</v>
      </c>
      <c r="J314" s="53">
        <v>4.1280366582764056</v>
      </c>
    </row>
    <row r="315" spans="2:10">
      <c r="B315" s="53" t="s">
        <v>139</v>
      </c>
      <c r="C315" s="53">
        <v>0.93494808232715232</v>
      </c>
      <c r="D315" s="53">
        <v>2.1478446814916018E-2</v>
      </c>
      <c r="E315" s="53">
        <v>43.529594592373599</v>
      </c>
      <c r="F315" s="53">
        <v>3.3856418992701635E-37</v>
      </c>
      <c r="G315" s="53">
        <v>0.89163266618398151</v>
      </c>
      <c r="H315" s="53">
        <v>0.97826349847032312</v>
      </c>
      <c r="I315" s="53">
        <v>0.89163266618398151</v>
      </c>
      <c r="J315" s="53">
        <v>0.97826349847032312</v>
      </c>
    </row>
    <row r="316" spans="2:10">
      <c r="B316" s="53" t="s">
        <v>152</v>
      </c>
      <c r="C316" s="53">
        <v>0.50821245499443435</v>
      </c>
      <c r="D316" s="53">
        <v>0.10626835598268408</v>
      </c>
      <c r="E316" s="53">
        <v>4.7823498377752749</v>
      </c>
      <c r="F316" s="53">
        <v>2.0579441648569062E-5</v>
      </c>
      <c r="G316" s="53">
        <v>0.2939018904593898</v>
      </c>
      <c r="H316" s="53">
        <v>0.72252301952947895</v>
      </c>
      <c r="I316" s="53">
        <v>0.2939018904593898</v>
      </c>
      <c r="J316" s="53">
        <v>0.72252301952947895</v>
      </c>
    </row>
    <row r="317" spans="2:10">
      <c r="B317" s="53" t="s">
        <v>137</v>
      </c>
      <c r="C317" s="53">
        <v>1.9332976705069045</v>
      </c>
      <c r="D317" s="53">
        <v>0.37952962744908841</v>
      </c>
      <c r="E317" s="53">
        <v>5.0939308309105451</v>
      </c>
      <c r="F317" s="53">
        <v>7.4377601505608136E-6</v>
      </c>
      <c r="G317" s="53">
        <v>1.1679032314544853</v>
      </c>
      <c r="H317" s="53">
        <v>2.6986921095593237</v>
      </c>
      <c r="I317" s="53">
        <v>1.1679032314544853</v>
      </c>
      <c r="J317" s="53">
        <v>2.6986921095593237</v>
      </c>
    </row>
    <row r="318" spans="2:10">
      <c r="B318" s="53" t="s">
        <v>158</v>
      </c>
      <c r="C318" s="53">
        <v>1.556627786194815</v>
      </c>
      <c r="D318" s="53">
        <v>0.84781538701219361</v>
      </c>
      <c r="E318" s="53">
        <v>1.8360456887678862</v>
      </c>
      <c r="F318" s="53">
        <v>7.3271439597720922E-2</v>
      </c>
      <c r="G318" s="53">
        <v>-0.15315489117799519</v>
      </c>
      <c r="H318" s="53">
        <v>3.2664104635676252</v>
      </c>
      <c r="I318" s="53">
        <v>-0.15315489117799519</v>
      </c>
      <c r="J318" s="53">
        <v>3.2664104635676252</v>
      </c>
    </row>
    <row r="319" spans="2:10">
      <c r="B319" s="53" t="s">
        <v>156</v>
      </c>
      <c r="C319" s="53">
        <v>-2.4613135605371492</v>
      </c>
      <c r="D319" s="53">
        <v>1.3815058298931446</v>
      </c>
      <c r="E319" s="53">
        <v>-1.7816164849101828</v>
      </c>
      <c r="F319" s="53">
        <v>8.1875293526902676E-2</v>
      </c>
      <c r="G319" s="53">
        <v>-5.247385590870417</v>
      </c>
      <c r="H319" s="53">
        <v>0.32475846979611811</v>
      </c>
      <c r="I319" s="53">
        <v>-5.247385590870417</v>
      </c>
      <c r="J319" s="53">
        <v>0.32475846979611811</v>
      </c>
    </row>
    <row r="320" spans="2:10" ht="17" thickBot="1">
      <c r="B320" s="54" t="s">
        <v>344</v>
      </c>
      <c r="C320" s="54">
        <v>-2.4400731306083454</v>
      </c>
      <c r="D320" s="54">
        <v>0.85858908152632096</v>
      </c>
      <c r="E320" s="54">
        <v>-2.8419568605165666</v>
      </c>
      <c r="F320" s="54">
        <v>6.8297415891626226E-3</v>
      </c>
      <c r="G320" s="54">
        <v>-4.1715830336646595</v>
      </c>
      <c r="H320" s="54">
        <v>-0.70856322755203105</v>
      </c>
      <c r="I320" s="54">
        <v>-4.1715830336646595</v>
      </c>
      <c r="J320" s="54">
        <v>-0.70856322755203105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C17A0-622C-C940-8177-78F393F2973D}">
  <dimension ref="A2:AF382"/>
  <sheetViews>
    <sheetView tabSelected="1" topLeftCell="A322" workbookViewId="0">
      <selection activeCell="A330" sqref="A330"/>
    </sheetView>
  </sheetViews>
  <sheetFormatPr baseColWidth="10" defaultRowHeight="16"/>
  <cols>
    <col min="1" max="1" width="23.33203125" bestFit="1" customWidth="1"/>
    <col min="2" max="2" width="15.33203125" bestFit="1" customWidth="1"/>
    <col min="3" max="3" width="17" bestFit="1" customWidth="1"/>
    <col min="4" max="4" width="20" bestFit="1" customWidth="1"/>
    <col min="5" max="5" width="11" bestFit="1" customWidth="1"/>
    <col min="6" max="6" width="30.6640625" bestFit="1" customWidth="1"/>
    <col min="7" max="7" width="10.6640625" bestFit="1" customWidth="1"/>
    <col min="8" max="8" width="11.6640625" bestFit="1" customWidth="1"/>
    <col min="9" max="9" width="42.83203125" bestFit="1" customWidth="1"/>
    <col min="10" max="10" width="20.6640625" bestFit="1" customWidth="1"/>
    <col min="11" max="11" width="15.83203125" bestFit="1" customWidth="1"/>
    <col min="12" max="12" width="6.6640625" bestFit="1" customWidth="1"/>
    <col min="13" max="13" width="23.83203125" bestFit="1" customWidth="1"/>
    <col min="14" max="14" width="12.1640625" bestFit="1" customWidth="1"/>
    <col min="15" max="15" width="20.6640625" bestFit="1" customWidth="1"/>
    <col min="16" max="16" width="15.33203125" bestFit="1" customWidth="1"/>
    <col min="17" max="17" width="16.83203125" bestFit="1" customWidth="1"/>
    <col min="18" max="18" width="21.5" bestFit="1" customWidth="1"/>
    <col min="19" max="19" width="29.6640625" bestFit="1" customWidth="1"/>
    <col min="20" max="20" width="12.1640625" bestFit="1" customWidth="1"/>
    <col min="21" max="21" width="16.83203125" bestFit="1" customWidth="1"/>
    <col min="22" max="22" width="12.83203125" bestFit="1" customWidth="1"/>
    <col min="23" max="23" width="16.83203125" bestFit="1" customWidth="1"/>
    <col min="24" max="24" width="12.1640625" bestFit="1" customWidth="1"/>
    <col min="25" max="25" width="42.6640625" bestFit="1" customWidth="1"/>
    <col min="26" max="26" width="12.83203125" bestFit="1" customWidth="1"/>
    <col min="27" max="27" width="16.83203125" bestFit="1" customWidth="1"/>
    <col min="28" max="28" width="12.1640625" bestFit="1" customWidth="1"/>
    <col min="29" max="29" width="16.83203125" bestFit="1" customWidth="1"/>
    <col min="30" max="30" width="12.1640625" bestFit="1" customWidth="1"/>
    <col min="31" max="31" width="20.5" bestFit="1" customWidth="1"/>
    <col min="32" max="32" width="12.1640625" bestFit="1" customWidth="1"/>
  </cols>
  <sheetData>
    <row r="2" spans="1:19">
      <c r="A2" s="17" t="s">
        <v>135</v>
      </c>
      <c r="B2" s="5" t="s">
        <v>151</v>
      </c>
      <c r="C2" s="5" t="s">
        <v>139</v>
      </c>
      <c r="D2" s="5" t="s">
        <v>136</v>
      </c>
      <c r="E2" s="6" t="s">
        <v>152</v>
      </c>
      <c r="F2" s="6" t="s">
        <v>137</v>
      </c>
      <c r="G2" s="5" t="s">
        <v>158</v>
      </c>
      <c r="H2" s="5" t="s">
        <v>156</v>
      </c>
      <c r="I2" s="12" t="s">
        <v>344</v>
      </c>
      <c r="J2" t="s">
        <v>104</v>
      </c>
      <c r="K2" t="s">
        <v>107</v>
      </c>
      <c r="L2" t="s">
        <v>110</v>
      </c>
      <c r="M2" t="s">
        <v>106</v>
      </c>
      <c r="N2" t="s">
        <v>105</v>
      </c>
      <c r="O2" t="s">
        <v>103</v>
      </c>
      <c r="P2" t="s">
        <v>111</v>
      </c>
      <c r="Q2" t="s">
        <v>109</v>
      </c>
      <c r="R2" s="5" t="s">
        <v>4</v>
      </c>
      <c r="S2" s="5" t="s">
        <v>146</v>
      </c>
    </row>
    <row r="3" spans="1:19">
      <c r="A3" s="18">
        <v>70.22</v>
      </c>
      <c r="B3">
        <v>26</v>
      </c>
      <c r="C3" s="8">
        <v>74.143413483868684</v>
      </c>
      <c r="D3" s="1">
        <v>119.5</v>
      </c>
      <c r="E3" s="4">
        <v>5.52</v>
      </c>
      <c r="F3" s="4">
        <v>0</v>
      </c>
      <c r="G3">
        <v>1</v>
      </c>
      <c r="H3">
        <v>0</v>
      </c>
      <c r="I3" s="132">
        <v>1</v>
      </c>
      <c r="J3">
        <v>0</v>
      </c>
      <c r="K3">
        <v>0</v>
      </c>
      <c r="L3">
        <v>0</v>
      </c>
      <c r="M3">
        <v>0</v>
      </c>
      <c r="N3">
        <v>0</v>
      </c>
      <c r="O3">
        <v>0</v>
      </c>
      <c r="P3">
        <v>0</v>
      </c>
      <c r="Q3">
        <v>0</v>
      </c>
      <c r="R3" t="s">
        <v>108</v>
      </c>
      <c r="S3" s="8">
        <v>1292.5999999999999</v>
      </c>
    </row>
    <row r="4" spans="1:19">
      <c r="A4" s="18">
        <v>93.87</v>
      </c>
      <c r="B4">
        <v>26</v>
      </c>
      <c r="C4" s="8">
        <v>96.332655494004641</v>
      </c>
      <c r="D4" s="1">
        <v>23.3</v>
      </c>
      <c r="E4" s="4">
        <v>10.99</v>
      </c>
      <c r="F4" s="4">
        <v>0</v>
      </c>
      <c r="G4">
        <v>1</v>
      </c>
      <c r="H4">
        <v>0</v>
      </c>
      <c r="I4" s="132">
        <v>1</v>
      </c>
      <c r="J4">
        <v>1</v>
      </c>
      <c r="K4">
        <v>0</v>
      </c>
      <c r="L4">
        <v>0</v>
      </c>
      <c r="M4">
        <v>0</v>
      </c>
      <c r="N4">
        <v>0</v>
      </c>
      <c r="O4">
        <v>0</v>
      </c>
      <c r="P4">
        <v>0</v>
      </c>
      <c r="Q4">
        <v>0</v>
      </c>
      <c r="R4" t="s">
        <v>104</v>
      </c>
      <c r="S4" s="8">
        <v>1257.1982549684926</v>
      </c>
    </row>
    <row r="5" spans="1:19">
      <c r="A5" s="18">
        <v>70.510000000000005</v>
      </c>
      <c r="B5">
        <v>53</v>
      </c>
      <c r="C5" s="8">
        <v>69.361946733090633</v>
      </c>
      <c r="D5" s="1">
        <v>22.7</v>
      </c>
      <c r="E5" s="4">
        <v>5.66</v>
      </c>
      <c r="F5" s="4">
        <v>2.2799999999999998</v>
      </c>
      <c r="G5">
        <v>0</v>
      </c>
      <c r="H5">
        <v>0</v>
      </c>
      <c r="I5" s="132">
        <v>0</v>
      </c>
      <c r="J5">
        <v>1</v>
      </c>
      <c r="K5">
        <v>0</v>
      </c>
      <c r="L5">
        <v>0</v>
      </c>
      <c r="M5">
        <v>0</v>
      </c>
      <c r="N5">
        <v>0</v>
      </c>
      <c r="O5">
        <v>0</v>
      </c>
      <c r="P5">
        <v>0</v>
      </c>
      <c r="Q5">
        <v>0</v>
      </c>
      <c r="R5" t="s">
        <v>104</v>
      </c>
      <c r="S5" s="8">
        <v>216.1301859799714</v>
      </c>
    </row>
    <row r="6" spans="1:19">
      <c r="A6" s="18">
        <v>100.15</v>
      </c>
      <c r="B6">
        <v>117</v>
      </c>
      <c r="C6" s="8">
        <v>97.878881032892721</v>
      </c>
      <c r="D6" s="1">
        <v>65</v>
      </c>
      <c r="E6" s="4">
        <v>6.25</v>
      </c>
      <c r="F6" s="4">
        <v>2.06</v>
      </c>
      <c r="G6">
        <v>1</v>
      </c>
      <c r="H6">
        <v>0</v>
      </c>
      <c r="I6" s="132">
        <v>0</v>
      </c>
      <c r="J6">
        <v>1</v>
      </c>
      <c r="K6">
        <v>0</v>
      </c>
      <c r="L6">
        <v>0</v>
      </c>
      <c r="M6">
        <v>0</v>
      </c>
      <c r="N6">
        <v>0</v>
      </c>
      <c r="O6">
        <v>0</v>
      </c>
      <c r="P6">
        <v>0</v>
      </c>
      <c r="Q6">
        <v>0</v>
      </c>
      <c r="R6" t="s">
        <v>104</v>
      </c>
      <c r="S6" s="8">
        <v>271.65127020785224</v>
      </c>
    </row>
    <row r="7" spans="1:19">
      <c r="A7" s="18">
        <v>69.790000000000006</v>
      </c>
      <c r="B7">
        <v>182</v>
      </c>
      <c r="C7" s="8">
        <v>68.544423440453699</v>
      </c>
      <c r="D7" s="1">
        <v>16</v>
      </c>
      <c r="E7" s="4">
        <v>4.4800000000000004</v>
      </c>
      <c r="F7" s="4">
        <v>1.74</v>
      </c>
      <c r="G7">
        <v>1</v>
      </c>
      <c r="H7">
        <v>0</v>
      </c>
      <c r="I7" s="132">
        <v>0</v>
      </c>
      <c r="J7">
        <v>1</v>
      </c>
      <c r="K7">
        <v>0</v>
      </c>
      <c r="L7">
        <v>0</v>
      </c>
      <c r="M7">
        <v>0</v>
      </c>
      <c r="N7">
        <v>0</v>
      </c>
      <c r="O7">
        <v>0</v>
      </c>
      <c r="P7">
        <v>0</v>
      </c>
      <c r="Q7">
        <v>0</v>
      </c>
      <c r="R7" t="s">
        <v>104</v>
      </c>
      <c r="S7" s="8">
        <v>458.88006686167995</v>
      </c>
    </row>
    <row r="8" spans="1:19">
      <c r="A8" s="18">
        <v>73.87</v>
      </c>
      <c r="B8">
        <v>84</v>
      </c>
      <c r="C8" s="8">
        <v>71.719457013574655</v>
      </c>
      <c r="D8" s="1">
        <v>33.299999999999997</v>
      </c>
      <c r="E8" s="4">
        <v>5.52</v>
      </c>
      <c r="F8" s="4">
        <v>1.85</v>
      </c>
      <c r="G8">
        <v>1</v>
      </c>
      <c r="H8">
        <v>0</v>
      </c>
      <c r="I8" s="132">
        <v>1</v>
      </c>
      <c r="J8">
        <v>0</v>
      </c>
      <c r="K8">
        <v>1</v>
      </c>
      <c r="L8">
        <v>0</v>
      </c>
      <c r="M8">
        <v>0</v>
      </c>
      <c r="N8">
        <v>0</v>
      </c>
      <c r="O8">
        <v>0</v>
      </c>
      <c r="P8">
        <v>0</v>
      </c>
      <c r="Q8">
        <v>0</v>
      </c>
      <c r="R8" t="s">
        <v>107</v>
      </c>
      <c r="S8" s="8">
        <v>933.82519863791129</v>
      </c>
    </row>
    <row r="9" spans="1:19">
      <c r="A9" s="18">
        <v>65.510000000000005</v>
      </c>
      <c r="B9">
        <v>100</v>
      </c>
      <c r="C9" s="8">
        <v>62.015137180700087</v>
      </c>
      <c r="D9" s="1">
        <v>16.7</v>
      </c>
      <c r="E9" s="4">
        <v>1.66</v>
      </c>
      <c r="F9" s="4">
        <v>2.48</v>
      </c>
      <c r="G9">
        <v>0</v>
      </c>
      <c r="H9">
        <v>0</v>
      </c>
      <c r="I9" s="132">
        <v>0</v>
      </c>
      <c r="J9">
        <v>0</v>
      </c>
      <c r="K9">
        <v>1</v>
      </c>
      <c r="L9">
        <v>0</v>
      </c>
      <c r="M9">
        <v>0</v>
      </c>
      <c r="N9">
        <v>0</v>
      </c>
      <c r="O9">
        <v>0</v>
      </c>
      <c r="P9">
        <v>0</v>
      </c>
      <c r="Q9">
        <v>0</v>
      </c>
      <c r="R9" t="s">
        <v>107</v>
      </c>
      <c r="S9" s="8">
        <v>166.12276612276617</v>
      </c>
    </row>
    <row r="10" spans="1:19">
      <c r="A10" s="18">
        <v>60.33</v>
      </c>
      <c r="B10">
        <v>73</v>
      </c>
      <c r="C10" s="8">
        <v>58.99923017705926</v>
      </c>
      <c r="D10" s="1">
        <v>74.3</v>
      </c>
      <c r="E10" s="4">
        <v>5.09</v>
      </c>
      <c r="F10" s="4">
        <v>0.93</v>
      </c>
      <c r="G10">
        <v>1</v>
      </c>
      <c r="H10">
        <v>0</v>
      </c>
      <c r="I10" s="132">
        <v>1</v>
      </c>
      <c r="J10">
        <v>0</v>
      </c>
      <c r="K10">
        <v>1</v>
      </c>
      <c r="L10">
        <v>0</v>
      </c>
      <c r="M10">
        <v>0</v>
      </c>
      <c r="N10">
        <v>0</v>
      </c>
      <c r="O10">
        <v>0</v>
      </c>
      <c r="P10">
        <v>0</v>
      </c>
      <c r="Q10">
        <v>0</v>
      </c>
      <c r="R10" t="s">
        <v>107</v>
      </c>
      <c r="S10" s="8">
        <v>1210.5329949238578</v>
      </c>
    </row>
    <row r="11" spans="1:19">
      <c r="A11" s="18">
        <v>79.14</v>
      </c>
      <c r="B11">
        <v>115</v>
      </c>
      <c r="C11" s="8">
        <v>77.244582043343641</v>
      </c>
      <c r="D11" s="1">
        <v>8.5</v>
      </c>
      <c r="E11" s="4">
        <v>-4.95</v>
      </c>
      <c r="F11" s="4">
        <v>4.4400000000000004</v>
      </c>
      <c r="G11">
        <v>1</v>
      </c>
      <c r="H11">
        <v>0</v>
      </c>
      <c r="I11" s="132">
        <v>0</v>
      </c>
      <c r="J11">
        <v>0</v>
      </c>
      <c r="K11">
        <v>1</v>
      </c>
      <c r="L11">
        <v>0</v>
      </c>
      <c r="M11">
        <v>0</v>
      </c>
      <c r="N11">
        <v>0</v>
      </c>
      <c r="O11">
        <v>0</v>
      </c>
      <c r="P11">
        <v>0</v>
      </c>
      <c r="Q11">
        <v>0</v>
      </c>
      <c r="R11" t="s">
        <v>107</v>
      </c>
      <c r="S11" s="8">
        <v>-34.571428571428577</v>
      </c>
    </row>
    <row r="12" spans="1:19">
      <c r="A12" s="18">
        <v>67.72</v>
      </c>
      <c r="B12">
        <v>86</v>
      </c>
      <c r="C12" s="8">
        <v>71.824891829982192</v>
      </c>
      <c r="D12" s="1">
        <v>20.399999999999999</v>
      </c>
      <c r="E12" s="4">
        <v>-0.69</v>
      </c>
      <c r="F12" s="4">
        <v>1.5</v>
      </c>
      <c r="G12">
        <v>1</v>
      </c>
      <c r="H12">
        <v>0</v>
      </c>
      <c r="I12" s="132">
        <v>1</v>
      </c>
      <c r="J12">
        <v>0</v>
      </c>
      <c r="K12">
        <v>0</v>
      </c>
      <c r="L12">
        <v>1</v>
      </c>
      <c r="M12">
        <v>0</v>
      </c>
      <c r="N12">
        <v>0</v>
      </c>
      <c r="O12">
        <v>0</v>
      </c>
      <c r="P12">
        <v>0</v>
      </c>
      <c r="Q12">
        <v>0</v>
      </c>
      <c r="R12" t="s">
        <v>110</v>
      </c>
      <c r="S12" s="8">
        <v>25.22723056946765</v>
      </c>
    </row>
    <row r="13" spans="1:19">
      <c r="A13" s="18">
        <v>63.98</v>
      </c>
      <c r="B13">
        <v>125</v>
      </c>
      <c r="C13" s="8">
        <v>61.96829079659706</v>
      </c>
      <c r="D13" s="1">
        <v>21.1</v>
      </c>
      <c r="E13" s="4">
        <v>14.17</v>
      </c>
      <c r="F13" s="4">
        <v>2.33</v>
      </c>
      <c r="G13">
        <v>0</v>
      </c>
      <c r="H13">
        <v>1</v>
      </c>
      <c r="I13" s="132">
        <v>1</v>
      </c>
      <c r="J13">
        <v>0</v>
      </c>
      <c r="K13">
        <v>0</v>
      </c>
      <c r="L13">
        <v>0</v>
      </c>
      <c r="M13">
        <v>1</v>
      </c>
      <c r="N13">
        <v>0</v>
      </c>
      <c r="O13">
        <v>0</v>
      </c>
      <c r="P13">
        <v>0</v>
      </c>
      <c r="Q13">
        <v>0</v>
      </c>
      <c r="R13" t="s">
        <v>106</v>
      </c>
      <c r="S13" s="8">
        <v>615.98290598290589</v>
      </c>
    </row>
    <row r="14" spans="1:19">
      <c r="A14" s="18">
        <v>77.17</v>
      </c>
      <c r="B14">
        <v>21</v>
      </c>
      <c r="C14" s="8">
        <v>79.756721266155211</v>
      </c>
      <c r="D14" s="1">
        <v>21.9</v>
      </c>
      <c r="E14" s="4">
        <v>6.98</v>
      </c>
      <c r="F14" s="4">
        <v>1.05</v>
      </c>
      <c r="G14">
        <v>0</v>
      </c>
      <c r="H14">
        <v>0</v>
      </c>
      <c r="I14" s="132">
        <v>1</v>
      </c>
      <c r="J14">
        <v>0</v>
      </c>
      <c r="K14">
        <v>0</v>
      </c>
      <c r="L14">
        <v>0</v>
      </c>
      <c r="M14">
        <v>1</v>
      </c>
      <c r="N14">
        <v>0</v>
      </c>
      <c r="O14">
        <v>0</v>
      </c>
      <c r="P14">
        <v>0</v>
      </c>
      <c r="Q14">
        <v>0</v>
      </c>
      <c r="R14" t="s">
        <v>106</v>
      </c>
      <c r="S14" s="8">
        <v>1351.3950892857138</v>
      </c>
    </row>
    <row r="15" spans="1:19">
      <c r="A15" s="18">
        <v>71.25</v>
      </c>
      <c r="B15">
        <v>110</v>
      </c>
      <c r="C15" s="8">
        <v>73.686508514044561</v>
      </c>
      <c r="D15" s="1">
        <v>44.8</v>
      </c>
      <c r="E15" s="4">
        <v>6.82</v>
      </c>
      <c r="F15" s="4">
        <v>0.84</v>
      </c>
      <c r="G15">
        <v>0</v>
      </c>
      <c r="H15">
        <v>0</v>
      </c>
      <c r="I15" s="132">
        <v>1</v>
      </c>
      <c r="J15">
        <v>0</v>
      </c>
      <c r="K15">
        <v>0</v>
      </c>
      <c r="L15">
        <v>0</v>
      </c>
      <c r="M15">
        <v>1</v>
      </c>
      <c r="N15">
        <v>0</v>
      </c>
      <c r="O15">
        <v>0</v>
      </c>
      <c r="P15">
        <v>0</v>
      </c>
      <c r="Q15">
        <v>0</v>
      </c>
      <c r="R15" t="s">
        <v>106</v>
      </c>
      <c r="S15" s="8">
        <v>1055.2758954501453</v>
      </c>
    </row>
    <row r="16" spans="1:19">
      <c r="A16" s="18">
        <v>80.680000000000007</v>
      </c>
      <c r="B16">
        <v>19</v>
      </c>
      <c r="C16" s="8">
        <v>81.707841544416297</v>
      </c>
      <c r="D16" s="1">
        <v>14.4</v>
      </c>
      <c r="E16" s="4">
        <v>5.29</v>
      </c>
      <c r="F16" s="4">
        <v>0.54</v>
      </c>
      <c r="G16">
        <v>1</v>
      </c>
      <c r="H16">
        <v>0</v>
      </c>
      <c r="I16" s="132">
        <v>0</v>
      </c>
      <c r="J16">
        <v>0</v>
      </c>
      <c r="K16">
        <v>0</v>
      </c>
      <c r="L16">
        <v>0</v>
      </c>
      <c r="M16">
        <v>1</v>
      </c>
      <c r="N16">
        <v>0</v>
      </c>
      <c r="O16">
        <v>0</v>
      </c>
      <c r="P16">
        <v>0</v>
      </c>
      <c r="Q16">
        <v>0</v>
      </c>
      <c r="R16" t="s">
        <v>106</v>
      </c>
      <c r="S16" s="8">
        <v>4526.0340632603402</v>
      </c>
    </row>
    <row r="17" spans="1:19">
      <c r="A17" s="18">
        <v>62.26</v>
      </c>
      <c r="B17">
        <v>159</v>
      </c>
      <c r="C17" s="8">
        <v>62.208306256276934</v>
      </c>
      <c r="D17" s="1">
        <v>66.7</v>
      </c>
      <c r="E17" s="4">
        <v>8.43</v>
      </c>
      <c r="F17" s="4">
        <v>0.84</v>
      </c>
      <c r="G17">
        <v>1</v>
      </c>
      <c r="H17">
        <v>0</v>
      </c>
      <c r="I17" s="132">
        <v>1</v>
      </c>
      <c r="J17">
        <v>0</v>
      </c>
      <c r="K17">
        <v>0</v>
      </c>
      <c r="L17">
        <v>0</v>
      </c>
      <c r="M17">
        <v>1</v>
      </c>
      <c r="N17">
        <v>0</v>
      </c>
      <c r="O17">
        <v>0</v>
      </c>
      <c r="P17">
        <v>0</v>
      </c>
      <c r="Q17">
        <v>0</v>
      </c>
      <c r="R17" t="s">
        <v>106</v>
      </c>
      <c r="S17" s="8">
        <v>1081.9629789065862</v>
      </c>
    </row>
    <row r="18" spans="1:19">
      <c r="A18" s="18">
        <v>62.65</v>
      </c>
      <c r="B18">
        <v>22</v>
      </c>
      <c r="C18" s="8">
        <v>67.889542418502629</v>
      </c>
      <c r="D18" s="1">
        <v>12.5</v>
      </c>
      <c r="E18" s="4">
        <v>14.46</v>
      </c>
      <c r="F18" s="4">
        <v>0</v>
      </c>
      <c r="G18">
        <v>0</v>
      </c>
      <c r="H18">
        <v>1</v>
      </c>
      <c r="I18" s="132">
        <v>1</v>
      </c>
      <c r="J18">
        <v>0</v>
      </c>
      <c r="K18">
        <v>0</v>
      </c>
      <c r="L18">
        <v>0</v>
      </c>
      <c r="M18">
        <v>0</v>
      </c>
      <c r="N18">
        <v>1</v>
      </c>
      <c r="O18">
        <v>0</v>
      </c>
      <c r="P18">
        <v>0</v>
      </c>
      <c r="Q18">
        <v>0</v>
      </c>
      <c r="R18" t="s">
        <v>105</v>
      </c>
      <c r="S18" s="8">
        <v>1720.6486486486488</v>
      </c>
    </row>
    <row r="19" spans="1:19">
      <c r="A19" s="18">
        <v>65.77</v>
      </c>
      <c r="B19">
        <v>64</v>
      </c>
      <c r="C19" s="8">
        <v>66.451705359701933</v>
      </c>
      <c r="D19" s="1">
        <v>16.7</v>
      </c>
      <c r="E19" s="4">
        <v>4.43</v>
      </c>
      <c r="F19" s="4">
        <v>1.7</v>
      </c>
      <c r="G19">
        <v>1</v>
      </c>
      <c r="H19">
        <v>0</v>
      </c>
      <c r="I19" s="132">
        <v>1</v>
      </c>
      <c r="J19">
        <v>0</v>
      </c>
      <c r="K19">
        <v>0</v>
      </c>
      <c r="L19">
        <v>0</v>
      </c>
      <c r="M19">
        <v>0</v>
      </c>
      <c r="N19">
        <v>1</v>
      </c>
      <c r="O19">
        <v>0</v>
      </c>
      <c r="P19">
        <v>0</v>
      </c>
      <c r="Q19">
        <v>0</v>
      </c>
      <c r="R19" t="s">
        <v>105</v>
      </c>
      <c r="S19" s="8">
        <v>425.09041591320073</v>
      </c>
    </row>
    <row r="20" spans="1:19">
      <c r="A20" s="18">
        <v>74.88</v>
      </c>
      <c r="B20">
        <v>8</v>
      </c>
      <c r="C20" s="8">
        <v>74.806511876167605</v>
      </c>
      <c r="D20" s="1">
        <v>9.1</v>
      </c>
      <c r="E20" s="4">
        <v>2.92</v>
      </c>
      <c r="F20" s="4">
        <v>1.47</v>
      </c>
      <c r="G20">
        <v>0</v>
      </c>
      <c r="H20">
        <v>0</v>
      </c>
      <c r="I20" s="132">
        <v>0</v>
      </c>
      <c r="J20">
        <v>0</v>
      </c>
      <c r="K20">
        <v>0</v>
      </c>
      <c r="L20">
        <v>0</v>
      </c>
      <c r="M20">
        <v>0</v>
      </c>
      <c r="N20">
        <v>1</v>
      </c>
      <c r="O20">
        <v>0</v>
      </c>
      <c r="P20">
        <v>0</v>
      </c>
      <c r="Q20">
        <v>0</v>
      </c>
      <c r="R20" t="s">
        <v>105</v>
      </c>
      <c r="S20" s="8">
        <v>450.42016806722688</v>
      </c>
    </row>
    <row r="21" spans="1:19">
      <c r="A21" s="18">
        <v>66.27</v>
      </c>
      <c r="B21">
        <v>90</v>
      </c>
      <c r="C21" s="8">
        <v>67.710508002783598</v>
      </c>
      <c r="D21" s="1">
        <v>13.7</v>
      </c>
      <c r="E21" s="4">
        <v>2.29</v>
      </c>
      <c r="F21" s="4">
        <v>1.1299999999999999</v>
      </c>
      <c r="G21">
        <v>0</v>
      </c>
      <c r="H21">
        <v>0</v>
      </c>
      <c r="I21" s="132">
        <v>1</v>
      </c>
      <c r="J21">
        <v>0</v>
      </c>
      <c r="K21">
        <v>0</v>
      </c>
      <c r="L21">
        <v>0</v>
      </c>
      <c r="M21">
        <v>0</v>
      </c>
      <c r="N21">
        <v>1</v>
      </c>
      <c r="O21">
        <v>0</v>
      </c>
      <c r="P21">
        <v>0</v>
      </c>
      <c r="Q21">
        <v>0</v>
      </c>
      <c r="R21" t="s">
        <v>105</v>
      </c>
      <c r="S21" s="8">
        <v>388.34853090172248</v>
      </c>
    </row>
    <row r="22" spans="1:19">
      <c r="A22" s="18">
        <v>62.35</v>
      </c>
      <c r="B22">
        <v>132</v>
      </c>
      <c r="C22" s="8">
        <v>63.835674755214988</v>
      </c>
      <c r="D22" s="1">
        <v>15.2</v>
      </c>
      <c r="E22" s="4">
        <v>5.4</v>
      </c>
      <c r="F22" s="4">
        <v>1.04</v>
      </c>
      <c r="G22">
        <v>1</v>
      </c>
      <c r="H22">
        <v>0</v>
      </c>
      <c r="I22" s="132">
        <v>1</v>
      </c>
      <c r="J22">
        <v>0</v>
      </c>
      <c r="K22">
        <v>0</v>
      </c>
      <c r="L22">
        <v>0</v>
      </c>
      <c r="M22">
        <v>0</v>
      </c>
      <c r="N22">
        <v>1</v>
      </c>
      <c r="O22">
        <v>0</v>
      </c>
      <c r="P22">
        <v>0</v>
      </c>
      <c r="Q22">
        <v>0</v>
      </c>
      <c r="R22" t="s">
        <v>105</v>
      </c>
      <c r="S22" s="8">
        <v>709.35856992639322</v>
      </c>
    </row>
    <row r="23" spans="1:19">
      <c r="A23" s="18">
        <v>61.47</v>
      </c>
      <c r="B23">
        <v>90</v>
      </c>
      <c r="C23" s="8">
        <v>63.047549996979043</v>
      </c>
      <c r="D23" s="1">
        <v>27.9</v>
      </c>
      <c r="E23" s="4">
        <v>8.51</v>
      </c>
      <c r="F23" s="4">
        <v>0.95</v>
      </c>
      <c r="G23">
        <v>0</v>
      </c>
      <c r="H23">
        <v>0</v>
      </c>
      <c r="I23" s="132">
        <v>1</v>
      </c>
      <c r="J23">
        <v>0</v>
      </c>
      <c r="K23">
        <v>0</v>
      </c>
      <c r="L23">
        <v>0</v>
      </c>
      <c r="M23">
        <v>0</v>
      </c>
      <c r="N23">
        <v>1</v>
      </c>
      <c r="O23">
        <v>0</v>
      </c>
      <c r="P23">
        <v>0</v>
      </c>
      <c r="Q23">
        <v>0</v>
      </c>
      <c r="R23" t="s">
        <v>105</v>
      </c>
      <c r="S23" s="8">
        <v>1061.6874730951358</v>
      </c>
    </row>
    <row r="24" spans="1:19">
      <c r="A24" s="18">
        <v>84.29</v>
      </c>
      <c r="B24">
        <v>26</v>
      </c>
      <c r="C24" s="8">
        <v>67.14852016333343</v>
      </c>
      <c r="D24" s="1">
        <v>30</v>
      </c>
      <c r="E24" s="4">
        <v>13.84</v>
      </c>
      <c r="F24" s="4">
        <v>0</v>
      </c>
      <c r="G24">
        <v>1</v>
      </c>
      <c r="H24">
        <v>0</v>
      </c>
      <c r="I24" s="132">
        <v>0</v>
      </c>
      <c r="J24">
        <v>0</v>
      </c>
      <c r="K24">
        <v>0</v>
      </c>
      <c r="L24">
        <v>0</v>
      </c>
      <c r="M24">
        <v>0</v>
      </c>
      <c r="N24">
        <v>1</v>
      </c>
      <c r="O24">
        <v>0</v>
      </c>
      <c r="P24">
        <v>0</v>
      </c>
      <c r="Q24">
        <v>0</v>
      </c>
      <c r="R24" t="s">
        <v>105</v>
      </c>
      <c r="S24" s="8">
        <v>1568.0547293277809</v>
      </c>
    </row>
    <row r="25" spans="1:19">
      <c r="A25" s="18">
        <v>83.57</v>
      </c>
      <c r="B25">
        <v>3</v>
      </c>
      <c r="C25" s="8">
        <v>85.645645645645658</v>
      </c>
      <c r="D25" s="1">
        <v>13.3</v>
      </c>
      <c r="E25" s="4">
        <v>0.81</v>
      </c>
      <c r="F25" s="4">
        <v>0.26</v>
      </c>
      <c r="G25">
        <v>1</v>
      </c>
      <c r="H25">
        <v>0</v>
      </c>
      <c r="I25" s="132">
        <v>0</v>
      </c>
      <c r="J25">
        <v>0</v>
      </c>
      <c r="K25">
        <v>0</v>
      </c>
      <c r="L25">
        <v>0</v>
      </c>
      <c r="M25">
        <v>0</v>
      </c>
      <c r="N25">
        <v>1</v>
      </c>
      <c r="O25">
        <v>0</v>
      </c>
      <c r="P25">
        <v>0</v>
      </c>
      <c r="Q25">
        <v>0</v>
      </c>
      <c r="R25" t="s">
        <v>105</v>
      </c>
      <c r="S25" s="8">
        <v>20.978473581213304</v>
      </c>
    </row>
    <row r="26" spans="1:19">
      <c r="A26" s="18">
        <v>90.33</v>
      </c>
      <c r="B26">
        <v>37</v>
      </c>
      <c r="C26" s="8">
        <v>94.882729211087437</v>
      </c>
      <c r="D26" s="1">
        <v>21.1</v>
      </c>
      <c r="E26" s="4">
        <v>2.9</v>
      </c>
      <c r="F26" s="4">
        <v>0</v>
      </c>
      <c r="G26">
        <v>0</v>
      </c>
      <c r="H26">
        <v>0</v>
      </c>
      <c r="I26" s="132">
        <v>1</v>
      </c>
      <c r="J26">
        <v>0</v>
      </c>
      <c r="K26">
        <v>0</v>
      </c>
      <c r="L26">
        <v>0</v>
      </c>
      <c r="M26">
        <v>0</v>
      </c>
      <c r="N26">
        <v>1</v>
      </c>
      <c r="O26">
        <v>0</v>
      </c>
      <c r="P26">
        <v>0</v>
      </c>
      <c r="Q26">
        <v>0</v>
      </c>
      <c r="R26" t="s">
        <v>105</v>
      </c>
      <c r="S26" s="8">
        <v>1248.0825958702064</v>
      </c>
    </row>
    <row r="27" spans="1:19">
      <c r="A27" s="18">
        <v>103.99</v>
      </c>
      <c r="B27">
        <v>22</v>
      </c>
      <c r="C27" s="8">
        <v>106.53490231920483</v>
      </c>
      <c r="D27" s="1">
        <v>28.1</v>
      </c>
      <c r="E27" s="4">
        <v>7.12</v>
      </c>
      <c r="F27" s="4">
        <v>1.91</v>
      </c>
      <c r="G27">
        <v>0</v>
      </c>
      <c r="H27">
        <v>0</v>
      </c>
      <c r="I27" s="132">
        <v>1</v>
      </c>
      <c r="J27">
        <v>0</v>
      </c>
      <c r="K27">
        <v>0</v>
      </c>
      <c r="L27">
        <v>0</v>
      </c>
      <c r="M27">
        <v>0</v>
      </c>
      <c r="N27">
        <v>0</v>
      </c>
      <c r="O27">
        <v>1</v>
      </c>
      <c r="P27">
        <v>0</v>
      </c>
      <c r="Q27">
        <v>0</v>
      </c>
      <c r="R27" t="s">
        <v>103</v>
      </c>
      <c r="S27" s="8">
        <v>740.44630404463044</v>
      </c>
    </row>
    <row r="28" spans="1:19">
      <c r="A28" s="18">
        <v>76.95</v>
      </c>
      <c r="B28">
        <v>26</v>
      </c>
      <c r="C28" s="8">
        <v>82.754133496631994</v>
      </c>
      <c r="D28" s="1">
        <v>144</v>
      </c>
      <c r="E28" s="4">
        <v>3.9</v>
      </c>
      <c r="F28" s="4">
        <v>0.27</v>
      </c>
      <c r="G28">
        <v>0</v>
      </c>
      <c r="H28">
        <v>0</v>
      </c>
      <c r="I28" s="132">
        <v>1</v>
      </c>
      <c r="J28">
        <v>0</v>
      </c>
      <c r="K28">
        <v>0</v>
      </c>
      <c r="L28">
        <v>0</v>
      </c>
      <c r="M28">
        <v>0</v>
      </c>
      <c r="N28">
        <v>0</v>
      </c>
      <c r="O28">
        <v>1</v>
      </c>
      <c r="P28">
        <v>0</v>
      </c>
      <c r="Q28">
        <v>0</v>
      </c>
      <c r="R28" t="s">
        <v>103</v>
      </c>
      <c r="S28" s="8">
        <v>2858.4882280049565</v>
      </c>
    </row>
    <row r="29" spans="1:19">
      <c r="A29" s="18">
        <v>65.319999999999993</v>
      </c>
      <c r="B29">
        <v>5</v>
      </c>
      <c r="C29" s="8">
        <v>69.756416544057544</v>
      </c>
      <c r="D29" s="1">
        <v>19.3</v>
      </c>
      <c r="E29" s="4">
        <v>3.25</v>
      </c>
      <c r="F29" s="4">
        <v>0</v>
      </c>
      <c r="G29">
        <v>0</v>
      </c>
      <c r="H29">
        <v>0</v>
      </c>
      <c r="I29" s="132">
        <v>1</v>
      </c>
      <c r="J29">
        <v>0</v>
      </c>
      <c r="K29">
        <v>0</v>
      </c>
      <c r="L29">
        <v>0</v>
      </c>
      <c r="M29">
        <v>0</v>
      </c>
      <c r="N29">
        <v>0</v>
      </c>
      <c r="O29">
        <v>1</v>
      </c>
      <c r="P29">
        <v>0</v>
      </c>
      <c r="Q29">
        <v>0</v>
      </c>
      <c r="R29" t="s">
        <v>103</v>
      </c>
      <c r="S29" s="8">
        <v>272.18637992831543</v>
      </c>
    </row>
    <row r="30" spans="1:19">
      <c r="A30" s="18">
        <v>148.43</v>
      </c>
      <c r="B30">
        <v>50</v>
      </c>
      <c r="C30" s="8">
        <v>160.18878400888391</v>
      </c>
      <c r="D30" s="1">
        <v>51.1</v>
      </c>
      <c r="E30" s="4">
        <v>0.19</v>
      </c>
      <c r="F30" s="4">
        <v>0</v>
      </c>
      <c r="G30">
        <v>1</v>
      </c>
      <c r="H30">
        <v>0</v>
      </c>
      <c r="I30" s="132">
        <v>1</v>
      </c>
      <c r="J30">
        <v>0</v>
      </c>
      <c r="K30">
        <v>0</v>
      </c>
      <c r="L30">
        <v>0</v>
      </c>
      <c r="M30">
        <v>0</v>
      </c>
      <c r="N30">
        <v>0</v>
      </c>
      <c r="O30">
        <v>1</v>
      </c>
      <c r="P30">
        <v>0</v>
      </c>
      <c r="Q30">
        <v>0</v>
      </c>
      <c r="R30" t="s">
        <v>103</v>
      </c>
      <c r="S30" s="8">
        <v>2039.7260273972606</v>
      </c>
    </row>
    <row r="31" spans="1:19">
      <c r="A31" s="18">
        <v>89.88</v>
      </c>
      <c r="B31">
        <v>52</v>
      </c>
      <c r="C31" s="8">
        <v>93.508114856429472</v>
      </c>
      <c r="D31" s="1">
        <v>55.9</v>
      </c>
      <c r="E31" s="4">
        <v>2.86</v>
      </c>
      <c r="F31" s="4">
        <v>1.38</v>
      </c>
      <c r="G31">
        <v>1</v>
      </c>
      <c r="H31">
        <v>0</v>
      </c>
      <c r="I31" s="132">
        <v>1</v>
      </c>
      <c r="J31">
        <v>0</v>
      </c>
      <c r="K31">
        <v>0</v>
      </c>
      <c r="L31">
        <v>0</v>
      </c>
      <c r="M31">
        <v>0</v>
      </c>
      <c r="N31">
        <v>0</v>
      </c>
      <c r="O31">
        <v>1</v>
      </c>
      <c r="P31">
        <v>0</v>
      </c>
      <c r="Q31">
        <v>0</v>
      </c>
      <c r="R31" t="s">
        <v>103</v>
      </c>
      <c r="S31" s="8">
        <v>512.64822134387362</v>
      </c>
    </row>
    <row r="32" spans="1:19">
      <c r="A32" s="18">
        <v>88.97</v>
      </c>
      <c r="B32">
        <v>43</v>
      </c>
      <c r="C32" s="8">
        <v>91.258312350700521</v>
      </c>
      <c r="D32" s="1">
        <v>1304.8</v>
      </c>
      <c r="E32" s="4">
        <v>11.89</v>
      </c>
      <c r="F32" s="4">
        <v>1.05</v>
      </c>
      <c r="G32">
        <v>1</v>
      </c>
      <c r="H32">
        <v>0</v>
      </c>
      <c r="I32" s="132">
        <v>1</v>
      </c>
      <c r="J32">
        <v>0</v>
      </c>
      <c r="K32">
        <v>0</v>
      </c>
      <c r="L32">
        <v>0</v>
      </c>
      <c r="M32">
        <v>0</v>
      </c>
      <c r="N32">
        <v>0</v>
      </c>
      <c r="O32">
        <v>1</v>
      </c>
      <c r="P32">
        <v>0</v>
      </c>
      <c r="Q32">
        <v>0</v>
      </c>
      <c r="R32" t="s">
        <v>103</v>
      </c>
      <c r="S32" s="8">
        <v>2314.3439282803588</v>
      </c>
    </row>
    <row r="33" spans="1:19">
      <c r="A33" s="18">
        <v>77.02</v>
      </c>
      <c r="B33">
        <v>49</v>
      </c>
      <c r="C33" s="8">
        <v>77.593360995850631</v>
      </c>
      <c r="D33" s="1">
        <v>18.899999999999999</v>
      </c>
      <c r="E33" s="4">
        <v>-5.26</v>
      </c>
      <c r="F33" s="4">
        <v>3.15</v>
      </c>
      <c r="G33">
        <v>1</v>
      </c>
      <c r="H33">
        <v>0</v>
      </c>
      <c r="I33" s="132">
        <v>1</v>
      </c>
      <c r="J33">
        <v>0</v>
      </c>
      <c r="K33">
        <v>0</v>
      </c>
      <c r="L33">
        <v>0</v>
      </c>
      <c r="M33">
        <v>0</v>
      </c>
      <c r="N33">
        <v>0</v>
      </c>
      <c r="O33">
        <v>1</v>
      </c>
      <c r="P33">
        <v>0</v>
      </c>
      <c r="Q33">
        <v>0</v>
      </c>
      <c r="R33" t="s">
        <v>103</v>
      </c>
      <c r="S33" s="8">
        <v>453.44827586206895</v>
      </c>
    </row>
    <row r="34" spans="1:19">
      <c r="A34" s="18">
        <v>65.239999999999995</v>
      </c>
      <c r="B34">
        <v>33</v>
      </c>
      <c r="C34" s="8">
        <v>70.341143620250079</v>
      </c>
      <c r="D34" s="1">
        <v>21</v>
      </c>
      <c r="E34" s="4">
        <v>3.45</v>
      </c>
      <c r="F34" s="4">
        <v>0</v>
      </c>
      <c r="G34">
        <v>1</v>
      </c>
      <c r="H34">
        <v>0</v>
      </c>
      <c r="I34" s="132">
        <v>1</v>
      </c>
      <c r="J34">
        <v>0</v>
      </c>
      <c r="K34">
        <v>0</v>
      </c>
      <c r="L34">
        <v>0</v>
      </c>
      <c r="M34">
        <v>0</v>
      </c>
      <c r="N34">
        <v>0</v>
      </c>
      <c r="O34">
        <v>1</v>
      </c>
      <c r="P34">
        <v>0</v>
      </c>
      <c r="Q34">
        <v>0</v>
      </c>
      <c r="R34" t="s">
        <v>103</v>
      </c>
      <c r="S34" s="8">
        <v>666.30256690333147</v>
      </c>
    </row>
    <row r="35" spans="1:19">
      <c r="A35" s="18">
        <v>60.67</v>
      </c>
      <c r="B35">
        <v>34</v>
      </c>
      <c r="C35" s="8">
        <v>58.45195729537366</v>
      </c>
      <c r="D35" s="1">
        <v>100.7</v>
      </c>
      <c r="E35" s="4">
        <v>3.59</v>
      </c>
      <c r="F35" s="4">
        <v>2.81</v>
      </c>
      <c r="G35">
        <v>1</v>
      </c>
      <c r="H35">
        <v>0</v>
      </c>
      <c r="I35" s="132">
        <v>1</v>
      </c>
      <c r="J35">
        <v>0</v>
      </c>
      <c r="K35">
        <v>0</v>
      </c>
      <c r="L35">
        <v>0</v>
      </c>
      <c r="M35">
        <v>0</v>
      </c>
      <c r="N35">
        <v>0</v>
      </c>
      <c r="O35">
        <v>1</v>
      </c>
      <c r="P35">
        <v>0</v>
      </c>
      <c r="Q35">
        <v>0</v>
      </c>
      <c r="R35" t="s">
        <v>103</v>
      </c>
      <c r="S35" s="8">
        <v>149.78962131837307</v>
      </c>
    </row>
    <row r="36" spans="1:19">
      <c r="A36" s="18">
        <v>119.31</v>
      </c>
      <c r="B36">
        <v>39</v>
      </c>
      <c r="C36" s="8">
        <v>121.62445676607221</v>
      </c>
      <c r="D36" s="1">
        <v>42.4</v>
      </c>
      <c r="E36" s="4">
        <v>13.58</v>
      </c>
      <c r="F36" s="4">
        <v>1.57</v>
      </c>
      <c r="G36">
        <v>0</v>
      </c>
      <c r="H36">
        <v>1</v>
      </c>
      <c r="I36" s="132">
        <v>1</v>
      </c>
      <c r="J36">
        <v>0</v>
      </c>
      <c r="K36">
        <v>0</v>
      </c>
      <c r="L36">
        <v>0</v>
      </c>
      <c r="M36">
        <v>0</v>
      </c>
      <c r="N36">
        <v>0</v>
      </c>
      <c r="O36">
        <v>1</v>
      </c>
      <c r="P36">
        <v>0</v>
      </c>
      <c r="Q36">
        <v>0</v>
      </c>
      <c r="R36" t="s">
        <v>103</v>
      </c>
      <c r="S36" s="8">
        <v>1277.6432231020026</v>
      </c>
    </row>
    <row r="37" spans="1:19">
      <c r="A37" s="18">
        <v>62.08</v>
      </c>
      <c r="B37">
        <v>41</v>
      </c>
      <c r="C37" s="8">
        <v>57.72679324894515</v>
      </c>
      <c r="D37" s="1">
        <v>15.6</v>
      </c>
      <c r="E37" s="4">
        <v>6.3</v>
      </c>
      <c r="F37" s="4">
        <v>4.37</v>
      </c>
      <c r="G37">
        <v>0</v>
      </c>
      <c r="H37">
        <v>1</v>
      </c>
      <c r="I37" s="132">
        <v>1</v>
      </c>
      <c r="J37">
        <v>0</v>
      </c>
      <c r="K37">
        <v>0</v>
      </c>
      <c r="L37">
        <v>0</v>
      </c>
      <c r="M37">
        <v>0</v>
      </c>
      <c r="N37">
        <v>0</v>
      </c>
      <c r="O37">
        <v>1</v>
      </c>
      <c r="P37">
        <v>0</v>
      </c>
      <c r="Q37">
        <v>0</v>
      </c>
      <c r="R37" t="s">
        <v>103</v>
      </c>
      <c r="S37" s="8">
        <v>1214.5054945054947</v>
      </c>
    </row>
    <row r="38" spans="1:19">
      <c r="A38" s="18">
        <v>59.52</v>
      </c>
      <c r="B38">
        <v>31</v>
      </c>
      <c r="C38" s="8">
        <v>64.548651817116081</v>
      </c>
      <c r="D38" s="1">
        <v>19.5</v>
      </c>
      <c r="E38" s="4">
        <v>1.52</v>
      </c>
      <c r="F38" s="4">
        <v>0</v>
      </c>
      <c r="G38">
        <v>1</v>
      </c>
      <c r="H38">
        <v>0</v>
      </c>
      <c r="I38" s="132">
        <v>0</v>
      </c>
      <c r="J38">
        <v>0</v>
      </c>
      <c r="K38">
        <v>0</v>
      </c>
      <c r="L38">
        <v>0</v>
      </c>
      <c r="M38">
        <v>0</v>
      </c>
      <c r="N38">
        <v>0</v>
      </c>
      <c r="O38">
        <v>1</v>
      </c>
      <c r="P38">
        <v>0</v>
      </c>
      <c r="Q38">
        <v>0</v>
      </c>
      <c r="R38" t="s">
        <v>112</v>
      </c>
      <c r="S38" s="8">
        <v>1833.3333333333335</v>
      </c>
    </row>
    <row r="39" spans="1:19">
      <c r="A39" s="18">
        <v>62.85</v>
      </c>
      <c r="B39">
        <v>168</v>
      </c>
      <c r="C39" s="8">
        <v>59.703264094955479</v>
      </c>
      <c r="D39" s="1">
        <v>11.2</v>
      </c>
      <c r="E39" s="4">
        <v>2.6</v>
      </c>
      <c r="F39" s="4">
        <v>2.99</v>
      </c>
      <c r="G39">
        <v>1</v>
      </c>
      <c r="H39">
        <v>0</v>
      </c>
      <c r="I39" s="132">
        <v>0</v>
      </c>
      <c r="J39">
        <v>0</v>
      </c>
      <c r="K39">
        <v>0</v>
      </c>
      <c r="L39">
        <v>0</v>
      </c>
      <c r="M39">
        <v>0</v>
      </c>
      <c r="N39">
        <v>0</v>
      </c>
      <c r="O39">
        <v>1</v>
      </c>
      <c r="P39">
        <v>0</v>
      </c>
      <c r="Q39">
        <v>0</v>
      </c>
      <c r="R39" t="s">
        <v>103</v>
      </c>
      <c r="S39" s="8">
        <v>88.050314465408803</v>
      </c>
    </row>
    <row r="40" spans="1:19">
      <c r="A40" s="18">
        <v>92.23</v>
      </c>
      <c r="B40">
        <v>113</v>
      </c>
      <c r="C40" s="8">
        <v>90.400410677618083</v>
      </c>
      <c r="D40" s="1">
        <v>8</v>
      </c>
      <c r="E40" s="4">
        <v>2.84</v>
      </c>
      <c r="F40" s="4">
        <v>2.71</v>
      </c>
      <c r="G40">
        <v>1</v>
      </c>
      <c r="H40">
        <v>0</v>
      </c>
      <c r="I40" s="132">
        <v>0</v>
      </c>
      <c r="J40">
        <v>0</v>
      </c>
      <c r="K40">
        <v>0</v>
      </c>
      <c r="L40">
        <v>0</v>
      </c>
      <c r="M40">
        <v>0</v>
      </c>
      <c r="N40">
        <v>0</v>
      </c>
      <c r="O40">
        <v>1</v>
      </c>
      <c r="P40">
        <v>0</v>
      </c>
      <c r="Q40">
        <v>0</v>
      </c>
      <c r="R40" t="s">
        <v>103</v>
      </c>
      <c r="S40" s="8">
        <v>76.619047619047635</v>
      </c>
    </row>
    <row r="41" spans="1:19">
      <c r="A41" s="18">
        <v>77.25</v>
      </c>
      <c r="B41">
        <v>52</v>
      </c>
      <c r="C41" s="8">
        <v>81.142294436238302</v>
      </c>
      <c r="D41" s="1">
        <v>54.9</v>
      </c>
      <c r="E41" s="4">
        <v>2.48</v>
      </c>
      <c r="F41" s="4">
        <v>0.43</v>
      </c>
      <c r="G41">
        <v>1</v>
      </c>
      <c r="H41">
        <v>0</v>
      </c>
      <c r="I41" s="132">
        <v>1</v>
      </c>
      <c r="J41">
        <v>0</v>
      </c>
      <c r="K41">
        <v>0</v>
      </c>
      <c r="L41">
        <v>0</v>
      </c>
      <c r="M41">
        <v>0</v>
      </c>
      <c r="N41">
        <v>0</v>
      </c>
      <c r="O41">
        <v>1</v>
      </c>
      <c r="P41">
        <v>0</v>
      </c>
      <c r="Q41">
        <v>0</v>
      </c>
      <c r="R41" t="s">
        <v>103</v>
      </c>
      <c r="S41" s="8">
        <v>1016.8791742562235</v>
      </c>
    </row>
    <row r="42" spans="1:19">
      <c r="A42" s="18">
        <v>69.489999999999995</v>
      </c>
      <c r="B42">
        <v>41</v>
      </c>
      <c r="C42" s="8">
        <v>76.935483870967744</v>
      </c>
      <c r="D42" s="1">
        <v>59.7</v>
      </c>
      <c r="E42" s="4">
        <v>3.08</v>
      </c>
      <c r="F42" s="4">
        <v>0</v>
      </c>
      <c r="G42">
        <v>0</v>
      </c>
      <c r="H42">
        <v>1</v>
      </c>
      <c r="I42" s="132">
        <v>1</v>
      </c>
      <c r="J42">
        <v>0</v>
      </c>
      <c r="K42">
        <v>0</v>
      </c>
      <c r="L42">
        <v>0</v>
      </c>
      <c r="M42">
        <v>0</v>
      </c>
      <c r="N42">
        <v>0</v>
      </c>
      <c r="O42">
        <v>1</v>
      </c>
      <c r="P42">
        <v>0</v>
      </c>
      <c r="Q42">
        <v>0</v>
      </c>
      <c r="R42" t="s">
        <v>103</v>
      </c>
      <c r="S42" s="8">
        <v>1969.8113207547169</v>
      </c>
    </row>
    <row r="43" spans="1:19">
      <c r="A43" s="18">
        <v>78.25</v>
      </c>
      <c r="B43">
        <v>35</v>
      </c>
      <c r="C43" s="8">
        <v>81.337851405622487</v>
      </c>
      <c r="D43" s="1">
        <v>20.5</v>
      </c>
      <c r="E43" s="4">
        <v>4.7699999999999996</v>
      </c>
      <c r="F43" s="4">
        <v>1.06</v>
      </c>
      <c r="G43">
        <v>0</v>
      </c>
      <c r="H43">
        <v>0</v>
      </c>
      <c r="I43" s="132">
        <v>1</v>
      </c>
      <c r="J43">
        <v>0</v>
      </c>
      <c r="K43">
        <v>0</v>
      </c>
      <c r="L43">
        <v>0</v>
      </c>
      <c r="M43">
        <v>0</v>
      </c>
      <c r="N43">
        <v>0</v>
      </c>
      <c r="O43">
        <v>1</v>
      </c>
      <c r="P43">
        <v>0</v>
      </c>
      <c r="Q43">
        <v>0</v>
      </c>
      <c r="R43" t="s">
        <v>103</v>
      </c>
      <c r="S43" s="8">
        <v>719.10430839002265</v>
      </c>
    </row>
    <row r="44" spans="1:19">
      <c r="A44" s="18">
        <v>60.42</v>
      </c>
      <c r="B44">
        <v>50</v>
      </c>
      <c r="C44" s="8">
        <v>66.055516379255053</v>
      </c>
      <c r="D44" s="1">
        <v>13.8</v>
      </c>
      <c r="E44" s="4">
        <v>8.99</v>
      </c>
      <c r="F44" s="4">
        <v>0</v>
      </c>
      <c r="G44">
        <v>0</v>
      </c>
      <c r="H44">
        <v>0</v>
      </c>
      <c r="I44" s="132">
        <v>0</v>
      </c>
      <c r="J44">
        <v>0</v>
      </c>
      <c r="K44">
        <v>0</v>
      </c>
      <c r="L44">
        <v>0</v>
      </c>
      <c r="M44">
        <v>0</v>
      </c>
      <c r="N44">
        <v>0</v>
      </c>
      <c r="O44">
        <v>1</v>
      </c>
      <c r="P44">
        <v>0</v>
      </c>
      <c r="Q44">
        <v>0</v>
      </c>
      <c r="R44" t="s">
        <v>103</v>
      </c>
      <c r="S44" s="8">
        <v>1178.5291214215201</v>
      </c>
    </row>
    <row r="45" spans="1:19">
      <c r="A45" s="18">
        <v>84.12</v>
      </c>
      <c r="B45">
        <v>17</v>
      </c>
      <c r="C45" s="8">
        <v>85.256604919526282</v>
      </c>
      <c r="D45" s="1">
        <v>20.6</v>
      </c>
      <c r="E45" s="4">
        <v>4.8899999999999997</v>
      </c>
      <c r="F45" s="4">
        <v>1.46</v>
      </c>
      <c r="G45">
        <v>1</v>
      </c>
      <c r="H45">
        <v>0</v>
      </c>
      <c r="I45" s="132">
        <v>0</v>
      </c>
      <c r="J45">
        <v>0</v>
      </c>
      <c r="K45">
        <v>0</v>
      </c>
      <c r="L45">
        <v>0</v>
      </c>
      <c r="M45">
        <v>0</v>
      </c>
      <c r="N45">
        <v>0</v>
      </c>
      <c r="O45">
        <v>1</v>
      </c>
      <c r="P45">
        <v>0</v>
      </c>
      <c r="Q45">
        <v>0</v>
      </c>
      <c r="R45" t="s">
        <v>103</v>
      </c>
      <c r="S45" s="8">
        <v>2098.3783783783783</v>
      </c>
    </row>
    <row r="46" spans="1:19">
      <c r="A46" s="18">
        <v>91.39</v>
      </c>
      <c r="B46">
        <v>4</v>
      </c>
      <c r="C46" s="8">
        <v>96.678966789667911</v>
      </c>
      <c r="D46" s="1">
        <v>13.5</v>
      </c>
      <c r="E46" s="4">
        <v>2.06</v>
      </c>
      <c r="F46" s="4">
        <v>0</v>
      </c>
      <c r="G46">
        <v>1</v>
      </c>
      <c r="H46">
        <v>0</v>
      </c>
      <c r="I46" s="132">
        <v>1</v>
      </c>
      <c r="J46">
        <v>0</v>
      </c>
      <c r="K46">
        <v>0</v>
      </c>
      <c r="L46">
        <v>0</v>
      </c>
      <c r="M46">
        <v>0</v>
      </c>
      <c r="N46">
        <v>0</v>
      </c>
      <c r="O46">
        <v>1</v>
      </c>
      <c r="P46">
        <v>0</v>
      </c>
      <c r="Q46">
        <v>0</v>
      </c>
      <c r="R46" t="s">
        <v>103</v>
      </c>
      <c r="S46" s="8">
        <v>69.94202898550725</v>
      </c>
    </row>
    <row r="47" spans="1:19">
      <c r="A47" s="18">
        <v>59.16</v>
      </c>
      <c r="B47">
        <v>53</v>
      </c>
      <c r="C47" s="8">
        <v>61.685411397513832</v>
      </c>
      <c r="D47" s="1">
        <v>301.2</v>
      </c>
      <c r="E47" s="4">
        <v>6.72</v>
      </c>
      <c r="F47" s="4">
        <v>0.54</v>
      </c>
      <c r="G47">
        <v>0</v>
      </c>
      <c r="H47">
        <v>0</v>
      </c>
      <c r="I47" s="132">
        <v>1</v>
      </c>
      <c r="J47">
        <v>0</v>
      </c>
      <c r="K47">
        <v>0</v>
      </c>
      <c r="L47">
        <v>0</v>
      </c>
      <c r="M47">
        <v>0</v>
      </c>
      <c r="N47">
        <v>0</v>
      </c>
      <c r="O47">
        <v>1</v>
      </c>
      <c r="P47">
        <v>0</v>
      </c>
      <c r="Q47">
        <v>0</v>
      </c>
      <c r="R47" t="s">
        <v>103</v>
      </c>
      <c r="S47" s="8">
        <v>1985.0798056904925</v>
      </c>
    </row>
    <row r="48" spans="1:19">
      <c r="A48" s="18">
        <v>80.08</v>
      </c>
      <c r="B48">
        <v>49</v>
      </c>
      <c r="C48" s="8">
        <v>83.329766745131607</v>
      </c>
      <c r="D48" s="1">
        <v>22</v>
      </c>
      <c r="E48" s="4">
        <v>5.13</v>
      </c>
      <c r="F48" s="4">
        <v>0</v>
      </c>
      <c r="G48">
        <v>1</v>
      </c>
      <c r="H48">
        <v>0</v>
      </c>
      <c r="I48" s="132">
        <v>1</v>
      </c>
      <c r="J48">
        <v>0</v>
      </c>
      <c r="K48">
        <v>0</v>
      </c>
      <c r="L48">
        <v>0</v>
      </c>
      <c r="M48">
        <v>0</v>
      </c>
      <c r="N48">
        <v>0</v>
      </c>
      <c r="O48">
        <v>1</v>
      </c>
      <c r="P48">
        <v>0</v>
      </c>
      <c r="Q48">
        <v>0</v>
      </c>
      <c r="R48" t="s">
        <v>103</v>
      </c>
      <c r="S48" s="8">
        <v>822.50538406317287</v>
      </c>
    </row>
    <row r="49" spans="1:19">
      <c r="A49" s="18">
        <v>88.83</v>
      </c>
      <c r="B49">
        <v>50</v>
      </c>
      <c r="C49" s="8">
        <v>89.416971329613233</v>
      </c>
      <c r="D49" s="1">
        <v>13.9</v>
      </c>
      <c r="E49" s="4">
        <v>4.59</v>
      </c>
      <c r="F49" s="4">
        <v>1.39</v>
      </c>
      <c r="G49">
        <v>0</v>
      </c>
      <c r="H49">
        <v>0</v>
      </c>
      <c r="I49" s="132">
        <v>1</v>
      </c>
      <c r="J49">
        <v>0</v>
      </c>
      <c r="K49">
        <v>0</v>
      </c>
      <c r="L49">
        <v>0</v>
      </c>
      <c r="M49">
        <v>0</v>
      </c>
      <c r="N49">
        <v>0</v>
      </c>
      <c r="O49">
        <v>1</v>
      </c>
      <c r="P49">
        <v>0</v>
      </c>
      <c r="Q49">
        <v>0</v>
      </c>
      <c r="R49" t="s">
        <v>103</v>
      </c>
      <c r="S49" s="8">
        <v>104.78468899521532</v>
      </c>
    </row>
    <row r="50" spans="1:19">
      <c r="A50" s="18">
        <v>64.17</v>
      </c>
      <c r="B50">
        <v>26</v>
      </c>
      <c r="C50" s="8">
        <v>66.157475670893547</v>
      </c>
      <c r="D50" s="1">
        <v>17.5</v>
      </c>
      <c r="E50" s="4">
        <v>9.15</v>
      </c>
      <c r="F50" s="4">
        <v>0.79</v>
      </c>
      <c r="G50">
        <v>0</v>
      </c>
      <c r="H50">
        <v>0</v>
      </c>
      <c r="I50" s="132">
        <v>1</v>
      </c>
      <c r="J50">
        <v>0</v>
      </c>
      <c r="K50">
        <v>0</v>
      </c>
      <c r="L50">
        <v>0</v>
      </c>
      <c r="M50">
        <v>0</v>
      </c>
      <c r="N50">
        <v>0</v>
      </c>
      <c r="O50">
        <v>0</v>
      </c>
      <c r="P50">
        <v>1</v>
      </c>
      <c r="Q50">
        <v>0</v>
      </c>
      <c r="R50" t="s">
        <v>111</v>
      </c>
      <c r="S50" s="8">
        <v>185.28607594936713</v>
      </c>
    </row>
    <row r="51" spans="1:19">
      <c r="A51" s="18">
        <v>58.75</v>
      </c>
      <c r="B51">
        <v>136</v>
      </c>
      <c r="C51" s="8">
        <v>59.09018861943256</v>
      </c>
      <c r="D51" s="1">
        <v>12.9</v>
      </c>
      <c r="E51" s="4">
        <v>3.85</v>
      </c>
      <c r="F51" s="4">
        <v>1.76</v>
      </c>
      <c r="G51">
        <v>0</v>
      </c>
      <c r="H51">
        <v>1</v>
      </c>
      <c r="I51" s="132">
        <v>0</v>
      </c>
      <c r="J51">
        <v>0</v>
      </c>
      <c r="K51">
        <v>0</v>
      </c>
      <c r="L51">
        <v>0</v>
      </c>
      <c r="M51">
        <v>0</v>
      </c>
      <c r="N51">
        <v>0</v>
      </c>
      <c r="O51">
        <v>0</v>
      </c>
      <c r="P51">
        <v>1</v>
      </c>
      <c r="Q51">
        <v>0</v>
      </c>
      <c r="R51" t="s">
        <v>111</v>
      </c>
      <c r="S51" s="8">
        <v>414.45412608918497</v>
      </c>
    </row>
    <row r="52" spans="1:19">
      <c r="A52" s="18">
        <v>68.849999999999994</v>
      </c>
      <c r="B52">
        <v>21</v>
      </c>
      <c r="C52" s="8">
        <v>67.175332111772789</v>
      </c>
      <c r="D52" s="1">
        <v>49.8</v>
      </c>
      <c r="E52" s="4">
        <v>5.91</v>
      </c>
      <c r="F52" s="4">
        <v>1.69</v>
      </c>
      <c r="G52">
        <v>1</v>
      </c>
      <c r="H52">
        <v>0</v>
      </c>
      <c r="I52" s="132">
        <v>1</v>
      </c>
      <c r="J52">
        <v>0</v>
      </c>
      <c r="K52">
        <v>0</v>
      </c>
      <c r="L52">
        <v>0</v>
      </c>
      <c r="M52">
        <v>0</v>
      </c>
      <c r="N52">
        <v>0</v>
      </c>
      <c r="O52">
        <v>0</v>
      </c>
      <c r="P52">
        <v>0</v>
      </c>
      <c r="Q52">
        <v>1</v>
      </c>
      <c r="R52" t="s">
        <v>109</v>
      </c>
      <c r="S52" s="8">
        <v>988.97799328608721</v>
      </c>
    </row>
    <row r="54" spans="1:19">
      <c r="A54" t="s">
        <v>329</v>
      </c>
    </row>
    <row r="55" spans="1:19" ht="17" thickBot="1"/>
    <row r="56" spans="1:19">
      <c r="A56" s="131" t="s">
        <v>330</v>
      </c>
      <c r="B56" s="131"/>
    </row>
    <row r="57" spans="1:19">
      <c r="A57" s="53" t="s">
        <v>331</v>
      </c>
      <c r="B57" s="53">
        <v>0.99119490453513182</v>
      </c>
    </row>
    <row r="58" spans="1:19">
      <c r="A58" s="53" t="s">
        <v>332</v>
      </c>
      <c r="B58" s="53">
        <v>0.98246733877640902</v>
      </c>
    </row>
    <row r="59" spans="1:19">
      <c r="A59" s="61" t="s">
        <v>333</v>
      </c>
      <c r="B59" s="61">
        <v>0.97396665454678921</v>
      </c>
    </row>
    <row r="60" spans="1:19">
      <c r="A60" s="53" t="s">
        <v>334</v>
      </c>
      <c r="B60" s="53">
        <v>2.7379883189502618</v>
      </c>
    </row>
    <row r="61" spans="1:19" ht="17" thickBot="1">
      <c r="A61" s="54" t="s">
        <v>232</v>
      </c>
      <c r="B61" s="54">
        <v>50</v>
      </c>
    </row>
    <row r="63" spans="1:19" ht="17" thickBot="1">
      <c r="A63" t="s">
        <v>246</v>
      </c>
    </row>
    <row r="64" spans="1:19">
      <c r="A64" s="55"/>
      <c r="B64" s="55" t="s">
        <v>164</v>
      </c>
      <c r="C64" s="55" t="s">
        <v>248</v>
      </c>
      <c r="D64" s="55" t="s">
        <v>249</v>
      </c>
      <c r="E64" s="55" t="s">
        <v>250</v>
      </c>
      <c r="F64" s="55" t="s">
        <v>338</v>
      </c>
    </row>
    <row r="65" spans="1:9">
      <c r="A65" s="53" t="s">
        <v>335</v>
      </c>
      <c r="B65" s="53">
        <v>16</v>
      </c>
      <c r="C65" s="53">
        <v>13862.686508854635</v>
      </c>
      <c r="D65" s="53">
        <v>866.41790680341467</v>
      </c>
      <c r="E65" s="53">
        <v>115.57508927964822</v>
      </c>
      <c r="F65" s="53">
        <v>2.7420776984484884E-24</v>
      </c>
    </row>
    <row r="66" spans="1:9">
      <c r="A66" s="53" t="s">
        <v>336</v>
      </c>
      <c r="B66" s="53">
        <v>33</v>
      </c>
      <c r="C66" s="53">
        <v>247.38714114536663</v>
      </c>
      <c r="D66" s="53">
        <v>7.4965800347080798</v>
      </c>
      <c r="E66" s="53"/>
      <c r="F66" s="53"/>
    </row>
    <row r="67" spans="1:9" ht="17" thickBot="1">
      <c r="A67" s="54" t="s">
        <v>255</v>
      </c>
      <c r="B67" s="54">
        <v>49</v>
      </c>
      <c r="C67" s="54">
        <v>14110.073650000002</v>
      </c>
      <c r="D67" s="54"/>
      <c r="E67" s="54"/>
      <c r="F67" s="54"/>
    </row>
    <row r="68" spans="1:9" ht="17" thickBot="1"/>
    <row r="69" spans="1:9">
      <c r="A69" s="55"/>
      <c r="B69" s="55" t="s">
        <v>339</v>
      </c>
      <c r="C69" s="55" t="s">
        <v>334</v>
      </c>
      <c r="D69" s="55" t="s">
        <v>234</v>
      </c>
      <c r="E69" s="55" t="s">
        <v>251</v>
      </c>
      <c r="F69" s="55" t="s">
        <v>340</v>
      </c>
      <c r="G69" s="55" t="s">
        <v>341</v>
      </c>
      <c r="H69" s="55" t="s">
        <v>342</v>
      </c>
      <c r="I69" s="55" t="s">
        <v>343</v>
      </c>
    </row>
    <row r="70" spans="1:9">
      <c r="A70" s="53" t="s">
        <v>337</v>
      </c>
      <c r="B70" s="53">
        <v>-2.2071574193612369</v>
      </c>
      <c r="C70" s="53">
        <v>3.5948915175208569</v>
      </c>
      <c r="D70" s="53">
        <v>-0.61397052139235553</v>
      </c>
      <c r="E70" s="53">
        <v>0.54344451073147115</v>
      </c>
      <c r="F70" s="53">
        <v>-9.521019204428292</v>
      </c>
      <c r="G70" s="53">
        <v>5.1067043657058173</v>
      </c>
      <c r="H70" s="53">
        <v>-9.521019204428292</v>
      </c>
      <c r="I70" s="53">
        <v>5.1067043657058173</v>
      </c>
    </row>
    <row r="71" spans="1:9">
      <c r="A71" s="53" t="s">
        <v>151</v>
      </c>
      <c r="B71" s="53">
        <v>-7.866695851887982E-3</v>
      </c>
      <c r="C71" s="53">
        <v>1.108431726199335E-2</v>
      </c>
      <c r="D71" s="53">
        <v>-0.70971406410946358</v>
      </c>
      <c r="E71" s="53">
        <v>0.48286649645073099</v>
      </c>
      <c r="F71" s="53">
        <v>-3.0417908883195233E-2</v>
      </c>
      <c r="G71" s="53">
        <v>1.468451717941927E-2</v>
      </c>
      <c r="H71" s="53">
        <v>-3.0417908883195233E-2</v>
      </c>
      <c r="I71" s="53">
        <v>1.468451717941927E-2</v>
      </c>
    </row>
    <row r="72" spans="1:9">
      <c r="A72" s="53" t="s">
        <v>139</v>
      </c>
      <c r="B72" s="53">
        <v>0.9450081910976238</v>
      </c>
      <c r="C72" s="53">
        <v>2.4515915426387924E-2</v>
      </c>
      <c r="D72" s="53">
        <v>38.546722594762088</v>
      </c>
      <c r="E72" s="53">
        <v>5.0625986573545933E-29</v>
      </c>
      <c r="F72" s="53">
        <v>0.89513018613166329</v>
      </c>
      <c r="G72" s="53">
        <v>0.9948861960635843</v>
      </c>
      <c r="H72" s="53">
        <v>0.89513018613166329</v>
      </c>
      <c r="I72" s="53">
        <v>0.9948861960635843</v>
      </c>
    </row>
    <row r="73" spans="1:9">
      <c r="A73" s="53" t="s">
        <v>136</v>
      </c>
      <c r="B73" s="53">
        <v>-2.7794565651111879E-3</v>
      </c>
      <c r="C73" s="53">
        <v>2.3837724233046441E-3</v>
      </c>
      <c r="D73" s="53">
        <v>-1.1659907371770009</v>
      </c>
      <c r="E73" s="53">
        <v>0.25197637633805037</v>
      </c>
      <c r="F73" s="53">
        <v>-7.6292780259623692E-3</v>
      </c>
      <c r="G73" s="53">
        <v>2.0703648957399929E-3</v>
      </c>
      <c r="H73" s="53">
        <v>-7.6292780259623692E-3</v>
      </c>
      <c r="I73" s="53">
        <v>2.0703648957399929E-3</v>
      </c>
    </row>
    <row r="74" spans="1:9">
      <c r="A74" s="53" t="s">
        <v>152</v>
      </c>
      <c r="B74" s="53">
        <v>0.57456245291609143</v>
      </c>
      <c r="C74" s="53">
        <v>0.13318346743712672</v>
      </c>
      <c r="D74" s="53">
        <v>4.3140673836813193</v>
      </c>
      <c r="E74" s="53">
        <v>1.3684937205985577E-4</v>
      </c>
      <c r="F74" s="53">
        <v>0.30359865104791112</v>
      </c>
      <c r="G74" s="53">
        <v>0.84552625478427168</v>
      </c>
      <c r="H74" s="53">
        <v>0.30359865104791112</v>
      </c>
      <c r="I74" s="53">
        <v>0.84552625478427168</v>
      </c>
    </row>
    <row r="75" spans="1:9">
      <c r="A75" s="53" t="s">
        <v>137</v>
      </c>
      <c r="B75" s="53">
        <v>2.1468555401241574</v>
      </c>
      <c r="C75" s="53">
        <v>0.45258185070487567</v>
      </c>
      <c r="D75" s="53">
        <v>4.7435740889311564</v>
      </c>
      <c r="E75" s="53">
        <v>3.9193549854951381E-5</v>
      </c>
      <c r="F75" s="53">
        <v>1.2260708415171546</v>
      </c>
      <c r="G75" s="53">
        <v>3.0676402387311601</v>
      </c>
      <c r="H75" s="53">
        <v>1.2260708415171546</v>
      </c>
      <c r="I75" s="53">
        <v>3.0676402387311601</v>
      </c>
    </row>
    <row r="76" spans="1:9">
      <c r="A76" s="53" t="s">
        <v>158</v>
      </c>
      <c r="B76" s="53">
        <v>1.9936959975034043</v>
      </c>
      <c r="C76" s="53">
        <v>0.95157714749988309</v>
      </c>
      <c r="D76" s="53">
        <v>2.0951490929994714</v>
      </c>
      <c r="E76" s="53">
        <v>4.3912160730546559E-2</v>
      </c>
      <c r="F76" s="53">
        <v>5.7697734211685558E-2</v>
      </c>
      <c r="G76" s="53">
        <v>3.9296942607951229</v>
      </c>
      <c r="H76" s="53">
        <v>5.7697734211685558E-2</v>
      </c>
      <c r="I76" s="53">
        <v>3.9296942607951229</v>
      </c>
    </row>
    <row r="77" spans="1:9">
      <c r="A77" s="53" t="s">
        <v>156</v>
      </c>
      <c r="B77" s="53">
        <v>-2.5815180675659111</v>
      </c>
      <c r="C77" s="53">
        <v>1.52480879049426</v>
      </c>
      <c r="D77" s="53">
        <v>-1.6930110081075302</v>
      </c>
      <c r="E77" s="53">
        <v>9.987488038198454E-2</v>
      </c>
      <c r="F77" s="53">
        <v>-5.6837648775117078</v>
      </c>
      <c r="G77" s="53">
        <v>0.52072874237988609</v>
      </c>
      <c r="H77" s="53">
        <v>-5.6837648775117078</v>
      </c>
      <c r="I77" s="53">
        <v>0.52072874237988609</v>
      </c>
    </row>
    <row r="78" spans="1:9">
      <c r="A78" s="53" t="s">
        <v>344</v>
      </c>
      <c r="B78" s="53">
        <v>-2.2675772247530772</v>
      </c>
      <c r="C78" s="53">
        <v>0.97525710329871096</v>
      </c>
      <c r="D78" s="53">
        <v>-2.3251071097900451</v>
      </c>
      <c r="E78" s="53">
        <v>2.6362340378638278E-2</v>
      </c>
      <c r="F78" s="53">
        <v>-4.2517527203604359</v>
      </c>
      <c r="G78" s="53">
        <v>-0.28340172914571893</v>
      </c>
      <c r="H78" s="53">
        <v>-4.2517527203604359</v>
      </c>
      <c r="I78" s="53">
        <v>-0.28340172914571893</v>
      </c>
    </row>
    <row r="79" spans="1:9">
      <c r="A79" s="53" t="s">
        <v>104</v>
      </c>
      <c r="B79" s="53">
        <v>3.0794259639774092E-2</v>
      </c>
      <c r="C79" s="53">
        <v>3.322907794334018</v>
      </c>
      <c r="D79" s="53">
        <v>9.2672627547120742E-3</v>
      </c>
      <c r="E79" s="53">
        <v>0.99266169891074052</v>
      </c>
      <c r="F79" s="53">
        <v>-6.7297124799464303</v>
      </c>
      <c r="G79" s="53">
        <v>6.7913009992259781</v>
      </c>
      <c r="H79" s="53">
        <v>-6.7297124799464303</v>
      </c>
      <c r="I79" s="53">
        <v>6.7913009992259781</v>
      </c>
    </row>
    <row r="80" spans="1:9">
      <c r="A80" s="53" t="s">
        <v>107</v>
      </c>
      <c r="B80" s="53">
        <v>2.3415293618215065</v>
      </c>
      <c r="C80" s="53">
        <v>3.2533496973383125</v>
      </c>
      <c r="D80" s="53">
        <v>0.71972876562799248</v>
      </c>
      <c r="E80" s="53">
        <v>0.47675880344118404</v>
      </c>
      <c r="F80" s="53">
        <v>-4.2774603653654699</v>
      </c>
      <c r="G80" s="53">
        <v>8.960519089008482</v>
      </c>
      <c r="H80" s="53">
        <v>-4.2774603653654699</v>
      </c>
      <c r="I80" s="53">
        <v>8.960519089008482</v>
      </c>
    </row>
    <row r="81" spans="1:19">
      <c r="A81" s="53" t="s">
        <v>110</v>
      </c>
      <c r="B81" s="53">
        <v>0.23532908209338399</v>
      </c>
      <c r="C81" s="53">
        <v>3.9805184308835746</v>
      </c>
      <c r="D81" s="53">
        <v>5.9120209133448696E-2</v>
      </c>
      <c r="E81" s="53">
        <v>0.95321293202417234</v>
      </c>
      <c r="F81" s="53">
        <v>-7.8630965573182907</v>
      </c>
      <c r="G81" s="53">
        <v>8.3337547215050591</v>
      </c>
      <c r="H81" s="53">
        <v>-7.8630965573182907</v>
      </c>
      <c r="I81" s="53">
        <v>8.3337547215050591</v>
      </c>
    </row>
    <row r="82" spans="1:19">
      <c r="A82" s="53" t="s">
        <v>106</v>
      </c>
      <c r="B82" s="53">
        <v>0.47606573808762553</v>
      </c>
      <c r="C82" s="53">
        <v>3.1670269958025181</v>
      </c>
      <c r="D82" s="53">
        <v>0.15031944429857677</v>
      </c>
      <c r="E82" s="53">
        <v>0.881427640009669</v>
      </c>
      <c r="F82" s="53">
        <v>-5.9672991323076232</v>
      </c>
      <c r="G82" s="53">
        <v>6.9194306084828749</v>
      </c>
      <c r="H82" s="53">
        <v>-5.9672991323076232</v>
      </c>
      <c r="I82" s="53">
        <v>6.9194306084828749</v>
      </c>
    </row>
    <row r="83" spans="1:19">
      <c r="A83" s="53" t="s">
        <v>105</v>
      </c>
      <c r="B83" s="53">
        <v>2.4703013711458506</v>
      </c>
      <c r="C83" s="53">
        <v>2.9782625922778192</v>
      </c>
      <c r="D83" s="53">
        <v>0.82944377623080157</v>
      </c>
      <c r="E83" s="53">
        <v>0.4128132200236263</v>
      </c>
      <c r="F83" s="53">
        <v>-3.589019432664498</v>
      </c>
      <c r="G83" s="53">
        <v>8.5296221749561987</v>
      </c>
      <c r="H83" s="53">
        <v>-3.589019432664498</v>
      </c>
      <c r="I83" s="53">
        <v>8.5296221749561987</v>
      </c>
    </row>
    <row r="84" spans="1:19">
      <c r="A84" s="53" t="s">
        <v>103</v>
      </c>
      <c r="B84" s="53">
        <v>0.58722839243263414</v>
      </c>
      <c r="C84" s="53">
        <v>2.8902340932003949</v>
      </c>
      <c r="D84" s="53">
        <v>0.20317675783223091</v>
      </c>
      <c r="E84" s="53">
        <v>0.84024450911609716</v>
      </c>
      <c r="F84" s="53">
        <v>-5.2929970833931899</v>
      </c>
      <c r="G84" s="53">
        <v>6.4674538682584588</v>
      </c>
      <c r="H84" s="53">
        <v>-5.2929970833931899</v>
      </c>
      <c r="I84" s="53">
        <v>6.4674538682584588</v>
      </c>
    </row>
    <row r="85" spans="1:19">
      <c r="A85" s="53" t="s">
        <v>111</v>
      </c>
      <c r="B85" s="53">
        <v>1.1192240765986374</v>
      </c>
      <c r="C85" s="53">
        <v>3.5781519500869421</v>
      </c>
      <c r="D85" s="53">
        <v>0.31279389254876178</v>
      </c>
      <c r="E85" s="53">
        <v>0.75640551356564312</v>
      </c>
      <c r="F85" s="53">
        <v>-6.1605808024514319</v>
      </c>
      <c r="G85" s="53">
        <v>8.3990289556487063</v>
      </c>
      <c r="H85" s="53">
        <v>-6.1605808024514319</v>
      </c>
      <c r="I85" s="53">
        <v>8.3990289556487063</v>
      </c>
    </row>
    <row r="86" spans="1:19" ht="17" thickBot="1">
      <c r="A86" s="54" t="s">
        <v>109</v>
      </c>
      <c r="B86" s="54">
        <v>1.1295671515705881</v>
      </c>
      <c r="C86" s="54">
        <v>3.9604323185833215</v>
      </c>
      <c r="D86" s="54">
        <v>0.28521309309349424</v>
      </c>
      <c r="E86" s="54">
        <v>0.777263369171727</v>
      </c>
      <c r="F86" s="54">
        <v>-6.9279929850999364</v>
      </c>
      <c r="G86" s="54">
        <v>9.187127288241113</v>
      </c>
      <c r="H86" s="54">
        <v>-6.9279929850999364</v>
      </c>
      <c r="I86" s="54">
        <v>9.187127288241113</v>
      </c>
    </row>
    <row r="89" spans="1:19">
      <c r="A89" s="17" t="s">
        <v>135</v>
      </c>
      <c r="B89" s="5" t="s">
        <v>139</v>
      </c>
      <c r="C89" s="6" t="s">
        <v>152</v>
      </c>
      <c r="D89" s="6" t="s">
        <v>137</v>
      </c>
      <c r="E89" s="5" t="s">
        <v>158</v>
      </c>
      <c r="F89" s="5" t="s">
        <v>156</v>
      </c>
      <c r="G89" s="12" t="s">
        <v>344</v>
      </c>
      <c r="H89" s="5" t="s">
        <v>107</v>
      </c>
      <c r="I89" s="5" t="s">
        <v>105</v>
      </c>
      <c r="J89" s="5" t="s">
        <v>136</v>
      </c>
      <c r="K89" t="s">
        <v>111</v>
      </c>
      <c r="L89" t="s">
        <v>109</v>
      </c>
      <c r="M89" t="s">
        <v>110</v>
      </c>
      <c r="N89" t="s">
        <v>106</v>
      </c>
      <c r="O89" t="s">
        <v>103</v>
      </c>
      <c r="P89" s="146" t="s">
        <v>151</v>
      </c>
      <c r="S89" t="s">
        <v>104</v>
      </c>
    </row>
    <row r="90" spans="1:19">
      <c r="A90" s="18">
        <v>70.22</v>
      </c>
      <c r="B90" s="8">
        <v>74.143413483868684</v>
      </c>
      <c r="C90" s="4">
        <v>5.52</v>
      </c>
      <c r="D90" s="4">
        <v>0</v>
      </c>
      <c r="E90">
        <v>1</v>
      </c>
      <c r="F90">
        <v>0</v>
      </c>
      <c r="G90" s="132">
        <v>1</v>
      </c>
      <c r="H90">
        <v>0</v>
      </c>
      <c r="I90">
        <v>0</v>
      </c>
      <c r="J90" s="1">
        <v>119.5</v>
      </c>
      <c r="K90">
        <v>0</v>
      </c>
      <c r="L90">
        <v>0</v>
      </c>
      <c r="M90">
        <v>0</v>
      </c>
      <c r="N90">
        <v>0</v>
      </c>
      <c r="O90">
        <v>0</v>
      </c>
      <c r="P90">
        <v>26</v>
      </c>
      <c r="S90">
        <v>0</v>
      </c>
    </row>
    <row r="91" spans="1:19">
      <c r="A91" s="18">
        <v>93.87</v>
      </c>
      <c r="B91" s="8">
        <v>96.332655494004641</v>
      </c>
      <c r="C91" s="4">
        <v>10.99</v>
      </c>
      <c r="D91" s="4">
        <v>0</v>
      </c>
      <c r="E91">
        <v>1</v>
      </c>
      <c r="F91">
        <v>0</v>
      </c>
      <c r="G91" s="132">
        <v>1</v>
      </c>
      <c r="H91">
        <v>0</v>
      </c>
      <c r="I91">
        <v>0</v>
      </c>
      <c r="J91" s="1">
        <v>23.3</v>
      </c>
      <c r="K91">
        <v>0</v>
      </c>
      <c r="L91">
        <v>0</v>
      </c>
      <c r="M91">
        <v>0</v>
      </c>
      <c r="N91">
        <v>0</v>
      </c>
      <c r="O91">
        <v>0</v>
      </c>
      <c r="P91">
        <v>26</v>
      </c>
      <c r="S91">
        <v>1</v>
      </c>
    </row>
    <row r="92" spans="1:19">
      <c r="A92" s="18">
        <v>70.510000000000005</v>
      </c>
      <c r="B92" s="8">
        <v>69.361946733090633</v>
      </c>
      <c r="C92" s="4">
        <v>5.66</v>
      </c>
      <c r="D92" s="4">
        <v>2.2799999999999998</v>
      </c>
      <c r="E92">
        <v>0</v>
      </c>
      <c r="F92">
        <v>0</v>
      </c>
      <c r="G92" s="132">
        <v>0</v>
      </c>
      <c r="H92">
        <v>0</v>
      </c>
      <c r="I92">
        <v>0</v>
      </c>
      <c r="J92" s="1">
        <v>22.7</v>
      </c>
      <c r="K92">
        <v>0</v>
      </c>
      <c r="L92">
        <v>0</v>
      </c>
      <c r="M92">
        <v>0</v>
      </c>
      <c r="N92">
        <v>0</v>
      </c>
      <c r="O92">
        <v>0</v>
      </c>
      <c r="P92">
        <v>53</v>
      </c>
      <c r="S92">
        <v>1</v>
      </c>
    </row>
    <row r="93" spans="1:19">
      <c r="A93" s="18">
        <v>100.15</v>
      </c>
      <c r="B93" s="8">
        <v>97.878881032892721</v>
      </c>
      <c r="C93" s="4">
        <v>6.25</v>
      </c>
      <c r="D93" s="4">
        <v>2.06</v>
      </c>
      <c r="E93">
        <v>1</v>
      </c>
      <c r="F93">
        <v>0</v>
      </c>
      <c r="G93" s="132">
        <v>0</v>
      </c>
      <c r="H93">
        <v>0</v>
      </c>
      <c r="I93">
        <v>0</v>
      </c>
      <c r="J93" s="1">
        <v>65</v>
      </c>
      <c r="K93">
        <v>0</v>
      </c>
      <c r="L93">
        <v>0</v>
      </c>
      <c r="M93">
        <v>0</v>
      </c>
      <c r="N93">
        <v>0</v>
      </c>
      <c r="O93">
        <v>0</v>
      </c>
      <c r="P93">
        <v>117</v>
      </c>
      <c r="S93">
        <v>1</v>
      </c>
    </row>
    <row r="94" spans="1:19">
      <c r="A94" s="18">
        <v>69.790000000000006</v>
      </c>
      <c r="B94" s="8">
        <v>68.544423440453699</v>
      </c>
      <c r="C94" s="4">
        <v>4.4800000000000004</v>
      </c>
      <c r="D94" s="4">
        <v>1.74</v>
      </c>
      <c r="E94">
        <v>1</v>
      </c>
      <c r="F94">
        <v>0</v>
      </c>
      <c r="G94" s="132">
        <v>0</v>
      </c>
      <c r="H94">
        <v>0</v>
      </c>
      <c r="I94">
        <v>0</v>
      </c>
      <c r="J94" s="1">
        <v>16</v>
      </c>
      <c r="K94">
        <v>0</v>
      </c>
      <c r="L94">
        <v>0</v>
      </c>
      <c r="M94">
        <v>0</v>
      </c>
      <c r="N94">
        <v>0</v>
      </c>
      <c r="O94">
        <v>0</v>
      </c>
      <c r="P94">
        <v>182</v>
      </c>
      <c r="S94">
        <v>1</v>
      </c>
    </row>
    <row r="95" spans="1:19">
      <c r="A95" s="18">
        <v>73.87</v>
      </c>
      <c r="B95" s="8">
        <v>71.719457013574655</v>
      </c>
      <c r="C95" s="4">
        <v>5.52</v>
      </c>
      <c r="D95" s="4">
        <v>1.85</v>
      </c>
      <c r="E95">
        <v>1</v>
      </c>
      <c r="F95">
        <v>0</v>
      </c>
      <c r="G95" s="132">
        <v>1</v>
      </c>
      <c r="H95">
        <v>1</v>
      </c>
      <c r="I95">
        <v>0</v>
      </c>
      <c r="J95" s="1">
        <v>33.299999999999997</v>
      </c>
      <c r="K95">
        <v>0</v>
      </c>
      <c r="L95">
        <v>0</v>
      </c>
      <c r="M95">
        <v>0</v>
      </c>
      <c r="N95">
        <v>0</v>
      </c>
      <c r="O95">
        <v>0</v>
      </c>
      <c r="P95">
        <v>84</v>
      </c>
      <c r="S95">
        <v>0</v>
      </c>
    </row>
    <row r="96" spans="1:19">
      <c r="A96" s="18">
        <v>65.510000000000005</v>
      </c>
      <c r="B96" s="8">
        <v>62.015137180700087</v>
      </c>
      <c r="C96" s="4">
        <v>1.66</v>
      </c>
      <c r="D96" s="4">
        <v>2.48</v>
      </c>
      <c r="E96">
        <v>0</v>
      </c>
      <c r="F96">
        <v>0</v>
      </c>
      <c r="G96" s="132">
        <v>0</v>
      </c>
      <c r="H96">
        <v>1</v>
      </c>
      <c r="I96">
        <v>0</v>
      </c>
      <c r="J96" s="1">
        <v>16.7</v>
      </c>
      <c r="K96">
        <v>0</v>
      </c>
      <c r="L96">
        <v>0</v>
      </c>
      <c r="M96">
        <v>0</v>
      </c>
      <c r="N96">
        <v>0</v>
      </c>
      <c r="O96">
        <v>0</v>
      </c>
      <c r="P96">
        <v>100</v>
      </c>
      <c r="S96">
        <v>0</v>
      </c>
    </row>
    <row r="97" spans="1:19">
      <c r="A97" s="18">
        <v>60.33</v>
      </c>
      <c r="B97" s="8">
        <v>58.99923017705926</v>
      </c>
      <c r="C97" s="4">
        <v>5.09</v>
      </c>
      <c r="D97" s="4">
        <v>0.93</v>
      </c>
      <c r="E97">
        <v>1</v>
      </c>
      <c r="F97">
        <v>0</v>
      </c>
      <c r="G97" s="132">
        <v>1</v>
      </c>
      <c r="H97">
        <v>1</v>
      </c>
      <c r="I97">
        <v>0</v>
      </c>
      <c r="J97" s="1">
        <v>74.3</v>
      </c>
      <c r="K97">
        <v>0</v>
      </c>
      <c r="L97">
        <v>0</v>
      </c>
      <c r="M97">
        <v>0</v>
      </c>
      <c r="N97">
        <v>0</v>
      </c>
      <c r="O97">
        <v>0</v>
      </c>
      <c r="P97">
        <v>73</v>
      </c>
      <c r="S97">
        <v>0</v>
      </c>
    </row>
    <row r="98" spans="1:19">
      <c r="A98" s="18">
        <v>79.14</v>
      </c>
      <c r="B98" s="8">
        <v>77.244582043343641</v>
      </c>
      <c r="C98" s="4">
        <v>-4.95</v>
      </c>
      <c r="D98" s="4">
        <v>4.4400000000000004</v>
      </c>
      <c r="E98">
        <v>1</v>
      </c>
      <c r="F98">
        <v>0</v>
      </c>
      <c r="G98" s="132">
        <v>0</v>
      </c>
      <c r="H98">
        <v>1</v>
      </c>
      <c r="I98">
        <v>0</v>
      </c>
      <c r="J98" s="1">
        <v>8.5</v>
      </c>
      <c r="K98">
        <v>0</v>
      </c>
      <c r="L98">
        <v>0</v>
      </c>
      <c r="M98">
        <v>0</v>
      </c>
      <c r="N98">
        <v>0</v>
      </c>
      <c r="O98">
        <v>0</v>
      </c>
      <c r="P98">
        <v>115</v>
      </c>
      <c r="S98">
        <v>0</v>
      </c>
    </row>
    <row r="99" spans="1:19">
      <c r="A99" s="18">
        <v>67.72</v>
      </c>
      <c r="B99" s="8">
        <v>71.824891829982192</v>
      </c>
      <c r="C99" s="4">
        <v>-0.69</v>
      </c>
      <c r="D99" s="4">
        <v>1.5</v>
      </c>
      <c r="E99">
        <v>1</v>
      </c>
      <c r="F99">
        <v>0</v>
      </c>
      <c r="G99" s="132">
        <v>1</v>
      </c>
      <c r="H99">
        <v>0</v>
      </c>
      <c r="I99">
        <v>0</v>
      </c>
      <c r="J99" s="1">
        <v>20.399999999999999</v>
      </c>
      <c r="K99">
        <v>0</v>
      </c>
      <c r="L99">
        <v>0</v>
      </c>
      <c r="M99">
        <v>1</v>
      </c>
      <c r="N99">
        <v>0</v>
      </c>
      <c r="O99">
        <v>0</v>
      </c>
      <c r="P99">
        <v>86</v>
      </c>
      <c r="S99">
        <v>0</v>
      </c>
    </row>
    <row r="100" spans="1:19">
      <c r="A100" s="18">
        <v>63.98</v>
      </c>
      <c r="B100" s="8">
        <v>61.96829079659706</v>
      </c>
      <c r="C100" s="4">
        <v>14.17</v>
      </c>
      <c r="D100" s="4">
        <v>2.33</v>
      </c>
      <c r="E100">
        <v>0</v>
      </c>
      <c r="F100">
        <v>1</v>
      </c>
      <c r="G100" s="132">
        <v>1</v>
      </c>
      <c r="H100">
        <v>0</v>
      </c>
      <c r="I100">
        <v>0</v>
      </c>
      <c r="J100" s="1">
        <v>21.1</v>
      </c>
      <c r="K100">
        <v>0</v>
      </c>
      <c r="L100">
        <v>0</v>
      </c>
      <c r="M100">
        <v>0</v>
      </c>
      <c r="N100">
        <v>1</v>
      </c>
      <c r="O100">
        <v>0</v>
      </c>
      <c r="P100">
        <v>125</v>
      </c>
      <c r="S100">
        <v>0</v>
      </c>
    </row>
    <row r="101" spans="1:19">
      <c r="A101" s="18">
        <v>77.17</v>
      </c>
      <c r="B101" s="8">
        <v>79.756721266155211</v>
      </c>
      <c r="C101" s="4">
        <v>6.98</v>
      </c>
      <c r="D101" s="4">
        <v>1.05</v>
      </c>
      <c r="E101">
        <v>0</v>
      </c>
      <c r="F101">
        <v>0</v>
      </c>
      <c r="G101" s="132">
        <v>1</v>
      </c>
      <c r="H101">
        <v>0</v>
      </c>
      <c r="I101">
        <v>0</v>
      </c>
      <c r="J101" s="1">
        <v>21.9</v>
      </c>
      <c r="K101">
        <v>0</v>
      </c>
      <c r="L101">
        <v>0</v>
      </c>
      <c r="M101">
        <v>0</v>
      </c>
      <c r="N101">
        <v>1</v>
      </c>
      <c r="O101">
        <v>0</v>
      </c>
      <c r="P101">
        <v>21</v>
      </c>
      <c r="S101">
        <v>0</v>
      </c>
    </row>
    <row r="102" spans="1:19">
      <c r="A102" s="18">
        <v>71.25</v>
      </c>
      <c r="B102" s="8">
        <v>73.686508514044561</v>
      </c>
      <c r="C102" s="4">
        <v>6.82</v>
      </c>
      <c r="D102" s="4">
        <v>0.84</v>
      </c>
      <c r="E102">
        <v>0</v>
      </c>
      <c r="F102">
        <v>0</v>
      </c>
      <c r="G102" s="132">
        <v>1</v>
      </c>
      <c r="H102">
        <v>0</v>
      </c>
      <c r="I102">
        <v>0</v>
      </c>
      <c r="J102" s="1">
        <v>44.8</v>
      </c>
      <c r="K102">
        <v>0</v>
      </c>
      <c r="L102">
        <v>0</v>
      </c>
      <c r="M102">
        <v>0</v>
      </c>
      <c r="N102">
        <v>1</v>
      </c>
      <c r="O102">
        <v>0</v>
      </c>
      <c r="P102">
        <v>110</v>
      </c>
      <c r="S102">
        <v>0</v>
      </c>
    </row>
    <row r="103" spans="1:19">
      <c r="A103" s="18">
        <v>80.680000000000007</v>
      </c>
      <c r="B103" s="8">
        <v>81.707841544416297</v>
      </c>
      <c r="C103" s="4">
        <v>5.29</v>
      </c>
      <c r="D103" s="4">
        <v>0.54</v>
      </c>
      <c r="E103">
        <v>1</v>
      </c>
      <c r="F103">
        <v>0</v>
      </c>
      <c r="G103" s="132">
        <v>0</v>
      </c>
      <c r="H103">
        <v>0</v>
      </c>
      <c r="I103">
        <v>0</v>
      </c>
      <c r="J103" s="1">
        <v>14.4</v>
      </c>
      <c r="K103">
        <v>0</v>
      </c>
      <c r="L103">
        <v>0</v>
      </c>
      <c r="M103">
        <v>0</v>
      </c>
      <c r="N103">
        <v>1</v>
      </c>
      <c r="O103">
        <v>0</v>
      </c>
      <c r="P103">
        <v>19</v>
      </c>
      <c r="S103">
        <v>0</v>
      </c>
    </row>
    <row r="104" spans="1:19">
      <c r="A104" s="18">
        <v>62.26</v>
      </c>
      <c r="B104" s="8">
        <v>62.208306256276934</v>
      </c>
      <c r="C104" s="4">
        <v>8.43</v>
      </c>
      <c r="D104" s="4">
        <v>0.84</v>
      </c>
      <c r="E104">
        <v>1</v>
      </c>
      <c r="F104">
        <v>0</v>
      </c>
      <c r="G104" s="132">
        <v>1</v>
      </c>
      <c r="H104">
        <v>0</v>
      </c>
      <c r="I104">
        <v>0</v>
      </c>
      <c r="J104" s="1">
        <v>66.7</v>
      </c>
      <c r="K104">
        <v>0</v>
      </c>
      <c r="L104">
        <v>0</v>
      </c>
      <c r="M104">
        <v>0</v>
      </c>
      <c r="N104">
        <v>1</v>
      </c>
      <c r="O104">
        <v>0</v>
      </c>
      <c r="P104">
        <v>159</v>
      </c>
      <c r="S104">
        <v>0</v>
      </c>
    </row>
    <row r="105" spans="1:19">
      <c r="A105" s="18">
        <v>62.65</v>
      </c>
      <c r="B105" s="8">
        <v>67.889542418502629</v>
      </c>
      <c r="C105" s="4">
        <v>14.46</v>
      </c>
      <c r="D105" s="4">
        <v>0</v>
      </c>
      <c r="E105">
        <v>0</v>
      </c>
      <c r="F105">
        <v>1</v>
      </c>
      <c r="G105" s="132">
        <v>1</v>
      </c>
      <c r="H105">
        <v>0</v>
      </c>
      <c r="I105">
        <v>1</v>
      </c>
      <c r="J105" s="1">
        <v>12.5</v>
      </c>
      <c r="K105">
        <v>0</v>
      </c>
      <c r="L105">
        <v>0</v>
      </c>
      <c r="M105">
        <v>0</v>
      </c>
      <c r="N105">
        <v>0</v>
      </c>
      <c r="O105">
        <v>0</v>
      </c>
      <c r="P105">
        <v>22</v>
      </c>
      <c r="S105">
        <v>0</v>
      </c>
    </row>
    <row r="106" spans="1:19">
      <c r="A106" s="18">
        <v>65.77</v>
      </c>
      <c r="B106" s="8">
        <v>66.451705359701933</v>
      </c>
      <c r="C106" s="4">
        <v>4.43</v>
      </c>
      <c r="D106" s="4">
        <v>1.7</v>
      </c>
      <c r="E106">
        <v>1</v>
      </c>
      <c r="F106">
        <v>0</v>
      </c>
      <c r="G106" s="132">
        <v>1</v>
      </c>
      <c r="H106">
        <v>0</v>
      </c>
      <c r="I106">
        <v>1</v>
      </c>
      <c r="J106" s="1">
        <v>16.7</v>
      </c>
      <c r="K106">
        <v>0</v>
      </c>
      <c r="L106">
        <v>0</v>
      </c>
      <c r="M106">
        <v>0</v>
      </c>
      <c r="N106">
        <v>0</v>
      </c>
      <c r="O106">
        <v>0</v>
      </c>
      <c r="P106">
        <v>64</v>
      </c>
      <c r="S106">
        <v>0</v>
      </c>
    </row>
    <row r="107" spans="1:19">
      <c r="A107" s="18">
        <v>74.88</v>
      </c>
      <c r="B107" s="8">
        <v>74.806511876167605</v>
      </c>
      <c r="C107" s="4">
        <v>2.92</v>
      </c>
      <c r="D107" s="4">
        <v>1.47</v>
      </c>
      <c r="E107">
        <v>0</v>
      </c>
      <c r="F107">
        <v>0</v>
      </c>
      <c r="G107" s="132">
        <v>0</v>
      </c>
      <c r="H107">
        <v>0</v>
      </c>
      <c r="I107">
        <v>1</v>
      </c>
      <c r="J107" s="1">
        <v>9.1</v>
      </c>
      <c r="K107">
        <v>0</v>
      </c>
      <c r="L107">
        <v>0</v>
      </c>
      <c r="M107">
        <v>0</v>
      </c>
      <c r="N107">
        <v>0</v>
      </c>
      <c r="O107">
        <v>0</v>
      </c>
      <c r="P107">
        <v>8</v>
      </c>
      <c r="S107">
        <v>0</v>
      </c>
    </row>
    <row r="108" spans="1:19">
      <c r="A108" s="18">
        <v>66.27</v>
      </c>
      <c r="B108" s="8">
        <v>67.710508002783598</v>
      </c>
      <c r="C108" s="4">
        <v>2.29</v>
      </c>
      <c r="D108" s="4">
        <v>1.1299999999999999</v>
      </c>
      <c r="E108">
        <v>0</v>
      </c>
      <c r="F108">
        <v>0</v>
      </c>
      <c r="G108" s="132">
        <v>1</v>
      </c>
      <c r="H108">
        <v>0</v>
      </c>
      <c r="I108">
        <v>1</v>
      </c>
      <c r="J108" s="1">
        <v>13.7</v>
      </c>
      <c r="K108">
        <v>0</v>
      </c>
      <c r="L108">
        <v>0</v>
      </c>
      <c r="M108">
        <v>0</v>
      </c>
      <c r="N108">
        <v>0</v>
      </c>
      <c r="O108">
        <v>0</v>
      </c>
      <c r="P108">
        <v>90</v>
      </c>
      <c r="S108">
        <v>0</v>
      </c>
    </row>
    <row r="109" spans="1:19">
      <c r="A109" s="18">
        <v>62.35</v>
      </c>
      <c r="B109" s="8">
        <v>63.835674755214988</v>
      </c>
      <c r="C109" s="4">
        <v>5.4</v>
      </c>
      <c r="D109" s="4">
        <v>1.04</v>
      </c>
      <c r="E109">
        <v>1</v>
      </c>
      <c r="F109">
        <v>0</v>
      </c>
      <c r="G109" s="132">
        <v>1</v>
      </c>
      <c r="H109">
        <v>0</v>
      </c>
      <c r="I109">
        <v>1</v>
      </c>
      <c r="J109" s="1">
        <v>15.2</v>
      </c>
      <c r="K109">
        <v>0</v>
      </c>
      <c r="L109">
        <v>0</v>
      </c>
      <c r="M109">
        <v>0</v>
      </c>
      <c r="N109">
        <v>0</v>
      </c>
      <c r="O109">
        <v>0</v>
      </c>
      <c r="P109">
        <v>132</v>
      </c>
      <c r="S109">
        <v>0</v>
      </c>
    </row>
    <row r="110" spans="1:19">
      <c r="A110" s="18">
        <v>61.47</v>
      </c>
      <c r="B110" s="8">
        <v>63.047549996979043</v>
      </c>
      <c r="C110" s="4">
        <v>8.51</v>
      </c>
      <c r="D110" s="4">
        <v>0.95</v>
      </c>
      <c r="E110">
        <v>0</v>
      </c>
      <c r="F110">
        <v>0</v>
      </c>
      <c r="G110" s="132">
        <v>1</v>
      </c>
      <c r="H110">
        <v>0</v>
      </c>
      <c r="I110">
        <v>1</v>
      </c>
      <c r="J110" s="1">
        <v>27.9</v>
      </c>
      <c r="K110">
        <v>0</v>
      </c>
      <c r="L110">
        <v>0</v>
      </c>
      <c r="M110">
        <v>0</v>
      </c>
      <c r="N110">
        <v>0</v>
      </c>
      <c r="O110">
        <v>0</v>
      </c>
      <c r="P110">
        <v>90</v>
      </c>
      <c r="S110">
        <v>0</v>
      </c>
    </row>
    <row r="111" spans="1:19">
      <c r="A111" s="18">
        <v>84.29</v>
      </c>
      <c r="B111" s="8">
        <v>67.14852016333343</v>
      </c>
      <c r="C111" s="4">
        <v>13.84</v>
      </c>
      <c r="D111" s="4">
        <v>0</v>
      </c>
      <c r="E111">
        <v>1</v>
      </c>
      <c r="F111">
        <v>0</v>
      </c>
      <c r="G111" s="132">
        <v>0</v>
      </c>
      <c r="H111">
        <v>0</v>
      </c>
      <c r="I111">
        <v>1</v>
      </c>
      <c r="J111" s="1">
        <v>30</v>
      </c>
      <c r="K111">
        <v>0</v>
      </c>
      <c r="L111">
        <v>0</v>
      </c>
      <c r="M111">
        <v>0</v>
      </c>
      <c r="N111">
        <v>0</v>
      </c>
      <c r="O111">
        <v>0</v>
      </c>
      <c r="P111">
        <v>26</v>
      </c>
      <c r="S111">
        <v>0</v>
      </c>
    </row>
    <row r="112" spans="1:19">
      <c r="A112" s="18">
        <v>83.57</v>
      </c>
      <c r="B112" s="8">
        <v>85.645645645645658</v>
      </c>
      <c r="C112" s="4">
        <v>0.81</v>
      </c>
      <c r="D112" s="4">
        <v>0.26</v>
      </c>
      <c r="E112">
        <v>1</v>
      </c>
      <c r="F112">
        <v>0</v>
      </c>
      <c r="G112" s="132">
        <v>0</v>
      </c>
      <c r="H112">
        <v>0</v>
      </c>
      <c r="I112">
        <v>1</v>
      </c>
      <c r="J112" s="1">
        <v>13.3</v>
      </c>
      <c r="K112">
        <v>0</v>
      </c>
      <c r="L112">
        <v>0</v>
      </c>
      <c r="M112">
        <v>0</v>
      </c>
      <c r="N112">
        <v>0</v>
      </c>
      <c r="O112">
        <v>0</v>
      </c>
      <c r="P112">
        <v>3</v>
      </c>
      <c r="S112">
        <v>0</v>
      </c>
    </row>
    <row r="113" spans="1:19">
      <c r="A113" s="18">
        <v>90.33</v>
      </c>
      <c r="B113" s="8">
        <v>94.882729211087437</v>
      </c>
      <c r="C113" s="4">
        <v>2.9</v>
      </c>
      <c r="D113" s="4">
        <v>0</v>
      </c>
      <c r="E113">
        <v>0</v>
      </c>
      <c r="F113">
        <v>0</v>
      </c>
      <c r="G113" s="132">
        <v>1</v>
      </c>
      <c r="H113">
        <v>0</v>
      </c>
      <c r="I113">
        <v>1</v>
      </c>
      <c r="J113" s="1">
        <v>21.1</v>
      </c>
      <c r="K113">
        <v>0</v>
      </c>
      <c r="L113">
        <v>0</v>
      </c>
      <c r="M113">
        <v>0</v>
      </c>
      <c r="N113">
        <v>0</v>
      </c>
      <c r="O113">
        <v>0</v>
      </c>
      <c r="P113">
        <v>37</v>
      </c>
      <c r="S113">
        <v>0</v>
      </c>
    </row>
    <row r="114" spans="1:19">
      <c r="A114" s="18">
        <v>103.99</v>
      </c>
      <c r="B114" s="8">
        <v>106.53490231920483</v>
      </c>
      <c r="C114" s="4">
        <v>7.12</v>
      </c>
      <c r="D114" s="4">
        <v>1.91</v>
      </c>
      <c r="E114">
        <v>0</v>
      </c>
      <c r="F114">
        <v>0</v>
      </c>
      <c r="G114" s="132">
        <v>1</v>
      </c>
      <c r="H114">
        <v>0</v>
      </c>
      <c r="I114">
        <v>0</v>
      </c>
      <c r="J114" s="1">
        <v>28.1</v>
      </c>
      <c r="K114">
        <v>0</v>
      </c>
      <c r="L114">
        <v>0</v>
      </c>
      <c r="M114">
        <v>0</v>
      </c>
      <c r="N114">
        <v>0</v>
      </c>
      <c r="O114">
        <v>1</v>
      </c>
      <c r="P114">
        <v>22</v>
      </c>
      <c r="S114">
        <v>0</v>
      </c>
    </row>
    <row r="115" spans="1:19">
      <c r="A115" s="18">
        <v>76.95</v>
      </c>
      <c r="B115" s="8">
        <v>82.754133496631994</v>
      </c>
      <c r="C115" s="4">
        <v>3.9</v>
      </c>
      <c r="D115" s="4">
        <v>0.27</v>
      </c>
      <c r="E115">
        <v>0</v>
      </c>
      <c r="F115">
        <v>0</v>
      </c>
      <c r="G115" s="132">
        <v>1</v>
      </c>
      <c r="H115">
        <v>0</v>
      </c>
      <c r="I115">
        <v>0</v>
      </c>
      <c r="J115" s="1">
        <v>144</v>
      </c>
      <c r="K115">
        <v>0</v>
      </c>
      <c r="L115">
        <v>0</v>
      </c>
      <c r="M115">
        <v>0</v>
      </c>
      <c r="N115">
        <v>0</v>
      </c>
      <c r="O115">
        <v>1</v>
      </c>
      <c r="P115">
        <v>26</v>
      </c>
      <c r="S115">
        <v>0</v>
      </c>
    </row>
    <row r="116" spans="1:19">
      <c r="A116" s="18">
        <v>65.319999999999993</v>
      </c>
      <c r="B116" s="8">
        <v>69.756416544057544</v>
      </c>
      <c r="C116" s="4">
        <v>3.25</v>
      </c>
      <c r="D116" s="4">
        <v>0</v>
      </c>
      <c r="E116">
        <v>0</v>
      </c>
      <c r="F116">
        <v>0</v>
      </c>
      <c r="G116" s="132">
        <v>1</v>
      </c>
      <c r="H116">
        <v>0</v>
      </c>
      <c r="I116">
        <v>0</v>
      </c>
      <c r="J116" s="1">
        <v>19.3</v>
      </c>
      <c r="K116">
        <v>0</v>
      </c>
      <c r="L116">
        <v>0</v>
      </c>
      <c r="M116">
        <v>0</v>
      </c>
      <c r="N116">
        <v>0</v>
      </c>
      <c r="O116">
        <v>1</v>
      </c>
      <c r="P116">
        <v>5</v>
      </c>
      <c r="S116">
        <v>0</v>
      </c>
    </row>
    <row r="117" spans="1:19">
      <c r="A117" s="18">
        <v>148.43</v>
      </c>
      <c r="B117" s="8">
        <v>160.18878400888391</v>
      </c>
      <c r="C117" s="4">
        <v>0.19</v>
      </c>
      <c r="D117" s="4">
        <v>0</v>
      </c>
      <c r="E117">
        <v>1</v>
      </c>
      <c r="F117">
        <v>0</v>
      </c>
      <c r="G117" s="132">
        <v>1</v>
      </c>
      <c r="H117">
        <v>0</v>
      </c>
      <c r="I117">
        <v>0</v>
      </c>
      <c r="J117" s="1">
        <v>51.1</v>
      </c>
      <c r="K117">
        <v>0</v>
      </c>
      <c r="L117">
        <v>0</v>
      </c>
      <c r="M117">
        <v>0</v>
      </c>
      <c r="N117">
        <v>0</v>
      </c>
      <c r="O117">
        <v>1</v>
      </c>
      <c r="P117">
        <v>50</v>
      </c>
      <c r="S117">
        <v>0</v>
      </c>
    </row>
    <row r="118" spans="1:19">
      <c r="A118" s="18">
        <v>89.88</v>
      </c>
      <c r="B118" s="8">
        <v>93.508114856429472</v>
      </c>
      <c r="C118" s="4">
        <v>2.86</v>
      </c>
      <c r="D118" s="4">
        <v>1.38</v>
      </c>
      <c r="E118">
        <v>1</v>
      </c>
      <c r="F118">
        <v>0</v>
      </c>
      <c r="G118" s="132">
        <v>1</v>
      </c>
      <c r="H118">
        <v>0</v>
      </c>
      <c r="I118">
        <v>0</v>
      </c>
      <c r="J118" s="1">
        <v>55.9</v>
      </c>
      <c r="K118">
        <v>0</v>
      </c>
      <c r="L118">
        <v>0</v>
      </c>
      <c r="M118">
        <v>0</v>
      </c>
      <c r="N118">
        <v>0</v>
      </c>
      <c r="O118">
        <v>1</v>
      </c>
      <c r="P118">
        <v>52</v>
      </c>
      <c r="S118">
        <v>0</v>
      </c>
    </row>
    <row r="119" spans="1:19">
      <c r="A119" s="18">
        <v>88.97</v>
      </c>
      <c r="B119" s="8">
        <v>91.258312350700521</v>
      </c>
      <c r="C119" s="4">
        <v>11.89</v>
      </c>
      <c r="D119" s="4">
        <v>1.05</v>
      </c>
      <c r="E119">
        <v>1</v>
      </c>
      <c r="F119">
        <v>0</v>
      </c>
      <c r="G119" s="132">
        <v>1</v>
      </c>
      <c r="H119">
        <v>0</v>
      </c>
      <c r="I119">
        <v>0</v>
      </c>
      <c r="J119" s="1">
        <v>1304.8</v>
      </c>
      <c r="K119">
        <v>0</v>
      </c>
      <c r="L119">
        <v>0</v>
      </c>
      <c r="M119">
        <v>0</v>
      </c>
      <c r="N119">
        <v>0</v>
      </c>
      <c r="O119">
        <v>1</v>
      </c>
      <c r="P119">
        <v>43</v>
      </c>
      <c r="S119">
        <v>0</v>
      </c>
    </row>
    <row r="120" spans="1:19">
      <c r="A120" s="18">
        <v>77.02</v>
      </c>
      <c r="B120" s="8">
        <v>77.593360995850631</v>
      </c>
      <c r="C120" s="4">
        <v>-5.26</v>
      </c>
      <c r="D120" s="4">
        <v>3.15</v>
      </c>
      <c r="E120">
        <v>1</v>
      </c>
      <c r="F120">
        <v>0</v>
      </c>
      <c r="G120" s="132">
        <v>1</v>
      </c>
      <c r="H120">
        <v>0</v>
      </c>
      <c r="I120">
        <v>0</v>
      </c>
      <c r="J120" s="1">
        <v>18.899999999999999</v>
      </c>
      <c r="K120">
        <v>0</v>
      </c>
      <c r="L120">
        <v>0</v>
      </c>
      <c r="M120">
        <v>0</v>
      </c>
      <c r="N120">
        <v>0</v>
      </c>
      <c r="O120">
        <v>1</v>
      </c>
      <c r="P120">
        <v>49</v>
      </c>
      <c r="S120">
        <v>0</v>
      </c>
    </row>
    <row r="121" spans="1:19">
      <c r="A121" s="18">
        <v>65.239999999999995</v>
      </c>
      <c r="B121" s="8">
        <v>70.341143620250079</v>
      </c>
      <c r="C121" s="4">
        <v>3.45</v>
      </c>
      <c r="D121" s="4">
        <v>0</v>
      </c>
      <c r="E121">
        <v>1</v>
      </c>
      <c r="F121">
        <v>0</v>
      </c>
      <c r="G121" s="132">
        <v>1</v>
      </c>
      <c r="H121">
        <v>0</v>
      </c>
      <c r="I121">
        <v>0</v>
      </c>
      <c r="J121" s="1">
        <v>21</v>
      </c>
      <c r="K121">
        <v>0</v>
      </c>
      <c r="L121">
        <v>0</v>
      </c>
      <c r="M121">
        <v>0</v>
      </c>
      <c r="N121">
        <v>0</v>
      </c>
      <c r="O121">
        <v>1</v>
      </c>
      <c r="P121">
        <v>33</v>
      </c>
      <c r="S121">
        <v>0</v>
      </c>
    </row>
    <row r="122" spans="1:19">
      <c r="A122" s="18">
        <v>60.67</v>
      </c>
      <c r="B122" s="8">
        <v>58.45195729537366</v>
      </c>
      <c r="C122" s="4">
        <v>3.59</v>
      </c>
      <c r="D122" s="4">
        <v>2.81</v>
      </c>
      <c r="E122">
        <v>1</v>
      </c>
      <c r="F122">
        <v>0</v>
      </c>
      <c r="G122" s="132">
        <v>1</v>
      </c>
      <c r="H122">
        <v>0</v>
      </c>
      <c r="I122">
        <v>0</v>
      </c>
      <c r="J122" s="1">
        <v>100.7</v>
      </c>
      <c r="K122">
        <v>0</v>
      </c>
      <c r="L122">
        <v>0</v>
      </c>
      <c r="M122">
        <v>0</v>
      </c>
      <c r="N122">
        <v>0</v>
      </c>
      <c r="O122">
        <v>1</v>
      </c>
      <c r="P122">
        <v>34</v>
      </c>
      <c r="S122">
        <v>0</v>
      </c>
    </row>
    <row r="123" spans="1:19">
      <c r="A123" s="18">
        <v>119.31</v>
      </c>
      <c r="B123" s="8">
        <v>121.62445676607221</v>
      </c>
      <c r="C123" s="4">
        <v>13.58</v>
      </c>
      <c r="D123" s="4">
        <v>1.57</v>
      </c>
      <c r="E123">
        <v>0</v>
      </c>
      <c r="F123">
        <v>1</v>
      </c>
      <c r="G123" s="132">
        <v>1</v>
      </c>
      <c r="H123">
        <v>0</v>
      </c>
      <c r="I123">
        <v>0</v>
      </c>
      <c r="J123" s="1">
        <v>42.4</v>
      </c>
      <c r="K123">
        <v>0</v>
      </c>
      <c r="L123">
        <v>0</v>
      </c>
      <c r="M123">
        <v>0</v>
      </c>
      <c r="N123">
        <v>0</v>
      </c>
      <c r="O123">
        <v>1</v>
      </c>
      <c r="P123">
        <v>39</v>
      </c>
      <c r="S123">
        <v>0</v>
      </c>
    </row>
    <row r="124" spans="1:19">
      <c r="A124" s="18">
        <v>62.08</v>
      </c>
      <c r="B124" s="8">
        <v>57.72679324894515</v>
      </c>
      <c r="C124" s="4">
        <v>6.3</v>
      </c>
      <c r="D124" s="4">
        <v>4.37</v>
      </c>
      <c r="E124">
        <v>0</v>
      </c>
      <c r="F124">
        <v>1</v>
      </c>
      <c r="G124" s="132">
        <v>1</v>
      </c>
      <c r="H124">
        <v>0</v>
      </c>
      <c r="I124">
        <v>0</v>
      </c>
      <c r="J124" s="1">
        <v>15.6</v>
      </c>
      <c r="K124">
        <v>0</v>
      </c>
      <c r="L124">
        <v>0</v>
      </c>
      <c r="M124">
        <v>0</v>
      </c>
      <c r="N124">
        <v>0</v>
      </c>
      <c r="O124">
        <v>1</v>
      </c>
      <c r="P124">
        <v>41</v>
      </c>
      <c r="S124">
        <v>0</v>
      </c>
    </row>
    <row r="125" spans="1:19">
      <c r="A125" s="18">
        <v>59.52</v>
      </c>
      <c r="B125" s="8">
        <v>64.548651817116081</v>
      </c>
      <c r="C125" s="4">
        <v>1.52</v>
      </c>
      <c r="D125" s="4">
        <v>0</v>
      </c>
      <c r="E125">
        <v>1</v>
      </c>
      <c r="F125">
        <v>0</v>
      </c>
      <c r="G125" s="132">
        <v>0</v>
      </c>
      <c r="H125">
        <v>0</v>
      </c>
      <c r="I125">
        <v>0</v>
      </c>
      <c r="J125" s="1">
        <v>19.5</v>
      </c>
      <c r="K125">
        <v>0</v>
      </c>
      <c r="L125">
        <v>0</v>
      </c>
      <c r="M125">
        <v>0</v>
      </c>
      <c r="N125">
        <v>0</v>
      </c>
      <c r="O125">
        <v>1</v>
      </c>
      <c r="P125">
        <v>31</v>
      </c>
      <c r="S125">
        <v>0</v>
      </c>
    </row>
    <row r="126" spans="1:19">
      <c r="A126" s="18">
        <v>62.85</v>
      </c>
      <c r="B126" s="8">
        <v>59.703264094955479</v>
      </c>
      <c r="C126" s="4">
        <v>2.6</v>
      </c>
      <c r="D126" s="4">
        <v>2.99</v>
      </c>
      <c r="E126">
        <v>1</v>
      </c>
      <c r="F126">
        <v>0</v>
      </c>
      <c r="G126" s="132">
        <v>0</v>
      </c>
      <c r="H126">
        <v>0</v>
      </c>
      <c r="I126">
        <v>0</v>
      </c>
      <c r="J126" s="1">
        <v>11.2</v>
      </c>
      <c r="K126">
        <v>0</v>
      </c>
      <c r="L126">
        <v>0</v>
      </c>
      <c r="M126">
        <v>0</v>
      </c>
      <c r="N126">
        <v>0</v>
      </c>
      <c r="O126">
        <v>1</v>
      </c>
      <c r="P126">
        <v>168</v>
      </c>
      <c r="S126">
        <v>0</v>
      </c>
    </row>
    <row r="127" spans="1:19">
      <c r="A127" s="18">
        <v>92.23</v>
      </c>
      <c r="B127" s="8">
        <v>90.400410677618083</v>
      </c>
      <c r="C127" s="4">
        <v>2.84</v>
      </c>
      <c r="D127" s="4">
        <v>2.71</v>
      </c>
      <c r="E127">
        <v>1</v>
      </c>
      <c r="F127">
        <v>0</v>
      </c>
      <c r="G127" s="132">
        <v>0</v>
      </c>
      <c r="H127">
        <v>0</v>
      </c>
      <c r="I127">
        <v>0</v>
      </c>
      <c r="J127" s="1">
        <v>8</v>
      </c>
      <c r="K127">
        <v>0</v>
      </c>
      <c r="L127">
        <v>0</v>
      </c>
      <c r="M127">
        <v>0</v>
      </c>
      <c r="N127">
        <v>0</v>
      </c>
      <c r="O127">
        <v>1</v>
      </c>
      <c r="P127">
        <v>113</v>
      </c>
      <c r="S127">
        <v>0</v>
      </c>
    </row>
    <row r="128" spans="1:19">
      <c r="A128" s="18">
        <v>77.25</v>
      </c>
      <c r="B128" s="8">
        <v>81.142294436238302</v>
      </c>
      <c r="C128" s="4">
        <v>2.48</v>
      </c>
      <c r="D128" s="4">
        <v>0.43</v>
      </c>
      <c r="E128">
        <v>1</v>
      </c>
      <c r="F128">
        <v>0</v>
      </c>
      <c r="G128" s="132">
        <v>1</v>
      </c>
      <c r="H128">
        <v>0</v>
      </c>
      <c r="I128">
        <v>0</v>
      </c>
      <c r="J128" s="1">
        <v>54.9</v>
      </c>
      <c r="K128">
        <v>0</v>
      </c>
      <c r="L128">
        <v>0</v>
      </c>
      <c r="M128">
        <v>0</v>
      </c>
      <c r="N128">
        <v>0</v>
      </c>
      <c r="O128">
        <v>1</v>
      </c>
      <c r="P128">
        <v>52</v>
      </c>
      <c r="S128">
        <v>0</v>
      </c>
    </row>
    <row r="129" spans="1:19">
      <c r="A129" s="18">
        <v>69.489999999999995</v>
      </c>
      <c r="B129" s="8">
        <v>76.935483870967744</v>
      </c>
      <c r="C129" s="4">
        <v>3.08</v>
      </c>
      <c r="D129" s="4">
        <v>0</v>
      </c>
      <c r="E129">
        <v>0</v>
      </c>
      <c r="F129">
        <v>1</v>
      </c>
      <c r="G129" s="132">
        <v>1</v>
      </c>
      <c r="H129">
        <v>0</v>
      </c>
      <c r="I129">
        <v>0</v>
      </c>
      <c r="J129" s="1">
        <v>59.7</v>
      </c>
      <c r="K129">
        <v>0</v>
      </c>
      <c r="L129">
        <v>0</v>
      </c>
      <c r="M129">
        <v>0</v>
      </c>
      <c r="N129">
        <v>0</v>
      </c>
      <c r="O129">
        <v>1</v>
      </c>
      <c r="P129">
        <v>41</v>
      </c>
      <c r="S129">
        <v>0</v>
      </c>
    </row>
    <row r="130" spans="1:19">
      <c r="A130" s="18">
        <v>78.25</v>
      </c>
      <c r="B130" s="8">
        <v>81.337851405622487</v>
      </c>
      <c r="C130" s="4">
        <v>4.7699999999999996</v>
      </c>
      <c r="D130" s="4">
        <v>1.06</v>
      </c>
      <c r="E130">
        <v>0</v>
      </c>
      <c r="F130">
        <v>0</v>
      </c>
      <c r="G130" s="132">
        <v>1</v>
      </c>
      <c r="H130">
        <v>0</v>
      </c>
      <c r="I130">
        <v>0</v>
      </c>
      <c r="J130" s="1">
        <v>20.5</v>
      </c>
      <c r="K130">
        <v>0</v>
      </c>
      <c r="L130">
        <v>0</v>
      </c>
      <c r="M130">
        <v>0</v>
      </c>
      <c r="N130">
        <v>0</v>
      </c>
      <c r="O130">
        <v>1</v>
      </c>
      <c r="P130">
        <v>35</v>
      </c>
      <c r="S130">
        <v>0</v>
      </c>
    </row>
    <row r="131" spans="1:19">
      <c r="A131" s="18">
        <v>60.42</v>
      </c>
      <c r="B131" s="8">
        <v>66.055516379255053</v>
      </c>
      <c r="C131" s="4">
        <v>8.99</v>
      </c>
      <c r="D131" s="4">
        <v>0</v>
      </c>
      <c r="E131">
        <v>0</v>
      </c>
      <c r="F131">
        <v>0</v>
      </c>
      <c r="G131" s="132">
        <v>0</v>
      </c>
      <c r="H131">
        <v>0</v>
      </c>
      <c r="I131">
        <v>0</v>
      </c>
      <c r="J131" s="1">
        <v>13.8</v>
      </c>
      <c r="K131">
        <v>0</v>
      </c>
      <c r="L131">
        <v>0</v>
      </c>
      <c r="M131">
        <v>0</v>
      </c>
      <c r="N131">
        <v>0</v>
      </c>
      <c r="O131">
        <v>1</v>
      </c>
      <c r="P131">
        <v>50</v>
      </c>
      <c r="S131">
        <v>0</v>
      </c>
    </row>
    <row r="132" spans="1:19">
      <c r="A132" s="18">
        <v>84.12</v>
      </c>
      <c r="B132" s="8">
        <v>85.256604919526282</v>
      </c>
      <c r="C132" s="4">
        <v>4.8899999999999997</v>
      </c>
      <c r="D132" s="4">
        <v>1.46</v>
      </c>
      <c r="E132">
        <v>1</v>
      </c>
      <c r="F132">
        <v>0</v>
      </c>
      <c r="G132" s="132">
        <v>0</v>
      </c>
      <c r="H132">
        <v>0</v>
      </c>
      <c r="I132">
        <v>0</v>
      </c>
      <c r="J132" s="1">
        <v>20.6</v>
      </c>
      <c r="K132">
        <v>0</v>
      </c>
      <c r="L132">
        <v>0</v>
      </c>
      <c r="M132">
        <v>0</v>
      </c>
      <c r="N132">
        <v>0</v>
      </c>
      <c r="O132">
        <v>1</v>
      </c>
      <c r="P132">
        <v>17</v>
      </c>
      <c r="S132">
        <v>0</v>
      </c>
    </row>
    <row r="133" spans="1:19">
      <c r="A133" s="18">
        <v>91.39</v>
      </c>
      <c r="B133" s="8">
        <v>96.678966789667911</v>
      </c>
      <c r="C133" s="4">
        <v>2.06</v>
      </c>
      <c r="D133" s="4">
        <v>0</v>
      </c>
      <c r="E133">
        <v>1</v>
      </c>
      <c r="F133">
        <v>0</v>
      </c>
      <c r="G133" s="132">
        <v>1</v>
      </c>
      <c r="H133">
        <v>0</v>
      </c>
      <c r="I133">
        <v>0</v>
      </c>
      <c r="J133" s="1">
        <v>13.5</v>
      </c>
      <c r="K133">
        <v>0</v>
      </c>
      <c r="L133">
        <v>0</v>
      </c>
      <c r="M133">
        <v>0</v>
      </c>
      <c r="N133">
        <v>0</v>
      </c>
      <c r="O133">
        <v>1</v>
      </c>
      <c r="P133">
        <v>4</v>
      </c>
      <c r="S133">
        <v>0</v>
      </c>
    </row>
    <row r="134" spans="1:19">
      <c r="A134" s="18">
        <v>59.16</v>
      </c>
      <c r="B134" s="8">
        <v>61.685411397513832</v>
      </c>
      <c r="C134" s="4">
        <v>6.72</v>
      </c>
      <c r="D134" s="4">
        <v>0.54</v>
      </c>
      <c r="E134">
        <v>0</v>
      </c>
      <c r="F134">
        <v>0</v>
      </c>
      <c r="G134" s="132">
        <v>1</v>
      </c>
      <c r="H134">
        <v>0</v>
      </c>
      <c r="I134">
        <v>0</v>
      </c>
      <c r="J134" s="1">
        <v>301.2</v>
      </c>
      <c r="K134">
        <v>0</v>
      </c>
      <c r="L134">
        <v>0</v>
      </c>
      <c r="M134">
        <v>0</v>
      </c>
      <c r="N134">
        <v>0</v>
      </c>
      <c r="O134">
        <v>1</v>
      </c>
      <c r="P134">
        <v>53</v>
      </c>
      <c r="S134">
        <v>0</v>
      </c>
    </row>
    <row r="135" spans="1:19">
      <c r="A135" s="18">
        <v>80.08</v>
      </c>
      <c r="B135" s="8">
        <v>83.329766745131607</v>
      </c>
      <c r="C135" s="4">
        <v>5.13</v>
      </c>
      <c r="D135" s="4">
        <v>0</v>
      </c>
      <c r="E135">
        <v>1</v>
      </c>
      <c r="F135">
        <v>0</v>
      </c>
      <c r="G135" s="132">
        <v>1</v>
      </c>
      <c r="H135">
        <v>0</v>
      </c>
      <c r="I135">
        <v>0</v>
      </c>
      <c r="J135" s="1">
        <v>22</v>
      </c>
      <c r="K135">
        <v>0</v>
      </c>
      <c r="L135">
        <v>0</v>
      </c>
      <c r="M135">
        <v>0</v>
      </c>
      <c r="N135">
        <v>0</v>
      </c>
      <c r="O135">
        <v>1</v>
      </c>
      <c r="P135">
        <v>49</v>
      </c>
      <c r="S135">
        <v>0</v>
      </c>
    </row>
    <row r="136" spans="1:19">
      <c r="A136" s="18">
        <v>88.83</v>
      </c>
      <c r="B136" s="8">
        <v>89.416971329613233</v>
      </c>
      <c r="C136" s="4">
        <v>4.59</v>
      </c>
      <c r="D136" s="4">
        <v>1.39</v>
      </c>
      <c r="E136">
        <v>0</v>
      </c>
      <c r="F136">
        <v>0</v>
      </c>
      <c r="G136" s="132">
        <v>1</v>
      </c>
      <c r="H136">
        <v>0</v>
      </c>
      <c r="I136">
        <v>0</v>
      </c>
      <c r="J136" s="1">
        <v>13.9</v>
      </c>
      <c r="K136">
        <v>0</v>
      </c>
      <c r="L136">
        <v>0</v>
      </c>
      <c r="M136">
        <v>0</v>
      </c>
      <c r="N136">
        <v>0</v>
      </c>
      <c r="O136">
        <v>1</v>
      </c>
      <c r="P136">
        <v>50</v>
      </c>
      <c r="S136">
        <v>0</v>
      </c>
    </row>
    <row r="137" spans="1:19">
      <c r="A137" s="18">
        <v>64.17</v>
      </c>
      <c r="B137" s="8">
        <v>66.157475670893547</v>
      </c>
      <c r="C137" s="4">
        <v>9.15</v>
      </c>
      <c r="D137" s="4">
        <v>0.79</v>
      </c>
      <c r="E137">
        <v>0</v>
      </c>
      <c r="F137">
        <v>0</v>
      </c>
      <c r="G137" s="132">
        <v>1</v>
      </c>
      <c r="H137">
        <v>0</v>
      </c>
      <c r="I137">
        <v>0</v>
      </c>
      <c r="J137" s="1">
        <v>17.5</v>
      </c>
      <c r="K137">
        <v>1</v>
      </c>
      <c r="L137">
        <v>0</v>
      </c>
      <c r="M137">
        <v>0</v>
      </c>
      <c r="N137">
        <v>0</v>
      </c>
      <c r="O137">
        <v>0</v>
      </c>
      <c r="P137">
        <v>26</v>
      </c>
      <c r="S137">
        <v>0</v>
      </c>
    </row>
    <row r="138" spans="1:19">
      <c r="A138" s="18">
        <v>58.75</v>
      </c>
      <c r="B138" s="8">
        <v>59.09018861943256</v>
      </c>
      <c r="C138" s="4">
        <v>3.85</v>
      </c>
      <c r="D138" s="4">
        <v>1.76</v>
      </c>
      <c r="E138">
        <v>0</v>
      </c>
      <c r="F138">
        <v>1</v>
      </c>
      <c r="G138" s="132">
        <v>0</v>
      </c>
      <c r="H138">
        <v>0</v>
      </c>
      <c r="I138">
        <v>0</v>
      </c>
      <c r="J138" s="1">
        <v>12.9</v>
      </c>
      <c r="K138">
        <v>1</v>
      </c>
      <c r="L138">
        <v>0</v>
      </c>
      <c r="M138">
        <v>0</v>
      </c>
      <c r="N138">
        <v>0</v>
      </c>
      <c r="O138">
        <v>0</v>
      </c>
      <c r="P138">
        <v>136</v>
      </c>
      <c r="S138">
        <v>0</v>
      </c>
    </row>
    <row r="139" spans="1:19">
      <c r="A139" s="18">
        <v>68.849999999999994</v>
      </c>
      <c r="B139" s="8">
        <v>67.175332111772789</v>
      </c>
      <c r="C139" s="4">
        <v>5.91</v>
      </c>
      <c r="D139" s="4">
        <v>1.69</v>
      </c>
      <c r="E139">
        <v>1</v>
      </c>
      <c r="F139">
        <v>0</v>
      </c>
      <c r="G139" s="132">
        <v>1</v>
      </c>
      <c r="H139">
        <v>0</v>
      </c>
      <c r="I139">
        <v>0</v>
      </c>
      <c r="J139" s="1">
        <v>49.8</v>
      </c>
      <c r="K139">
        <v>0</v>
      </c>
      <c r="L139">
        <v>1</v>
      </c>
      <c r="M139">
        <v>0</v>
      </c>
      <c r="N139">
        <v>0</v>
      </c>
      <c r="O139">
        <v>0</v>
      </c>
      <c r="P139">
        <v>21</v>
      </c>
      <c r="S139">
        <v>0</v>
      </c>
    </row>
    <row r="141" spans="1:19">
      <c r="A141" t="s">
        <v>329</v>
      </c>
    </row>
    <row r="142" spans="1:19" ht="17" thickBot="1"/>
    <row r="143" spans="1:19">
      <c r="A143" s="131" t="s">
        <v>330</v>
      </c>
      <c r="B143" s="131"/>
    </row>
    <row r="144" spans="1:19">
      <c r="A144" s="53" t="s">
        <v>331</v>
      </c>
      <c r="B144" s="53">
        <v>0.99119488151818025</v>
      </c>
    </row>
    <row r="145" spans="1:9">
      <c r="A145" s="53" t="s">
        <v>332</v>
      </c>
      <c r="B145" s="53">
        <v>0.98246729314783943</v>
      </c>
    </row>
    <row r="146" spans="1:9">
      <c r="A146" s="61" t="s">
        <v>333</v>
      </c>
      <c r="B146" s="61">
        <v>0.97473227541894503</v>
      </c>
    </row>
    <row r="147" spans="1:9">
      <c r="A147" s="53" t="s">
        <v>334</v>
      </c>
      <c r="B147" s="53">
        <v>2.6974267965199119</v>
      </c>
    </row>
    <row r="148" spans="1:9" ht="17" thickBot="1">
      <c r="A148" s="54" t="s">
        <v>232</v>
      </c>
      <c r="B148" s="54">
        <v>50</v>
      </c>
    </row>
    <row r="150" spans="1:9" ht="17" thickBot="1">
      <c r="A150" t="s">
        <v>246</v>
      </c>
    </row>
    <row r="151" spans="1:9">
      <c r="A151" s="55"/>
      <c r="B151" s="55" t="s">
        <v>164</v>
      </c>
      <c r="C151" s="55" t="s">
        <v>248</v>
      </c>
      <c r="D151" s="55" t="s">
        <v>249</v>
      </c>
      <c r="E151" s="55" t="s">
        <v>250</v>
      </c>
      <c r="F151" s="55" t="s">
        <v>338</v>
      </c>
    </row>
    <row r="152" spans="1:9">
      <c r="A152" s="53" t="s">
        <v>335</v>
      </c>
      <c r="B152" s="53">
        <v>15</v>
      </c>
      <c r="C152" s="53">
        <v>13862.685865032157</v>
      </c>
      <c r="D152" s="53">
        <v>924.17905766881051</v>
      </c>
      <c r="E152" s="53">
        <v>127.01551923763638</v>
      </c>
      <c r="F152" s="53">
        <v>2.3737842804472083E-25</v>
      </c>
    </row>
    <row r="153" spans="1:9">
      <c r="A153" s="53" t="s">
        <v>336</v>
      </c>
      <c r="B153" s="53">
        <v>34</v>
      </c>
      <c r="C153" s="53">
        <v>247.38778496784491</v>
      </c>
      <c r="D153" s="53">
        <v>7.2761113225836738</v>
      </c>
      <c r="E153" s="53"/>
      <c r="F153" s="53"/>
    </row>
    <row r="154" spans="1:9" ht="17" thickBot="1">
      <c r="A154" s="54" t="s">
        <v>255</v>
      </c>
      <c r="B154" s="54">
        <v>49</v>
      </c>
      <c r="C154" s="54">
        <v>14110.073650000002</v>
      </c>
      <c r="D154" s="54"/>
      <c r="E154" s="54"/>
      <c r="F154" s="54"/>
    </row>
    <row r="155" spans="1:9" ht="17" thickBot="1"/>
    <row r="156" spans="1:9">
      <c r="A156" s="55"/>
      <c r="B156" s="55" t="s">
        <v>339</v>
      </c>
      <c r="C156" s="55" t="s">
        <v>334</v>
      </c>
      <c r="D156" s="55" t="s">
        <v>234</v>
      </c>
      <c r="E156" s="55" t="s">
        <v>251</v>
      </c>
      <c r="F156" s="55" t="s">
        <v>340</v>
      </c>
      <c r="G156" s="55" t="s">
        <v>341</v>
      </c>
      <c r="H156" s="55" t="s">
        <v>342</v>
      </c>
      <c r="I156" s="55" t="s">
        <v>343</v>
      </c>
    </row>
    <row r="157" spans="1:9">
      <c r="A157" s="53" t="s">
        <v>337</v>
      </c>
      <c r="B157" s="53">
        <v>-2.1877919548771536</v>
      </c>
      <c r="C157" s="53">
        <v>2.8818237572754293</v>
      </c>
      <c r="D157" s="53">
        <v>-0.75916924112859829</v>
      </c>
      <c r="E157" s="53">
        <v>0.45298276800744064</v>
      </c>
      <c r="F157" s="53">
        <v>-8.0443624624215033</v>
      </c>
      <c r="G157" s="53">
        <v>3.6687785526671965</v>
      </c>
      <c r="H157" s="53">
        <v>-8.0443624624215033</v>
      </c>
      <c r="I157" s="53">
        <v>3.6687785526671965</v>
      </c>
    </row>
    <row r="158" spans="1:9">
      <c r="A158" s="53" t="s">
        <v>151</v>
      </c>
      <c r="B158" s="53">
        <v>-7.8468660387012081E-3</v>
      </c>
      <c r="C158" s="53">
        <v>1.0714702307531463E-2</v>
      </c>
      <c r="D158" s="53">
        <v>-0.73234568852048954</v>
      </c>
      <c r="E158" s="53">
        <v>0.46897630921041333</v>
      </c>
      <c r="F158" s="53">
        <v>-2.9621760972155922E-2</v>
      </c>
      <c r="G158" s="53">
        <v>1.3928028894753504E-2</v>
      </c>
      <c r="H158" s="53">
        <v>-2.9621760972155922E-2</v>
      </c>
      <c r="I158" s="53">
        <v>1.3928028894753504E-2</v>
      </c>
    </row>
    <row r="159" spans="1:9">
      <c r="A159" s="53" t="s">
        <v>139</v>
      </c>
      <c r="B159" s="53">
        <v>0.94504957129915224</v>
      </c>
      <c r="C159" s="53">
        <v>2.3748738983520836E-2</v>
      </c>
      <c r="D159" s="53">
        <v>39.793673759053846</v>
      </c>
      <c r="E159" s="53">
        <v>4.187783963567788E-30</v>
      </c>
      <c r="F159" s="53">
        <v>0.89678632689667237</v>
      </c>
      <c r="G159" s="53">
        <v>0.9933128157016321</v>
      </c>
      <c r="H159" s="53">
        <v>0.89678632689667237</v>
      </c>
      <c r="I159" s="53">
        <v>0.9933128157016321</v>
      </c>
    </row>
    <row r="160" spans="1:9">
      <c r="A160" s="53" t="s">
        <v>136</v>
      </c>
      <c r="B160" s="53">
        <v>-2.7812489216362834E-3</v>
      </c>
      <c r="C160" s="53">
        <v>2.3407158009450509E-3</v>
      </c>
      <c r="D160" s="53">
        <v>-1.1882044460559329</v>
      </c>
      <c r="E160" s="53">
        <v>0.24298676046620876</v>
      </c>
      <c r="F160" s="53">
        <v>-7.5381557559800905E-3</v>
      </c>
      <c r="G160" s="53">
        <v>1.9756579127075233E-3</v>
      </c>
      <c r="H160" s="53">
        <v>-7.5381557559800905E-3</v>
      </c>
      <c r="I160" s="53">
        <v>1.9756579127075233E-3</v>
      </c>
    </row>
    <row r="161" spans="1:9">
      <c r="A161" s="53" t="s">
        <v>152</v>
      </c>
      <c r="B161" s="53">
        <v>0.57477438953162285</v>
      </c>
      <c r="C161" s="53">
        <v>0.12926156501036692</v>
      </c>
      <c r="D161" s="53">
        <v>4.4465993389877747</v>
      </c>
      <c r="E161" s="53">
        <v>8.8533201466814288E-5</v>
      </c>
      <c r="F161" s="53">
        <v>0.31208328377348926</v>
      </c>
      <c r="G161" s="53">
        <v>0.83746549528975645</v>
      </c>
      <c r="H161" s="53">
        <v>0.31208328377348926</v>
      </c>
      <c r="I161" s="53">
        <v>0.83746549528975645</v>
      </c>
    </row>
    <row r="162" spans="1:9">
      <c r="A162" s="53" t="s">
        <v>137</v>
      </c>
      <c r="B162" s="53">
        <v>2.1473900846381135</v>
      </c>
      <c r="C162" s="53">
        <v>0.4422410912369843</v>
      </c>
      <c r="D162" s="53">
        <v>4.8557000405179194</v>
      </c>
      <c r="E162" s="53">
        <v>2.6405170412572958E-5</v>
      </c>
      <c r="F162" s="53">
        <v>1.2486480551770758</v>
      </c>
      <c r="G162" s="53">
        <v>3.0461321140991515</v>
      </c>
      <c r="H162" s="53">
        <v>1.2486480551770758</v>
      </c>
      <c r="I162" s="53">
        <v>3.0461321140991515</v>
      </c>
    </row>
    <row r="163" spans="1:9">
      <c r="A163" s="53" t="s">
        <v>158</v>
      </c>
      <c r="B163" s="53">
        <v>1.9925667696773455</v>
      </c>
      <c r="C163" s="53">
        <v>0.9297623113275052</v>
      </c>
      <c r="D163" s="53">
        <v>2.1430926435729352</v>
      </c>
      <c r="E163" s="53">
        <v>3.9347402560193111E-2</v>
      </c>
      <c r="F163" s="53">
        <v>0.10306241751147138</v>
      </c>
      <c r="G163" s="53">
        <v>3.8820711218432198</v>
      </c>
      <c r="H163" s="53">
        <v>0.10306241751147138</v>
      </c>
      <c r="I163" s="53">
        <v>3.8820711218432198</v>
      </c>
    </row>
    <row r="164" spans="1:9">
      <c r="A164" s="53" t="s">
        <v>156</v>
      </c>
      <c r="B164" s="53">
        <v>-2.5833236324229492</v>
      </c>
      <c r="C164" s="53">
        <v>1.4899062935253924</v>
      </c>
      <c r="D164" s="53">
        <v>-1.7338832943045903</v>
      </c>
      <c r="E164" s="53">
        <v>9.1999310730479206E-2</v>
      </c>
      <c r="F164" s="53">
        <v>-5.6111775168378415</v>
      </c>
      <c r="G164" s="53">
        <v>0.44453025199194318</v>
      </c>
      <c r="H164" s="53">
        <v>-5.6111775168378415</v>
      </c>
      <c r="I164" s="53">
        <v>0.44453025199194318</v>
      </c>
    </row>
    <row r="165" spans="1:9">
      <c r="A165" s="53" t="s">
        <v>344</v>
      </c>
      <c r="B165" s="53">
        <v>-2.2694455856527438</v>
      </c>
      <c r="C165" s="53">
        <v>0.94005521714173923</v>
      </c>
      <c r="D165" s="53">
        <v>-2.4141620026885744</v>
      </c>
      <c r="E165" s="53">
        <v>2.1303330781363823E-2</v>
      </c>
      <c r="F165" s="53">
        <v>-4.1798676391445193</v>
      </c>
      <c r="G165" s="53">
        <v>-0.35902353216096805</v>
      </c>
      <c r="H165" s="53">
        <v>-4.1798676391445193</v>
      </c>
      <c r="I165" s="53">
        <v>-0.35902353216096805</v>
      </c>
    </row>
    <row r="166" spans="1:9">
      <c r="A166" s="53" t="s">
        <v>107</v>
      </c>
      <c r="B166" s="53">
        <v>2.3176832775978649</v>
      </c>
      <c r="C166" s="53">
        <v>1.9612788015421196</v>
      </c>
      <c r="D166" s="53">
        <v>1.1817204549274232</v>
      </c>
      <c r="E166" s="53">
        <v>0.24551620979094393</v>
      </c>
      <c r="F166" s="53">
        <v>-1.6681147980773443</v>
      </c>
      <c r="G166" s="53">
        <v>6.3034813532730745</v>
      </c>
      <c r="H166" s="53">
        <v>-1.6681147980773443</v>
      </c>
      <c r="I166" s="53">
        <v>6.3034813532730745</v>
      </c>
    </row>
    <row r="167" spans="1:9">
      <c r="A167" s="53" t="s">
        <v>110</v>
      </c>
      <c r="B167" s="53">
        <v>0.21366469746918584</v>
      </c>
      <c r="C167" s="53">
        <v>3.174000305127965</v>
      </c>
      <c r="D167" s="53">
        <v>6.7317163493647358E-2</v>
      </c>
      <c r="E167" s="53">
        <v>0.94672352888098166</v>
      </c>
      <c r="F167" s="53">
        <v>-6.2366799951998857</v>
      </c>
      <c r="G167" s="53">
        <v>6.6640093901382578</v>
      </c>
      <c r="H167" s="53">
        <v>-6.2366799951998857</v>
      </c>
      <c r="I167" s="53">
        <v>6.6640093901382578</v>
      </c>
    </row>
    <row r="168" spans="1:9">
      <c r="A168" s="53" t="s">
        <v>106</v>
      </c>
      <c r="B168" s="53">
        <v>0.45200745682154764</v>
      </c>
      <c r="C168" s="53">
        <v>1.7871230359968449</v>
      </c>
      <c r="D168" s="53">
        <v>0.25292464352876576</v>
      </c>
      <c r="E168" s="53">
        <v>0.80184943766996342</v>
      </c>
      <c r="F168" s="53">
        <v>-3.1798635205582526</v>
      </c>
      <c r="G168" s="53">
        <v>4.0838784342013481</v>
      </c>
      <c r="H168" s="53">
        <v>-3.1798635205582526</v>
      </c>
      <c r="I168" s="53">
        <v>4.0838784342013481</v>
      </c>
    </row>
    <row r="169" spans="1:9">
      <c r="A169" s="53" t="s">
        <v>105</v>
      </c>
      <c r="B169" s="53">
        <v>2.4471833023867062</v>
      </c>
      <c r="C169" s="53">
        <v>1.6028710378145061</v>
      </c>
      <c r="D169" s="53">
        <v>1.5267499659382511</v>
      </c>
      <c r="E169" s="53">
        <v>0.13607327992411838</v>
      </c>
      <c r="F169" s="53">
        <v>-0.8102425633562178</v>
      </c>
      <c r="G169" s="53">
        <v>5.7046091681296307</v>
      </c>
      <c r="H169" s="53">
        <v>-0.8102425633562178</v>
      </c>
      <c r="I169" s="53">
        <v>5.7046091681296307</v>
      </c>
    </row>
    <row r="170" spans="1:9">
      <c r="A170" s="53" t="s">
        <v>103</v>
      </c>
      <c r="B170" s="53">
        <v>0.56444994493984846</v>
      </c>
      <c r="C170" s="53">
        <v>1.4979831356625846</v>
      </c>
      <c r="D170" s="53">
        <v>0.37680660850042363</v>
      </c>
      <c r="E170" s="53">
        <v>0.70865886937997546</v>
      </c>
      <c r="F170" s="53">
        <v>-2.4798180575609789</v>
      </c>
      <c r="G170" s="53">
        <v>3.6087179474406756</v>
      </c>
      <c r="H170" s="53">
        <v>-2.4798180575609789</v>
      </c>
      <c r="I170" s="53">
        <v>3.6087179474406756</v>
      </c>
    </row>
    <row r="171" spans="1:9">
      <c r="A171" s="53" t="s">
        <v>111</v>
      </c>
      <c r="B171" s="53">
        <v>1.0954660848930684</v>
      </c>
      <c r="C171" s="53">
        <v>2.4591948106771699</v>
      </c>
      <c r="D171" s="53">
        <v>0.44545722044339309</v>
      </c>
      <c r="E171" s="53">
        <v>0.65881290267886627</v>
      </c>
      <c r="F171" s="53">
        <v>-3.9022190664482377</v>
      </c>
      <c r="G171" s="53">
        <v>6.0931512362343749</v>
      </c>
      <c r="H171" s="53">
        <v>-3.9022190664482377</v>
      </c>
      <c r="I171" s="53">
        <v>6.0931512362343749</v>
      </c>
    </row>
    <row r="172" spans="1:9" ht="17" thickBot="1">
      <c r="A172" s="54" t="s">
        <v>109</v>
      </c>
      <c r="B172" s="54">
        <v>1.1079364546833645</v>
      </c>
      <c r="C172" s="54">
        <v>3.1521340776975664</v>
      </c>
      <c r="D172" s="54">
        <v>0.35148773097007402</v>
      </c>
      <c r="E172" s="54">
        <v>0.72739145773729252</v>
      </c>
      <c r="F172" s="54">
        <v>-5.2979707173507871</v>
      </c>
      <c r="G172" s="54">
        <v>7.5138436267175157</v>
      </c>
      <c r="H172" s="54">
        <v>-5.2979707173507871</v>
      </c>
      <c r="I172" s="54">
        <v>7.5138436267175157</v>
      </c>
    </row>
    <row r="176" spans="1:9">
      <c r="A176" t="s">
        <v>329</v>
      </c>
    </row>
    <row r="177" spans="1:9" ht="17" thickBot="1"/>
    <row r="178" spans="1:9">
      <c r="A178" s="131" t="s">
        <v>330</v>
      </c>
      <c r="B178" s="131"/>
    </row>
    <row r="179" spans="1:9">
      <c r="A179" s="53" t="s">
        <v>331</v>
      </c>
      <c r="B179" s="53">
        <v>0.99119370273784457</v>
      </c>
    </row>
    <row r="180" spans="1:9">
      <c r="A180" s="53" t="s">
        <v>332</v>
      </c>
      <c r="B180" s="53">
        <v>0.98246495634715858</v>
      </c>
    </row>
    <row r="181" spans="1:9">
      <c r="A181" s="61" t="s">
        <v>333</v>
      </c>
      <c r="B181" s="61">
        <v>0.97545093888602197</v>
      </c>
    </row>
    <row r="182" spans="1:9">
      <c r="A182" s="53" t="s">
        <v>334</v>
      </c>
      <c r="B182" s="53">
        <v>2.658790043811865</v>
      </c>
    </row>
    <row r="183" spans="1:9" ht="17" thickBot="1">
      <c r="A183" s="54" t="s">
        <v>232</v>
      </c>
      <c r="B183" s="54">
        <v>50</v>
      </c>
    </row>
    <row r="185" spans="1:9" ht="17" thickBot="1">
      <c r="A185" t="s">
        <v>246</v>
      </c>
    </row>
    <row r="186" spans="1:9">
      <c r="A186" s="55"/>
      <c r="B186" s="55" t="s">
        <v>164</v>
      </c>
      <c r="C186" s="55" t="s">
        <v>248</v>
      </c>
      <c r="D186" s="55" t="s">
        <v>249</v>
      </c>
      <c r="E186" s="55" t="s">
        <v>250</v>
      </c>
      <c r="F186" s="55" t="s">
        <v>338</v>
      </c>
    </row>
    <row r="187" spans="1:9">
      <c r="A187" s="53" t="s">
        <v>335</v>
      </c>
      <c r="B187" s="53">
        <v>14</v>
      </c>
      <c r="C187" s="53">
        <v>13862.652892602444</v>
      </c>
      <c r="D187" s="53">
        <v>990.18949232874604</v>
      </c>
      <c r="E187" s="53">
        <v>140.07164393171524</v>
      </c>
      <c r="F187" s="53">
        <v>1.959327424093412E-26</v>
      </c>
    </row>
    <row r="188" spans="1:9">
      <c r="A188" s="53" t="s">
        <v>336</v>
      </c>
      <c r="B188" s="53">
        <v>35</v>
      </c>
      <c r="C188" s="53">
        <v>247.42075739755845</v>
      </c>
      <c r="D188" s="53">
        <v>7.0691644970730989</v>
      </c>
      <c r="E188" s="53"/>
      <c r="F188" s="53"/>
    </row>
    <row r="189" spans="1:9" ht="17" thickBot="1">
      <c r="A189" s="54" t="s">
        <v>255</v>
      </c>
      <c r="B189" s="54">
        <v>49</v>
      </c>
      <c r="C189" s="54">
        <v>14110.073650000002</v>
      </c>
      <c r="D189" s="54"/>
      <c r="E189" s="54"/>
      <c r="F189" s="54"/>
    </row>
    <row r="190" spans="1:9" ht="17" thickBot="1"/>
    <row r="191" spans="1:9">
      <c r="A191" s="55"/>
      <c r="B191" s="55" t="s">
        <v>339</v>
      </c>
      <c r="C191" s="55" t="s">
        <v>334</v>
      </c>
      <c r="D191" s="55" t="s">
        <v>234</v>
      </c>
      <c r="E191" s="55" t="s">
        <v>251</v>
      </c>
      <c r="F191" s="55" t="s">
        <v>340</v>
      </c>
      <c r="G191" s="55" t="s">
        <v>341</v>
      </c>
      <c r="H191" s="55" t="s">
        <v>342</v>
      </c>
      <c r="I191" s="55" t="s">
        <v>343</v>
      </c>
    </row>
    <row r="192" spans="1:9">
      <c r="A192" s="53" t="s">
        <v>337</v>
      </c>
      <c r="B192" s="53">
        <v>-2.132751528810465</v>
      </c>
      <c r="C192" s="53">
        <v>2.7238204830056576</v>
      </c>
      <c r="D192" s="53">
        <v>-0.7830000332683581</v>
      </c>
      <c r="E192" s="53">
        <v>0.43889331195987114</v>
      </c>
      <c r="F192" s="53">
        <v>-7.6624010864909309</v>
      </c>
      <c r="G192" s="53">
        <v>3.3968980288700013</v>
      </c>
      <c r="H192" s="53">
        <v>-7.6624010864909309</v>
      </c>
      <c r="I192" s="53">
        <v>3.3968980288700013</v>
      </c>
    </row>
    <row r="193" spans="1:9">
      <c r="A193" s="53" t="s">
        <v>151</v>
      </c>
      <c r="B193" s="53">
        <v>-7.8582313432162109E-3</v>
      </c>
      <c r="C193" s="53">
        <v>1.0559918455181262E-2</v>
      </c>
      <c r="D193" s="53">
        <v>-0.7441564417915123</v>
      </c>
      <c r="E193" s="53">
        <v>0.46174901987521566</v>
      </c>
      <c r="F193" s="53">
        <v>-2.9296005520756813E-2</v>
      </c>
      <c r="G193" s="53">
        <v>1.3579542834324393E-2</v>
      </c>
      <c r="H193" s="53">
        <v>-2.9296005520756813E-2</v>
      </c>
      <c r="I193" s="53">
        <v>1.3579542834324393E-2</v>
      </c>
    </row>
    <row r="194" spans="1:9">
      <c r="A194" s="53" t="s">
        <v>139</v>
      </c>
      <c r="B194" s="53">
        <v>0.94486979570270169</v>
      </c>
      <c r="C194" s="53">
        <v>2.3260097561935464E-2</v>
      </c>
      <c r="D194" s="53">
        <v>40.621918854242303</v>
      </c>
      <c r="E194" s="53">
        <v>4.8548186166880768E-31</v>
      </c>
      <c r="F194" s="53">
        <v>0.89764928723033999</v>
      </c>
      <c r="G194" s="53">
        <v>0.99209030417506339</v>
      </c>
      <c r="H194" s="53">
        <v>0.89764928723033999</v>
      </c>
      <c r="I194" s="53">
        <v>0.99209030417506339</v>
      </c>
    </row>
    <row r="195" spans="1:9">
      <c r="A195" s="53" t="s">
        <v>136</v>
      </c>
      <c r="B195" s="53">
        <v>-2.771633960331595E-3</v>
      </c>
      <c r="C195" s="53">
        <v>2.3028890575349059E-3</v>
      </c>
      <c r="D195" s="53">
        <v>-1.2035464545124246</v>
      </c>
      <c r="E195" s="53">
        <v>0.23684239218433031</v>
      </c>
      <c r="F195" s="53">
        <v>-7.4467472939141691E-3</v>
      </c>
      <c r="G195" s="53">
        <v>1.9034793732509796E-3</v>
      </c>
      <c r="H195" s="53">
        <v>-7.4467472939141691E-3</v>
      </c>
      <c r="I195" s="53">
        <v>1.9034793732509796E-3</v>
      </c>
    </row>
    <row r="196" spans="1:9">
      <c r="A196" s="53" t="s">
        <v>152</v>
      </c>
      <c r="B196" s="53">
        <v>0.57226408743224977</v>
      </c>
      <c r="C196" s="53">
        <v>0.12199297310740838</v>
      </c>
      <c r="D196" s="53">
        <v>4.6909594286910394</v>
      </c>
      <c r="E196" s="53">
        <v>4.0656393500871188E-5</v>
      </c>
      <c r="F196" s="53">
        <v>0.32460518553606904</v>
      </c>
      <c r="G196" s="53">
        <v>0.81992298932843055</v>
      </c>
      <c r="H196" s="53">
        <v>0.32460518553606904</v>
      </c>
      <c r="I196" s="53">
        <v>0.81992298932843055</v>
      </c>
    </row>
    <row r="197" spans="1:9">
      <c r="A197" s="53" t="s">
        <v>137</v>
      </c>
      <c r="B197" s="53">
        <v>2.146871931190248</v>
      </c>
      <c r="C197" s="53">
        <v>0.43584059442454287</v>
      </c>
      <c r="D197" s="53">
        <v>4.925819115185555</v>
      </c>
      <c r="E197" s="53">
        <v>2.0068234314677949E-5</v>
      </c>
      <c r="F197" s="53">
        <v>1.2620684849956409</v>
      </c>
      <c r="G197" s="53">
        <v>3.0316753773848548</v>
      </c>
      <c r="H197" s="53">
        <v>1.2620684849956409</v>
      </c>
      <c r="I197" s="53">
        <v>3.0316753773848548</v>
      </c>
    </row>
    <row r="198" spans="1:9">
      <c r="A198" s="53" t="s">
        <v>158</v>
      </c>
      <c r="B198" s="53">
        <v>1.9955788657280253</v>
      </c>
      <c r="C198" s="53">
        <v>0.91538293868367049</v>
      </c>
      <c r="D198" s="53">
        <v>2.1800481322032144</v>
      </c>
      <c r="E198" s="53">
        <v>3.6067029527144627E-2</v>
      </c>
      <c r="F198" s="53">
        <v>0.13725270452120752</v>
      </c>
      <c r="G198" s="53">
        <v>3.8539050269348429</v>
      </c>
      <c r="H198" s="53">
        <v>0.13725270452120752</v>
      </c>
      <c r="I198" s="53">
        <v>3.8539050269348429</v>
      </c>
    </row>
    <row r="199" spans="1:9">
      <c r="A199" s="53" t="s">
        <v>156</v>
      </c>
      <c r="B199" s="53">
        <v>-2.572169051051922</v>
      </c>
      <c r="C199" s="53">
        <v>1.4594548776231779</v>
      </c>
      <c r="D199" s="53">
        <v>-1.7624176605177921</v>
      </c>
      <c r="E199" s="53">
        <v>8.6730677315922433E-2</v>
      </c>
      <c r="F199" s="53">
        <v>-5.5350199690383706</v>
      </c>
      <c r="G199" s="53">
        <v>0.39068186693452667</v>
      </c>
      <c r="H199" s="53">
        <v>-5.5350199690383706</v>
      </c>
      <c r="I199" s="53">
        <v>0.39068186693452667</v>
      </c>
    </row>
    <row r="200" spans="1:9">
      <c r="A200" s="53" t="s">
        <v>344</v>
      </c>
      <c r="B200" s="53">
        <v>-2.2554132208090625</v>
      </c>
      <c r="C200" s="53">
        <v>0.90352275775275581</v>
      </c>
      <c r="D200" s="53">
        <v>-2.4962439534104623</v>
      </c>
      <c r="E200" s="53">
        <v>1.7410961546723433E-2</v>
      </c>
      <c r="F200" s="53">
        <v>-4.0896619346775474</v>
      </c>
      <c r="G200" s="53">
        <v>-0.42116450694057805</v>
      </c>
      <c r="H200" s="53">
        <v>-4.0896619346775474</v>
      </c>
      <c r="I200" s="53">
        <v>-0.42116450694057805</v>
      </c>
    </row>
    <row r="201" spans="1:9">
      <c r="A201" s="53" t="s">
        <v>107</v>
      </c>
      <c r="B201" s="53">
        <v>2.2720896108893189</v>
      </c>
      <c r="C201" s="53">
        <v>1.8142563742957631</v>
      </c>
      <c r="D201" s="53">
        <v>1.2523531090093438</v>
      </c>
      <c r="E201" s="53">
        <v>0.21874518745300572</v>
      </c>
      <c r="F201" s="53">
        <v>-1.4110466384472331</v>
      </c>
      <c r="G201" s="53">
        <v>5.9552258602258714</v>
      </c>
      <c r="H201" s="53">
        <v>-1.4110466384472331</v>
      </c>
      <c r="I201" s="53">
        <v>5.9552258602258714</v>
      </c>
    </row>
    <row r="202" spans="1:9">
      <c r="A202" s="53" t="s">
        <v>106</v>
      </c>
      <c r="B202" s="53">
        <v>0.41739799917139492</v>
      </c>
      <c r="C202" s="53">
        <v>1.6870576938762563</v>
      </c>
      <c r="D202" s="53">
        <v>0.24741181092174941</v>
      </c>
      <c r="E202" s="53">
        <v>0.8060351874163646</v>
      </c>
      <c r="F202" s="53">
        <v>-3.0075112005825346</v>
      </c>
      <c r="G202" s="53">
        <v>3.8423071989253241</v>
      </c>
      <c r="H202" s="53">
        <v>-3.0075112005825346</v>
      </c>
      <c r="I202" s="53">
        <v>3.8423071989253241</v>
      </c>
    </row>
    <row r="203" spans="1:9">
      <c r="A203" s="53" t="s">
        <v>105</v>
      </c>
      <c r="B203" s="53">
        <v>2.4095216653901046</v>
      </c>
      <c r="C203" s="53">
        <v>1.4805482935514538</v>
      </c>
      <c r="D203" s="53">
        <v>1.6274522593317662</v>
      </c>
      <c r="E203" s="53">
        <v>0.11261162985182305</v>
      </c>
      <c r="F203" s="53">
        <v>-0.59615116350621911</v>
      </c>
      <c r="G203" s="53">
        <v>5.4151944942864283</v>
      </c>
      <c r="H203" s="53">
        <v>-0.59615116350621911</v>
      </c>
      <c r="I203" s="53">
        <v>5.4151944942864283</v>
      </c>
    </row>
    <row r="204" spans="1:9">
      <c r="A204" s="53" t="s">
        <v>103</v>
      </c>
      <c r="B204" s="53">
        <v>0.5214453496977377</v>
      </c>
      <c r="C204" s="53">
        <v>1.3355252519300667</v>
      </c>
      <c r="D204" s="53">
        <v>0.39044214921743958</v>
      </c>
      <c r="E204" s="53">
        <v>0.6985759682017868</v>
      </c>
      <c r="F204" s="53">
        <v>-2.1898150526240281</v>
      </c>
      <c r="G204" s="53">
        <v>3.2327057520195037</v>
      </c>
      <c r="H204" s="53">
        <v>-2.1898150526240281</v>
      </c>
      <c r="I204" s="53">
        <v>3.2327057520195037</v>
      </c>
    </row>
    <row r="205" spans="1:9">
      <c r="A205" s="53" t="s">
        <v>111</v>
      </c>
      <c r="B205" s="53">
        <v>1.0568424740407749</v>
      </c>
      <c r="C205" s="53">
        <v>2.3570744003202724</v>
      </c>
      <c r="D205" s="53">
        <v>0.44837043493288725</v>
      </c>
      <c r="E205" s="53">
        <v>0.65664940802461391</v>
      </c>
      <c r="F205" s="53">
        <v>-3.7282729535253347</v>
      </c>
      <c r="G205" s="53">
        <v>5.841957901606885</v>
      </c>
      <c r="H205" s="53">
        <v>-3.7282729535253347</v>
      </c>
      <c r="I205" s="53">
        <v>5.841957901606885</v>
      </c>
    </row>
    <row r="206" spans="1:9" ht="17" thickBot="1">
      <c r="A206" s="54" t="s">
        <v>109</v>
      </c>
      <c r="B206" s="54">
        <v>1.0633994641754978</v>
      </c>
      <c r="C206" s="54">
        <v>3.0377766843426119</v>
      </c>
      <c r="D206" s="54">
        <v>0.35005847192668871</v>
      </c>
      <c r="E206" s="54">
        <v>0.72839270397157485</v>
      </c>
      <c r="F206" s="54">
        <v>-5.1036150669624814</v>
      </c>
      <c r="G206" s="54">
        <v>7.2304139953134765</v>
      </c>
      <c r="H206" s="54">
        <v>-5.1036150669624814</v>
      </c>
      <c r="I206" s="54">
        <v>7.2304139953134765</v>
      </c>
    </row>
    <row r="209" spans="1:9">
      <c r="A209" t="s">
        <v>329</v>
      </c>
    </row>
    <row r="210" spans="1:9" ht="17" thickBot="1"/>
    <row r="211" spans="1:9">
      <c r="A211" s="131" t="s">
        <v>330</v>
      </c>
      <c r="B211" s="131"/>
    </row>
    <row r="212" spans="1:9">
      <c r="A212" s="53" t="s">
        <v>331</v>
      </c>
      <c r="B212" s="53">
        <v>0.99117823258792193</v>
      </c>
    </row>
    <row r="213" spans="1:9">
      <c r="A213" s="53" t="s">
        <v>332</v>
      </c>
      <c r="B213" s="53">
        <v>0.9824342887561166</v>
      </c>
    </row>
    <row r="214" spans="1:9">
      <c r="A214" s="61" t="s">
        <v>333</v>
      </c>
      <c r="B214" s="61">
        <v>0.97609111525138081</v>
      </c>
    </row>
    <row r="215" spans="1:9">
      <c r="A215" s="53" t="s">
        <v>334</v>
      </c>
      <c r="B215" s="53">
        <v>2.6238938376529184</v>
      </c>
    </row>
    <row r="216" spans="1:9" ht="17" thickBot="1">
      <c r="A216" s="54" t="s">
        <v>232</v>
      </c>
      <c r="B216" s="54">
        <v>50</v>
      </c>
    </row>
    <row r="218" spans="1:9" ht="17" thickBot="1">
      <c r="A218" t="s">
        <v>246</v>
      </c>
    </row>
    <row r="219" spans="1:9">
      <c r="A219" s="55"/>
      <c r="B219" s="55" t="s">
        <v>164</v>
      </c>
      <c r="C219" s="55" t="s">
        <v>248</v>
      </c>
      <c r="D219" s="55" t="s">
        <v>249</v>
      </c>
      <c r="E219" s="55" t="s">
        <v>250</v>
      </c>
      <c r="F219" s="55" t="s">
        <v>338</v>
      </c>
    </row>
    <row r="220" spans="1:9">
      <c r="A220" s="53" t="s">
        <v>335</v>
      </c>
      <c r="B220" s="53">
        <v>13</v>
      </c>
      <c r="C220" s="53">
        <v>13862.220170634175</v>
      </c>
      <c r="D220" s="53">
        <v>1066.3246285103212</v>
      </c>
      <c r="E220" s="53">
        <v>154.8805638096859</v>
      </c>
      <c r="F220" s="53">
        <v>1.5800885389647957E-27</v>
      </c>
    </row>
    <row r="221" spans="1:9">
      <c r="A221" s="53" t="s">
        <v>336</v>
      </c>
      <c r="B221" s="53">
        <v>36</v>
      </c>
      <c r="C221" s="53">
        <v>247.85347936582653</v>
      </c>
      <c r="D221" s="53">
        <v>6.8848188712729588</v>
      </c>
      <c r="E221" s="53"/>
      <c r="F221" s="53"/>
    </row>
    <row r="222" spans="1:9" ht="17" thickBot="1">
      <c r="A222" s="54" t="s">
        <v>255</v>
      </c>
      <c r="B222" s="54">
        <v>49</v>
      </c>
      <c r="C222" s="54">
        <v>14110.073650000002</v>
      </c>
      <c r="D222" s="54"/>
      <c r="E222" s="54"/>
      <c r="F222" s="54"/>
    </row>
    <row r="223" spans="1:9" ht="17" thickBot="1"/>
    <row r="224" spans="1:9">
      <c r="A224" s="55"/>
      <c r="B224" s="55" t="s">
        <v>339</v>
      </c>
      <c r="C224" s="55" t="s">
        <v>334</v>
      </c>
      <c r="D224" s="55" t="s">
        <v>234</v>
      </c>
      <c r="E224" s="55" t="s">
        <v>251</v>
      </c>
      <c r="F224" s="55" t="s">
        <v>340</v>
      </c>
      <c r="G224" s="55" t="s">
        <v>341</v>
      </c>
      <c r="H224" s="55" t="s">
        <v>342</v>
      </c>
      <c r="I224" s="55" t="s">
        <v>343</v>
      </c>
    </row>
    <row r="225" spans="1:9">
      <c r="A225" s="53" t="s">
        <v>337</v>
      </c>
      <c r="B225" s="53">
        <v>-1.9328049468014095</v>
      </c>
      <c r="C225" s="53">
        <v>2.5670303292431083</v>
      </c>
      <c r="D225" s="53">
        <v>-0.75293420758737162</v>
      </c>
      <c r="E225" s="53">
        <v>0.45638522578891849</v>
      </c>
      <c r="F225" s="53">
        <v>-7.1389837578742323</v>
      </c>
      <c r="G225" s="53">
        <v>3.273373864271413</v>
      </c>
      <c r="H225" s="53">
        <v>-7.1389837578742323</v>
      </c>
      <c r="I225" s="53">
        <v>3.273373864271413</v>
      </c>
    </row>
    <row r="226" spans="1:9">
      <c r="A226" s="53" t="s">
        <v>151</v>
      </c>
      <c r="B226" s="53">
        <v>-7.6659579356807813E-3</v>
      </c>
      <c r="C226" s="53">
        <v>1.0393062056739967E-2</v>
      </c>
      <c r="D226" s="53">
        <v>-0.73760340252268186</v>
      </c>
      <c r="E226" s="53">
        <v>0.46553635871603649</v>
      </c>
      <c r="F226" s="53">
        <v>-2.8744064744772663E-2</v>
      </c>
      <c r="G226" s="53">
        <v>1.3412148873411103E-2</v>
      </c>
      <c r="H226" s="53">
        <v>-2.8744064744772663E-2</v>
      </c>
      <c r="I226" s="53">
        <v>1.3412148873411103E-2</v>
      </c>
    </row>
    <row r="227" spans="1:9">
      <c r="A227" s="53" t="s">
        <v>139</v>
      </c>
      <c r="B227" s="53">
        <v>0.94438690460521513</v>
      </c>
      <c r="C227" s="53">
        <v>2.28738572009809E-2</v>
      </c>
      <c r="D227" s="53">
        <v>41.286736045756072</v>
      </c>
      <c r="E227" s="53">
        <v>6.3967331269585642E-32</v>
      </c>
      <c r="F227" s="53">
        <v>0.89799657203662231</v>
      </c>
      <c r="G227" s="53">
        <v>0.99077723717380795</v>
      </c>
      <c r="H227" s="53">
        <v>0.89799657203662231</v>
      </c>
      <c r="I227" s="53">
        <v>0.99077723717380795</v>
      </c>
    </row>
    <row r="228" spans="1:9">
      <c r="A228" s="53" t="s">
        <v>136</v>
      </c>
      <c r="B228" s="53">
        <v>-2.7959833842856009E-3</v>
      </c>
      <c r="C228" s="53">
        <v>2.2705876771105353E-3</v>
      </c>
      <c r="D228" s="53">
        <v>-1.231391948644619</v>
      </c>
      <c r="E228" s="53">
        <v>0.22616017574077196</v>
      </c>
      <c r="F228" s="53">
        <v>-7.4009486309336171E-3</v>
      </c>
      <c r="G228" s="53">
        <v>1.8089818623624153E-3</v>
      </c>
      <c r="H228" s="53">
        <v>-7.4009486309336171E-3</v>
      </c>
      <c r="I228" s="53">
        <v>1.8089818623624153E-3</v>
      </c>
    </row>
    <row r="229" spans="1:9">
      <c r="A229" s="53" t="s">
        <v>152</v>
      </c>
      <c r="B229" s="53">
        <v>0.57507165339756838</v>
      </c>
      <c r="C229" s="53">
        <v>0.11986984811906189</v>
      </c>
      <c r="D229" s="53">
        <v>4.7974671063766836</v>
      </c>
      <c r="E229" s="53">
        <v>2.78531706144758E-5</v>
      </c>
      <c r="F229" s="53">
        <v>0.33196433352886107</v>
      </c>
      <c r="G229" s="53">
        <v>0.81817897326627564</v>
      </c>
      <c r="H229" s="53">
        <v>0.33196433352886107</v>
      </c>
      <c r="I229" s="53">
        <v>0.81817897326627564</v>
      </c>
    </row>
    <row r="230" spans="1:9">
      <c r="A230" s="53" t="s">
        <v>137</v>
      </c>
      <c r="B230" s="53">
        <v>2.142410543481414</v>
      </c>
      <c r="C230" s="53">
        <v>0.42975196463607501</v>
      </c>
      <c r="D230" s="53">
        <v>4.9852257110579172</v>
      </c>
      <c r="E230" s="53">
        <v>1.5717661615027533E-5</v>
      </c>
      <c r="F230" s="53">
        <v>1.2708331620934268</v>
      </c>
      <c r="G230" s="53">
        <v>3.0139879248694013</v>
      </c>
      <c r="H230" s="53">
        <v>1.2708331620934268</v>
      </c>
      <c r="I230" s="53">
        <v>3.0139879248694013</v>
      </c>
    </row>
    <row r="231" spans="1:9">
      <c r="A231" s="53" t="s">
        <v>158</v>
      </c>
      <c r="B231" s="53">
        <v>1.9644808598682322</v>
      </c>
      <c r="C231" s="53">
        <v>0.89481180110808145</v>
      </c>
      <c r="D231" s="53">
        <v>2.1954123285315821</v>
      </c>
      <c r="E231" s="53">
        <v>3.4664087269049668E-2</v>
      </c>
      <c r="F231" s="53">
        <v>0.14971841403441877</v>
      </c>
      <c r="G231" s="53">
        <v>3.7792433057020456</v>
      </c>
      <c r="H231" s="53">
        <v>0.14971841403441877</v>
      </c>
      <c r="I231" s="53">
        <v>3.7792433057020456</v>
      </c>
    </row>
    <row r="232" spans="1:9">
      <c r="A232" s="53" t="s">
        <v>156</v>
      </c>
      <c r="B232" s="53">
        <v>-2.5627208843676215</v>
      </c>
      <c r="C232" s="53">
        <v>1.4398066192521943</v>
      </c>
      <c r="D232" s="53">
        <v>-1.7799063083198252</v>
      </c>
      <c r="E232" s="53">
        <v>8.3534077624934436E-2</v>
      </c>
      <c r="F232" s="53">
        <v>-5.4827840514449431</v>
      </c>
      <c r="G232" s="53">
        <v>0.3573422827096997</v>
      </c>
      <c r="H232" s="53">
        <v>-5.4827840514449431</v>
      </c>
      <c r="I232" s="53">
        <v>0.3573422827096997</v>
      </c>
    </row>
    <row r="233" spans="1:9">
      <c r="A233" s="53" t="s">
        <v>344</v>
      </c>
      <c r="B233" s="53">
        <v>-2.2290606506081558</v>
      </c>
      <c r="C233" s="53">
        <v>0.88544667306473268</v>
      </c>
      <c r="D233" s="53">
        <v>-2.5174420079900113</v>
      </c>
      <c r="E233" s="53">
        <v>1.6412303696750067E-2</v>
      </c>
      <c r="F233" s="53">
        <v>-4.0248297364388392</v>
      </c>
      <c r="G233" s="53">
        <v>-0.43329156477747199</v>
      </c>
      <c r="H233" s="53">
        <v>-4.0248297364388392</v>
      </c>
      <c r="I233" s="53">
        <v>-0.43329156477747199</v>
      </c>
    </row>
    <row r="234" spans="1:9">
      <c r="A234" s="53" t="s">
        <v>107</v>
      </c>
      <c r="B234" s="53">
        <v>2.1034907838693426</v>
      </c>
      <c r="C234" s="53">
        <v>1.6593453453253251</v>
      </c>
      <c r="D234" s="53">
        <v>1.2676630514529452</v>
      </c>
      <c r="E234" s="53">
        <v>0.21305657443401724</v>
      </c>
      <c r="F234" s="53">
        <v>-1.2618175565397856</v>
      </c>
      <c r="G234" s="53">
        <v>5.4687991242784708</v>
      </c>
      <c r="H234" s="53">
        <v>-1.2618175565397856</v>
      </c>
      <c r="I234" s="53">
        <v>5.4687991242784708</v>
      </c>
    </row>
    <row r="235" spans="1:9">
      <c r="A235" s="53" t="s">
        <v>105</v>
      </c>
      <c r="B235" s="53">
        <v>2.2159925261368159</v>
      </c>
      <c r="C235" s="53">
        <v>1.2405470226235416</v>
      </c>
      <c r="D235" s="53">
        <v>1.7863027243017169</v>
      </c>
      <c r="E235" s="53">
        <v>8.2475122903763423E-2</v>
      </c>
      <c r="F235" s="53">
        <v>-0.29995344838014981</v>
      </c>
      <c r="G235" s="53">
        <v>4.7319385006537811</v>
      </c>
      <c r="H235" s="53">
        <v>-0.29995344838014981</v>
      </c>
      <c r="I235" s="53">
        <v>4.7319385006537811</v>
      </c>
    </row>
    <row r="236" spans="1:9">
      <c r="A236" s="53" t="s">
        <v>103</v>
      </c>
      <c r="B236" s="53">
        <v>0.34430637606130332</v>
      </c>
      <c r="C236" s="53">
        <v>1.112597169374445</v>
      </c>
      <c r="D236" s="53">
        <v>0.30946184795247028</v>
      </c>
      <c r="E236" s="53">
        <v>0.75875438201617662</v>
      </c>
      <c r="F236" s="53">
        <v>-1.9121452686548404</v>
      </c>
      <c r="G236" s="53">
        <v>2.6007580207774472</v>
      </c>
      <c r="H236" s="53">
        <v>-1.9121452686548404</v>
      </c>
      <c r="I236" s="53">
        <v>2.6007580207774472</v>
      </c>
    </row>
    <row r="237" spans="1:9">
      <c r="A237" s="53" t="s">
        <v>111</v>
      </c>
      <c r="B237" s="53">
        <v>0.84147107041043745</v>
      </c>
      <c r="C237" s="53">
        <v>2.1616922009618964</v>
      </c>
      <c r="D237" s="53">
        <v>0.38926497955444578</v>
      </c>
      <c r="E237" s="53">
        <v>0.69937331946173464</v>
      </c>
      <c r="F237" s="53">
        <v>-3.5426439143266149</v>
      </c>
      <c r="G237" s="53">
        <v>5.22558605514749</v>
      </c>
      <c r="H237" s="53">
        <v>-3.5426439143266149</v>
      </c>
      <c r="I237" s="53">
        <v>5.22558605514749</v>
      </c>
    </row>
    <row r="238" spans="1:9" ht="17" thickBot="1">
      <c r="A238" s="54" t="s">
        <v>109</v>
      </c>
      <c r="B238" s="54">
        <v>0.88875857780037526</v>
      </c>
      <c r="C238" s="54">
        <v>2.9158500240788632</v>
      </c>
      <c r="D238" s="54">
        <v>0.30480256887736884</v>
      </c>
      <c r="E238" s="54">
        <v>0.76227175061915819</v>
      </c>
      <c r="F238" s="54">
        <v>-5.0248593637926735</v>
      </c>
      <c r="G238" s="54">
        <v>6.8023765193934249</v>
      </c>
      <c r="H238" s="54">
        <v>-5.0248593637926735</v>
      </c>
      <c r="I238" s="54">
        <v>6.8023765193934249</v>
      </c>
    </row>
    <row r="241" spans="1:9">
      <c r="A241" t="s">
        <v>329</v>
      </c>
    </row>
    <row r="242" spans="1:9" ht="17" thickBot="1"/>
    <row r="243" spans="1:9">
      <c r="A243" s="131" t="s">
        <v>330</v>
      </c>
      <c r="B243" s="131"/>
    </row>
    <row r="244" spans="1:9">
      <c r="A244" s="53" t="s">
        <v>331</v>
      </c>
      <c r="B244" s="53">
        <v>0.99115536482175526</v>
      </c>
    </row>
    <row r="245" spans="1:9">
      <c r="A245" s="53" t="s">
        <v>332</v>
      </c>
      <c r="B245" s="53">
        <v>0.98238895721494668</v>
      </c>
    </row>
    <row r="246" spans="1:9">
      <c r="A246" s="61" t="s">
        <v>333</v>
      </c>
      <c r="B246" s="61">
        <v>0.97667726766303742</v>
      </c>
    </row>
    <row r="247" spans="1:9">
      <c r="A247" s="53" t="s">
        <v>334</v>
      </c>
      <c r="B247" s="53">
        <v>2.5915304397751506</v>
      </c>
    </row>
    <row r="248" spans="1:9" ht="17" thickBot="1">
      <c r="A248" s="54" t="s">
        <v>232</v>
      </c>
      <c r="B248" s="54">
        <v>50</v>
      </c>
    </row>
    <row r="250" spans="1:9" ht="17" thickBot="1">
      <c r="A250" t="s">
        <v>246</v>
      </c>
    </row>
    <row r="251" spans="1:9">
      <c r="A251" s="55"/>
      <c r="B251" s="55" t="s">
        <v>164</v>
      </c>
      <c r="C251" s="55" t="s">
        <v>248</v>
      </c>
      <c r="D251" s="55" t="s">
        <v>249</v>
      </c>
      <c r="E251" s="55" t="s">
        <v>250</v>
      </c>
      <c r="F251" s="55" t="s">
        <v>338</v>
      </c>
    </row>
    <row r="252" spans="1:9">
      <c r="A252" s="53" t="s">
        <v>335</v>
      </c>
      <c r="B252" s="53">
        <v>12</v>
      </c>
      <c r="C252" s="53">
        <v>13861.580539249599</v>
      </c>
      <c r="D252" s="53">
        <v>1155.1317116041332</v>
      </c>
      <c r="E252" s="53">
        <v>171.99621027837074</v>
      </c>
      <c r="F252" s="53">
        <v>1.2266931368946612E-28</v>
      </c>
    </row>
    <row r="253" spans="1:9">
      <c r="A253" s="53" t="s">
        <v>336</v>
      </c>
      <c r="B253" s="53">
        <v>37</v>
      </c>
      <c r="C253" s="53">
        <v>248.49311075040384</v>
      </c>
      <c r="D253" s="53">
        <v>6.7160300202811847</v>
      </c>
      <c r="E253" s="53"/>
      <c r="F253" s="53"/>
    </row>
    <row r="254" spans="1:9" ht="17" thickBot="1">
      <c r="A254" s="54" t="s">
        <v>255</v>
      </c>
      <c r="B254" s="54">
        <v>49</v>
      </c>
      <c r="C254" s="54">
        <v>14110.073650000002</v>
      </c>
      <c r="D254" s="54"/>
      <c r="E254" s="54"/>
      <c r="F254" s="54"/>
    </row>
    <row r="255" spans="1:9" ht="17" thickBot="1"/>
    <row r="256" spans="1:9">
      <c r="A256" s="55"/>
      <c r="B256" s="55" t="s">
        <v>339</v>
      </c>
      <c r="C256" s="55" t="s">
        <v>334</v>
      </c>
      <c r="D256" s="55" t="s">
        <v>234</v>
      </c>
      <c r="E256" s="55" t="s">
        <v>251</v>
      </c>
      <c r="F256" s="55" t="s">
        <v>340</v>
      </c>
      <c r="G256" s="55" t="s">
        <v>341</v>
      </c>
      <c r="H256" s="55" t="s">
        <v>342</v>
      </c>
      <c r="I256" s="55" t="s">
        <v>343</v>
      </c>
    </row>
    <row r="257" spans="1:9">
      <c r="A257" s="53" t="s">
        <v>337</v>
      </c>
      <c r="B257" s="53">
        <v>-1.8120098085642939</v>
      </c>
      <c r="C257" s="53">
        <v>2.5049719080954267</v>
      </c>
      <c r="D257" s="53">
        <v>-0.72336532106741114</v>
      </c>
      <c r="E257" s="53">
        <v>0.4740039822482297</v>
      </c>
      <c r="F257" s="53">
        <v>-6.8875650088468987</v>
      </c>
      <c r="G257" s="53">
        <v>3.2635453917183104</v>
      </c>
      <c r="H257" s="53">
        <v>-6.8875650088468987</v>
      </c>
      <c r="I257" s="53">
        <v>3.2635453917183104</v>
      </c>
    </row>
    <row r="258" spans="1:9">
      <c r="A258" s="53" t="s">
        <v>151</v>
      </c>
      <c r="B258" s="53">
        <v>-8.5386037415913444E-3</v>
      </c>
      <c r="C258" s="53">
        <v>9.8677186449161024E-3</v>
      </c>
      <c r="D258" s="53">
        <v>-0.86530676936056294</v>
      </c>
      <c r="E258" s="53">
        <v>0.39244648910979574</v>
      </c>
      <c r="F258" s="53">
        <v>-2.8532500887212181E-2</v>
      </c>
      <c r="G258" s="53">
        <v>1.1455293404029494E-2</v>
      </c>
      <c r="H258" s="53">
        <v>-2.8532500887212181E-2</v>
      </c>
      <c r="I258" s="53">
        <v>1.1455293404029494E-2</v>
      </c>
    </row>
    <row r="259" spans="1:9">
      <c r="A259" s="53" t="s">
        <v>139</v>
      </c>
      <c r="B259" s="53">
        <v>0.94354849457677248</v>
      </c>
      <c r="C259" s="53">
        <v>2.2427784706786823E-2</v>
      </c>
      <c r="D259" s="53">
        <v>42.070516857210926</v>
      </c>
      <c r="E259" s="53">
        <v>7.5420558413791388E-33</v>
      </c>
      <c r="F259" s="53">
        <v>0.89810548624144149</v>
      </c>
      <c r="G259" s="53">
        <v>0.98899150291210347</v>
      </c>
      <c r="H259" s="53">
        <v>0.89810548624144149</v>
      </c>
      <c r="I259" s="53">
        <v>0.98899150291210347</v>
      </c>
    </row>
    <row r="260" spans="1:9">
      <c r="A260" s="53" t="s">
        <v>136</v>
      </c>
      <c r="B260" s="53">
        <v>-2.8122836444763608E-3</v>
      </c>
      <c r="C260" s="53">
        <v>2.2419599057344197E-3</v>
      </c>
      <c r="D260" s="53">
        <v>-1.2543862346883117</v>
      </c>
      <c r="E260" s="53">
        <v>0.21756837611466423</v>
      </c>
      <c r="F260" s="53">
        <v>-7.3549259078888986E-3</v>
      </c>
      <c r="G260" s="53">
        <v>1.730358618936177E-3</v>
      </c>
      <c r="H260" s="53">
        <v>-7.3549259078888986E-3</v>
      </c>
      <c r="I260" s="53">
        <v>1.730358618936177E-3</v>
      </c>
    </row>
    <row r="261" spans="1:9">
      <c r="A261" s="53" t="s">
        <v>152</v>
      </c>
      <c r="B261" s="53">
        <v>0.57556778093790373</v>
      </c>
      <c r="C261" s="53">
        <v>0.11838044470798322</v>
      </c>
      <c r="D261" s="53">
        <v>4.8620173911129871</v>
      </c>
      <c r="E261" s="53">
        <v>2.1589197761902817E-5</v>
      </c>
      <c r="F261" s="53">
        <v>0.33570621610055373</v>
      </c>
      <c r="G261" s="53">
        <v>0.81542934577525372</v>
      </c>
      <c r="H261" s="53">
        <v>0.33570621610055373</v>
      </c>
      <c r="I261" s="53">
        <v>0.81542934577525372</v>
      </c>
    </row>
    <row r="262" spans="1:9">
      <c r="A262" s="53" t="s">
        <v>137</v>
      </c>
      <c r="B262" s="53">
        <v>2.1656382096393951</v>
      </c>
      <c r="C262" s="53">
        <v>0.41772482656718812</v>
      </c>
      <c r="D262" s="53">
        <v>5.1843655725142002</v>
      </c>
      <c r="E262" s="53">
        <v>7.9696703117296381E-6</v>
      </c>
      <c r="F262" s="53">
        <v>1.3192473144288159</v>
      </c>
      <c r="G262" s="53">
        <v>3.0120291048499741</v>
      </c>
      <c r="H262" s="53">
        <v>1.3192473144288159</v>
      </c>
      <c r="I262" s="53">
        <v>3.0120291048499741</v>
      </c>
    </row>
    <row r="263" spans="1:9">
      <c r="A263" s="53" t="s">
        <v>158</v>
      </c>
      <c r="B263" s="53">
        <v>2.0094315127063713</v>
      </c>
      <c r="C263" s="53">
        <v>0.87168964483331879</v>
      </c>
      <c r="D263" s="53">
        <v>2.3052143897965052</v>
      </c>
      <c r="E263" s="53">
        <v>2.6864098817631864E-2</v>
      </c>
      <c r="F263" s="53">
        <v>0.24322052424457818</v>
      </c>
      <c r="G263" s="53">
        <v>3.7756425011681642</v>
      </c>
      <c r="H263" s="53">
        <v>0.24322052424457818</v>
      </c>
      <c r="I263" s="53">
        <v>3.7756425011681642</v>
      </c>
    </row>
    <row r="264" spans="1:9">
      <c r="A264" s="53" t="s">
        <v>156</v>
      </c>
      <c r="B264" s="53">
        <v>-2.5698612812690436</v>
      </c>
      <c r="C264" s="53">
        <v>1.4218596444943932</v>
      </c>
      <c r="D264" s="53">
        <v>-1.8073944859605848</v>
      </c>
      <c r="E264" s="53">
        <v>7.8836936417051653E-2</v>
      </c>
      <c r="F264" s="53">
        <v>-5.4508225764288341</v>
      </c>
      <c r="G264" s="53">
        <v>0.31110001389074693</v>
      </c>
      <c r="H264" s="53">
        <v>-5.4508225764288341</v>
      </c>
      <c r="I264" s="53">
        <v>0.31110001389074693</v>
      </c>
    </row>
    <row r="265" spans="1:9">
      <c r="A265" s="53" t="s">
        <v>344</v>
      </c>
      <c r="B265" s="53">
        <v>-2.1924677607699139</v>
      </c>
      <c r="C265" s="53">
        <v>0.86644971001244375</v>
      </c>
      <c r="D265" s="53">
        <v>-2.5304039408570245</v>
      </c>
      <c r="E265" s="53">
        <v>1.5778886305858341E-2</v>
      </c>
      <c r="F265" s="53">
        <v>-3.9480616327908864</v>
      </c>
      <c r="G265" s="53">
        <v>-0.4368738887489414</v>
      </c>
      <c r="H265" s="53">
        <v>-3.9480616327908864</v>
      </c>
      <c r="I265" s="53">
        <v>-0.4368738887489414</v>
      </c>
    </row>
    <row r="266" spans="1:9">
      <c r="A266" s="53" t="s">
        <v>107</v>
      </c>
      <c r="B266" s="53">
        <v>2.0117365866908443</v>
      </c>
      <c r="C266" s="53">
        <v>1.6116846072560111</v>
      </c>
      <c r="D266" s="53">
        <v>1.2482197680822587</v>
      </c>
      <c r="E266" s="53">
        <v>0.2197918894614557</v>
      </c>
      <c r="F266" s="53">
        <v>-1.2538466173113183</v>
      </c>
      <c r="G266" s="53">
        <v>5.2773197906930065</v>
      </c>
      <c r="H266" s="53">
        <v>-1.2538466173113183</v>
      </c>
      <c r="I266" s="53">
        <v>5.2773197906930065</v>
      </c>
    </row>
    <row r="267" spans="1:9">
      <c r="A267" s="53" t="s">
        <v>105</v>
      </c>
      <c r="B267" s="53">
        <v>2.1383883665293073</v>
      </c>
      <c r="C267" s="53">
        <v>1.1991636188444461</v>
      </c>
      <c r="D267" s="53">
        <v>1.7832331909718286</v>
      </c>
      <c r="E267" s="53">
        <v>8.2753769922652654E-2</v>
      </c>
      <c r="F267" s="53">
        <v>-0.29134791991202302</v>
      </c>
      <c r="G267" s="53">
        <v>4.5681246529706376</v>
      </c>
      <c r="H267" s="53">
        <v>-0.29134791991202302</v>
      </c>
      <c r="I267" s="53">
        <v>4.5681246529706376</v>
      </c>
    </row>
    <row r="268" spans="1:9">
      <c r="A268" s="53" t="s">
        <v>103</v>
      </c>
      <c r="B268" s="53">
        <v>0.25286374854972998</v>
      </c>
      <c r="C268" s="53">
        <v>1.0581717956630046</v>
      </c>
      <c r="D268" s="53">
        <v>0.23896285044272658</v>
      </c>
      <c r="E268" s="53">
        <v>0.81245308975891839</v>
      </c>
      <c r="F268" s="53">
        <v>-1.8911959684126305</v>
      </c>
      <c r="G268" s="53">
        <v>2.3969234655120903</v>
      </c>
      <c r="H268" s="53">
        <v>-1.8911959684126305</v>
      </c>
      <c r="I268" s="53">
        <v>2.3969234655120903</v>
      </c>
    </row>
    <row r="269" spans="1:9" ht="17" thickBot="1">
      <c r="A269" s="54" t="s">
        <v>111</v>
      </c>
      <c r="B269" s="54">
        <v>0.79654610546496241</v>
      </c>
      <c r="C269" s="54">
        <v>2.130061094606734</v>
      </c>
      <c r="D269" s="54">
        <v>0.37395458162293982</v>
      </c>
      <c r="E269" s="54">
        <v>0.71057255716706191</v>
      </c>
      <c r="F269" s="54">
        <v>-3.5193676302187402</v>
      </c>
      <c r="G269" s="54">
        <v>5.1124598411486648</v>
      </c>
      <c r="H269" s="54">
        <v>-3.5193676302187402</v>
      </c>
      <c r="I269" s="54">
        <v>5.1124598411486648</v>
      </c>
    </row>
    <row r="272" spans="1:9">
      <c r="A272" t="s">
        <v>329</v>
      </c>
    </row>
    <row r="273" spans="1:9" ht="17" thickBot="1"/>
    <row r="274" spans="1:9">
      <c r="A274" s="131" t="s">
        <v>330</v>
      </c>
      <c r="B274" s="131"/>
    </row>
    <row r="275" spans="1:9">
      <c r="A275" s="53" t="s">
        <v>331</v>
      </c>
      <c r="B275" s="53">
        <v>0.99114165362381657</v>
      </c>
    </row>
    <row r="276" spans="1:9">
      <c r="A276" s="53" t="s">
        <v>332</v>
      </c>
      <c r="B276" s="53">
        <v>0.98236177754815368</v>
      </c>
    </row>
    <row r="277" spans="1:9">
      <c r="A277" s="61" t="s">
        <v>333</v>
      </c>
      <c r="B277" s="61">
        <v>0.97725597631209293</v>
      </c>
    </row>
    <row r="278" spans="1:9">
      <c r="A278" s="53" t="s">
        <v>334</v>
      </c>
      <c r="B278" s="53">
        <v>2.5591765629358001</v>
      </c>
    </row>
    <row r="279" spans="1:9" ht="17" thickBot="1">
      <c r="A279" s="54" t="s">
        <v>232</v>
      </c>
      <c r="B279" s="54">
        <v>50</v>
      </c>
    </row>
    <row r="281" spans="1:9" ht="17" thickBot="1">
      <c r="A281" t="s">
        <v>246</v>
      </c>
    </row>
    <row r="282" spans="1:9">
      <c r="A282" s="55"/>
      <c r="B282" s="55" t="s">
        <v>164</v>
      </c>
      <c r="C282" s="55" t="s">
        <v>248</v>
      </c>
      <c r="D282" s="55" t="s">
        <v>249</v>
      </c>
      <c r="E282" s="55" t="s">
        <v>250</v>
      </c>
      <c r="F282" s="55" t="s">
        <v>338</v>
      </c>
    </row>
    <row r="283" spans="1:9">
      <c r="A283" s="53" t="s">
        <v>335</v>
      </c>
      <c r="B283" s="53">
        <v>11</v>
      </c>
      <c r="C283" s="53">
        <v>13861.197032149366</v>
      </c>
      <c r="D283" s="53">
        <v>1260.1088211044878</v>
      </c>
      <c r="E283" s="53">
        <v>192.40110065586126</v>
      </c>
      <c r="F283" s="53">
        <v>8.8309233784917386E-30</v>
      </c>
    </row>
    <row r="284" spans="1:9">
      <c r="A284" s="53" t="s">
        <v>336</v>
      </c>
      <c r="B284" s="53">
        <v>38</v>
      </c>
      <c r="C284" s="53">
        <v>248.87661785063602</v>
      </c>
      <c r="D284" s="53">
        <v>6.5493846802798954</v>
      </c>
      <c r="E284" s="53"/>
      <c r="F284" s="53"/>
    </row>
    <row r="285" spans="1:9" ht="17" thickBot="1">
      <c r="A285" s="54" t="s">
        <v>255</v>
      </c>
      <c r="B285" s="54">
        <v>49</v>
      </c>
      <c r="C285" s="54">
        <v>14110.073650000002</v>
      </c>
      <c r="D285" s="54"/>
      <c r="E285" s="54"/>
      <c r="F285" s="54"/>
    </row>
    <row r="286" spans="1:9" ht="17" thickBot="1"/>
    <row r="287" spans="1:9">
      <c r="A287" s="55"/>
      <c r="B287" s="55" t="s">
        <v>339</v>
      </c>
      <c r="C287" s="55" t="s">
        <v>334</v>
      </c>
      <c r="D287" s="55" t="s">
        <v>234</v>
      </c>
      <c r="E287" s="55" t="s">
        <v>251</v>
      </c>
      <c r="F287" s="55" t="s">
        <v>340</v>
      </c>
      <c r="G287" s="55" t="s">
        <v>341</v>
      </c>
      <c r="H287" s="55" t="s">
        <v>342</v>
      </c>
      <c r="I287" s="55" t="s">
        <v>343</v>
      </c>
    </row>
    <row r="288" spans="1:9">
      <c r="A288" s="53" t="s">
        <v>337</v>
      </c>
      <c r="B288" s="53">
        <v>-1.6175844999323936</v>
      </c>
      <c r="C288" s="53">
        <v>2.33957922307345</v>
      </c>
      <c r="D288" s="53">
        <v>-0.69139975427180067</v>
      </c>
      <c r="E288" s="53">
        <v>0.49351702462382108</v>
      </c>
      <c r="F288" s="53">
        <v>-6.353815025131988</v>
      </c>
      <c r="G288" s="53">
        <v>3.1186460252672004</v>
      </c>
      <c r="H288" s="53">
        <v>-6.353815025131988</v>
      </c>
      <c r="I288" s="53">
        <v>3.1186460252672004</v>
      </c>
    </row>
    <row r="289" spans="1:9">
      <c r="A289" s="53" t="s">
        <v>151</v>
      </c>
      <c r="B289" s="53">
        <v>-9.1493342369088834E-3</v>
      </c>
      <c r="C289" s="53">
        <v>9.412011927725927E-3</v>
      </c>
      <c r="D289" s="53">
        <v>-0.97209122843934703</v>
      </c>
      <c r="E289" s="53">
        <v>0.33715259786837903</v>
      </c>
      <c r="F289" s="53">
        <v>-2.8202956254067102E-2</v>
      </c>
      <c r="G289" s="53">
        <v>9.9042877802493351E-3</v>
      </c>
      <c r="H289" s="53">
        <v>-2.8202956254067102E-2</v>
      </c>
      <c r="I289" s="53">
        <v>9.9042877802493351E-3</v>
      </c>
    </row>
    <row r="290" spans="1:9">
      <c r="A290" s="53" t="s">
        <v>139</v>
      </c>
      <c r="B290" s="53">
        <v>0.944113278913706</v>
      </c>
      <c r="C290" s="53">
        <v>2.2024463108010903E-2</v>
      </c>
      <c r="D290" s="53">
        <v>42.866574058293665</v>
      </c>
      <c r="E290" s="53">
        <v>8.7073497699811899E-34</v>
      </c>
      <c r="F290" s="53">
        <v>0.89952708433455419</v>
      </c>
      <c r="G290" s="53">
        <v>0.98869947349285781</v>
      </c>
      <c r="H290" s="53">
        <v>0.89952708433455419</v>
      </c>
      <c r="I290" s="53">
        <v>0.98869947349285781</v>
      </c>
    </row>
    <row r="291" spans="1:9">
      <c r="A291" s="53" t="s">
        <v>136</v>
      </c>
      <c r="B291" s="53">
        <v>-2.6837212414275811E-3</v>
      </c>
      <c r="C291" s="53">
        <v>2.1492790575757745E-3</v>
      </c>
      <c r="D291" s="53">
        <v>-1.2486611414967292</v>
      </c>
      <c r="E291" s="53">
        <v>0.21942725176016775</v>
      </c>
      <c r="F291" s="53">
        <v>-7.0347092222021986E-3</v>
      </c>
      <c r="G291" s="53">
        <v>1.6672667393470364E-3</v>
      </c>
      <c r="H291" s="53">
        <v>-7.0347092222021986E-3</v>
      </c>
      <c r="I291" s="53">
        <v>1.6672667393470364E-3</v>
      </c>
    </row>
    <row r="292" spans="1:9">
      <c r="A292" s="53" t="s">
        <v>152</v>
      </c>
      <c r="B292" s="53">
        <v>0.5658772609545436</v>
      </c>
      <c r="C292" s="53">
        <v>0.10982944942540208</v>
      </c>
      <c r="D292" s="53">
        <v>5.1523272120097126</v>
      </c>
      <c r="E292" s="53">
        <v>8.2419835649238979E-6</v>
      </c>
      <c r="F292" s="53">
        <v>0.34353916451209476</v>
      </c>
      <c r="G292" s="53">
        <v>0.78821535739699244</v>
      </c>
      <c r="H292" s="53">
        <v>0.34353916451209476</v>
      </c>
      <c r="I292" s="53">
        <v>0.78821535739699244</v>
      </c>
    </row>
    <row r="293" spans="1:9">
      <c r="A293" s="53" t="s">
        <v>137</v>
      </c>
      <c r="B293" s="53">
        <v>2.1661767632255624</v>
      </c>
      <c r="C293" s="53">
        <v>0.41250375089295932</v>
      </c>
      <c r="D293" s="53">
        <v>5.2512898574531119</v>
      </c>
      <c r="E293" s="53">
        <v>6.0412421970880791E-6</v>
      </c>
      <c r="F293" s="53">
        <v>1.3311065773260584</v>
      </c>
      <c r="G293" s="53">
        <v>3.0012469491250666</v>
      </c>
      <c r="H293" s="53">
        <v>1.3311065773260584</v>
      </c>
      <c r="I293" s="53">
        <v>3.0012469491250666</v>
      </c>
    </row>
    <row r="294" spans="1:9">
      <c r="A294" s="53" t="s">
        <v>158</v>
      </c>
      <c r="B294" s="53">
        <v>1.9890721643616245</v>
      </c>
      <c r="C294" s="53">
        <v>0.85668551978475171</v>
      </c>
      <c r="D294" s="53">
        <v>2.3218230242311004</v>
      </c>
      <c r="E294" s="53">
        <v>2.5700948479143434E-2</v>
      </c>
      <c r="F294" s="53">
        <v>0.2548029978014803</v>
      </c>
      <c r="G294" s="53">
        <v>3.7233413309217687</v>
      </c>
      <c r="H294" s="53">
        <v>0.2548029978014803</v>
      </c>
      <c r="I294" s="53">
        <v>3.7233413309217687</v>
      </c>
    </row>
    <row r="295" spans="1:9">
      <c r="A295" s="53" t="s">
        <v>156</v>
      </c>
      <c r="B295" s="53">
        <v>-2.5088214623195184</v>
      </c>
      <c r="C295" s="53">
        <v>1.3812645874503624</v>
      </c>
      <c r="D295" s="53">
        <v>-1.8163221479169909</v>
      </c>
      <c r="E295" s="53">
        <v>7.7216119314595044E-2</v>
      </c>
      <c r="F295" s="53">
        <v>-5.3050454319723075</v>
      </c>
      <c r="G295" s="53">
        <v>0.28740250733327066</v>
      </c>
      <c r="H295" s="53">
        <v>-5.3050454319723075</v>
      </c>
      <c r="I295" s="53">
        <v>0.28740250733327066</v>
      </c>
    </row>
    <row r="296" spans="1:9">
      <c r="A296" s="53" t="s">
        <v>344</v>
      </c>
      <c r="B296" s="53">
        <v>-2.1856438740059345</v>
      </c>
      <c r="C296" s="53">
        <v>0.85516771994334628</v>
      </c>
      <c r="D296" s="53">
        <v>-2.5558072680184076</v>
      </c>
      <c r="E296" s="53">
        <v>1.4717091280215708E-2</v>
      </c>
      <c r="F296" s="53">
        <v>-3.9168404154251508</v>
      </c>
      <c r="G296" s="53">
        <v>-0.45444733258671799</v>
      </c>
      <c r="H296" s="53">
        <v>-3.9168404154251508</v>
      </c>
      <c r="I296" s="53">
        <v>-0.45444733258671799</v>
      </c>
    </row>
    <row r="297" spans="1:9">
      <c r="A297" s="53" t="s">
        <v>107</v>
      </c>
      <c r="B297" s="53">
        <v>1.8600062755285933</v>
      </c>
      <c r="C297" s="53">
        <v>1.4628439467325915</v>
      </c>
      <c r="D297" s="53">
        <v>1.271500134845623</v>
      </c>
      <c r="E297" s="53">
        <v>0.21127835303230139</v>
      </c>
      <c r="F297" s="53">
        <v>-1.1013664729508179</v>
      </c>
      <c r="G297" s="53">
        <v>4.8213790240080048</v>
      </c>
      <c r="H297" s="53">
        <v>-1.1013664729508179</v>
      </c>
      <c r="I297" s="53">
        <v>4.8213790240080048</v>
      </c>
    </row>
    <row r="298" spans="1:9">
      <c r="A298" s="53" t="s">
        <v>105</v>
      </c>
      <c r="B298" s="53">
        <v>1.9899830808556966</v>
      </c>
      <c r="C298" s="53">
        <v>1.0130117811054609</v>
      </c>
      <c r="D298" s="53">
        <v>1.964422445989823</v>
      </c>
      <c r="E298" s="53">
        <v>5.6825396877931499E-2</v>
      </c>
      <c r="F298" s="53">
        <v>-6.0752056788268449E-2</v>
      </c>
      <c r="G298" s="53">
        <v>4.040718218499662</v>
      </c>
      <c r="H298" s="53">
        <v>-6.0752056788268449E-2</v>
      </c>
      <c r="I298" s="53">
        <v>4.040718218499662</v>
      </c>
    </row>
    <row r="299" spans="1:9" ht="17" thickBot="1">
      <c r="A299" s="54" t="s">
        <v>111</v>
      </c>
      <c r="B299" s="54">
        <v>0.64263673012581835</v>
      </c>
      <c r="C299" s="54">
        <v>2.0050045682171533</v>
      </c>
      <c r="D299" s="54">
        <v>0.32051634211349944</v>
      </c>
      <c r="E299" s="54">
        <v>0.7503329047034083</v>
      </c>
      <c r="F299" s="54">
        <v>-3.4162828163898262</v>
      </c>
      <c r="G299" s="54">
        <v>4.7015562766414627</v>
      </c>
      <c r="H299" s="54">
        <v>-3.4162828163898262</v>
      </c>
      <c r="I299" s="54">
        <v>4.7015562766414627</v>
      </c>
    </row>
    <row r="302" spans="1:9">
      <c r="A302" t="s">
        <v>329</v>
      </c>
    </row>
    <row r="303" spans="1:9" ht="17" thickBot="1"/>
    <row r="304" spans="1:9">
      <c r="A304" s="131" t="s">
        <v>330</v>
      </c>
      <c r="B304" s="131"/>
    </row>
    <row r="305" spans="1:9">
      <c r="A305" s="53" t="s">
        <v>331</v>
      </c>
      <c r="B305" s="53">
        <v>0.99111759830479584</v>
      </c>
    </row>
    <row r="306" spans="1:9">
      <c r="A306" s="53" t="s">
        <v>332</v>
      </c>
      <c r="B306" s="53">
        <v>0.98231409366946676</v>
      </c>
    </row>
    <row r="307" spans="1:9">
      <c r="A307" s="61" t="s">
        <v>333</v>
      </c>
      <c r="B307" s="61">
        <v>0.97777924589240706</v>
      </c>
    </row>
    <row r="308" spans="1:9">
      <c r="A308" s="53" t="s">
        <v>334</v>
      </c>
      <c r="B308" s="53">
        <v>2.5295658940982828</v>
      </c>
    </row>
    <row r="309" spans="1:9" ht="17" thickBot="1">
      <c r="A309" s="54" t="s">
        <v>232</v>
      </c>
      <c r="B309" s="54">
        <v>50</v>
      </c>
    </row>
    <row r="311" spans="1:9" ht="17" thickBot="1">
      <c r="A311" t="s">
        <v>246</v>
      </c>
    </row>
    <row r="312" spans="1:9">
      <c r="A312" s="55"/>
      <c r="B312" s="55" t="s">
        <v>164</v>
      </c>
      <c r="C312" s="55" t="s">
        <v>248</v>
      </c>
      <c r="D312" s="55" t="s">
        <v>249</v>
      </c>
      <c r="E312" s="55" t="s">
        <v>250</v>
      </c>
      <c r="F312" s="55" t="s">
        <v>338</v>
      </c>
    </row>
    <row r="313" spans="1:9">
      <c r="A313" s="53" t="s">
        <v>335</v>
      </c>
      <c r="B313" s="53">
        <v>10</v>
      </c>
      <c r="C313" s="53">
        <v>13860.524209109177</v>
      </c>
      <c r="D313" s="53">
        <v>1386.0524209109176</v>
      </c>
      <c r="E313" s="53">
        <v>216.61456832986767</v>
      </c>
      <c r="F313" s="53">
        <v>6.1163531962001362E-31</v>
      </c>
    </row>
    <row r="314" spans="1:9">
      <c r="A314" s="53" t="s">
        <v>336</v>
      </c>
      <c r="B314" s="53">
        <v>39</v>
      </c>
      <c r="C314" s="53">
        <v>249.54944089082457</v>
      </c>
      <c r="D314" s="53">
        <v>6.398703612585245</v>
      </c>
      <c r="E314" s="53"/>
      <c r="F314" s="53"/>
    </row>
    <row r="315" spans="1:9" ht="17" thickBot="1">
      <c r="A315" s="54" t="s">
        <v>255</v>
      </c>
      <c r="B315" s="54">
        <v>49</v>
      </c>
      <c r="C315" s="54">
        <v>14110.073650000002</v>
      </c>
      <c r="D315" s="54"/>
      <c r="E315" s="54"/>
      <c r="F315" s="54"/>
    </row>
    <row r="316" spans="1:9" ht="17" thickBot="1"/>
    <row r="317" spans="1:9">
      <c r="A317" s="55"/>
      <c r="B317" s="55" t="s">
        <v>339</v>
      </c>
      <c r="C317" s="55" t="s">
        <v>334</v>
      </c>
      <c r="D317" s="55" t="s">
        <v>234</v>
      </c>
      <c r="E317" s="55" t="s">
        <v>251</v>
      </c>
      <c r="F317" s="55" t="s">
        <v>340</v>
      </c>
      <c r="G317" s="55" t="s">
        <v>341</v>
      </c>
      <c r="H317" s="55" t="s">
        <v>342</v>
      </c>
      <c r="I317" s="55" t="s">
        <v>343</v>
      </c>
    </row>
    <row r="318" spans="1:9">
      <c r="A318" s="53" t="s">
        <v>337</v>
      </c>
      <c r="B318" s="53">
        <v>-1.433444809765301</v>
      </c>
      <c r="C318" s="53">
        <v>2.241702953882617</v>
      </c>
      <c r="D318" s="53">
        <v>-0.63944458264757276</v>
      </c>
      <c r="E318" s="53">
        <v>0.52627220579554868</v>
      </c>
      <c r="F318" s="53">
        <v>-5.9677170200032528</v>
      </c>
      <c r="G318" s="53">
        <v>3.1008274004726513</v>
      </c>
      <c r="H318" s="53">
        <v>-5.9677170200032528</v>
      </c>
      <c r="I318" s="53">
        <v>3.1008274004726513</v>
      </c>
    </row>
    <row r="319" spans="1:9">
      <c r="A319" s="53" t="s">
        <v>151</v>
      </c>
      <c r="B319" s="53">
        <v>-8.8822722626196605E-3</v>
      </c>
      <c r="C319" s="53">
        <v>9.2665845849140855E-3</v>
      </c>
      <c r="D319" s="53">
        <v>-0.95852707987794317</v>
      </c>
      <c r="E319" s="53">
        <v>0.34370190139614465</v>
      </c>
      <c r="F319" s="53">
        <v>-2.7625708762277983E-2</v>
      </c>
      <c r="G319" s="53">
        <v>9.8611642370386634E-3</v>
      </c>
      <c r="H319" s="53">
        <v>-2.7625708762277983E-2</v>
      </c>
      <c r="I319" s="53">
        <v>9.8611642370386634E-3</v>
      </c>
    </row>
    <row r="320" spans="1:9">
      <c r="A320" s="53" t="s">
        <v>139</v>
      </c>
      <c r="B320" s="53">
        <v>0.94300368372440113</v>
      </c>
      <c r="C320" s="53">
        <v>2.1499019583951312E-2</v>
      </c>
      <c r="D320" s="53">
        <v>43.862636621268948</v>
      </c>
      <c r="E320" s="53">
        <v>8.3537133854780295E-35</v>
      </c>
      <c r="F320" s="53">
        <v>0.89951781202225034</v>
      </c>
      <c r="G320" s="53">
        <v>0.98648955542655192</v>
      </c>
      <c r="H320" s="53">
        <v>0.89951781202225034</v>
      </c>
      <c r="I320" s="53">
        <v>0.98648955542655192</v>
      </c>
    </row>
    <row r="321" spans="1:32">
      <c r="A321" s="53" t="s">
        <v>136</v>
      </c>
      <c r="B321" s="53">
        <v>-2.6752765182420789E-3</v>
      </c>
      <c r="C321" s="53">
        <v>2.1242514341568062E-3</v>
      </c>
      <c r="D321" s="53">
        <v>-1.2593972988437665</v>
      </c>
      <c r="E321" s="53">
        <v>0.21537225615935701</v>
      </c>
      <c r="F321" s="53">
        <v>-6.9719806059861146E-3</v>
      </c>
      <c r="G321" s="53">
        <v>1.6214275695019572E-3</v>
      </c>
      <c r="H321" s="53">
        <v>-6.9719806059861146E-3</v>
      </c>
      <c r="I321" s="53">
        <v>1.6214275695019572E-3</v>
      </c>
    </row>
    <row r="322" spans="1:32">
      <c r="A322" s="53" t="s">
        <v>152</v>
      </c>
      <c r="B322" s="53">
        <v>0.56337185464528816</v>
      </c>
      <c r="C322" s="53">
        <v>0.1082833813874427</v>
      </c>
      <c r="D322" s="53">
        <v>5.2027545448504133</v>
      </c>
      <c r="E322" s="53">
        <v>6.592913783443452E-6</v>
      </c>
      <c r="F322" s="53">
        <v>0.34434804232203037</v>
      </c>
      <c r="G322" s="53">
        <v>0.7823956669685459</v>
      </c>
      <c r="H322" s="53">
        <v>0.34434804232203037</v>
      </c>
      <c r="I322" s="53">
        <v>0.7823956669685459</v>
      </c>
    </row>
    <row r="323" spans="1:32">
      <c r="A323" s="53" t="s">
        <v>137</v>
      </c>
      <c r="B323" s="53">
        <v>2.149159836859714</v>
      </c>
      <c r="C323" s="53">
        <v>0.40433967362210976</v>
      </c>
      <c r="D323" s="53">
        <v>5.3152336440482193</v>
      </c>
      <c r="E323" s="53">
        <v>4.6120399309855057E-6</v>
      </c>
      <c r="F323" s="53">
        <v>1.3313056504136458</v>
      </c>
      <c r="G323" s="53">
        <v>2.967014023305782</v>
      </c>
      <c r="H323" s="53">
        <v>1.3313056504136458</v>
      </c>
      <c r="I323" s="53">
        <v>2.967014023305782</v>
      </c>
    </row>
    <row r="324" spans="1:32">
      <c r="A324" s="53" t="s">
        <v>158</v>
      </c>
      <c r="B324" s="53">
        <v>1.9408903002590008</v>
      </c>
      <c r="C324" s="53">
        <v>0.83363490302163457</v>
      </c>
      <c r="D324" s="53">
        <v>2.3282258135113505</v>
      </c>
      <c r="E324" s="53">
        <v>2.517783715390632E-2</v>
      </c>
      <c r="F324" s="53">
        <v>0.25470455129141589</v>
      </c>
      <c r="G324" s="53">
        <v>3.6270760492265857</v>
      </c>
      <c r="H324" s="53">
        <v>0.25470455129141589</v>
      </c>
      <c r="I324" s="53">
        <v>3.6270760492265857</v>
      </c>
    </row>
    <row r="325" spans="1:32">
      <c r="A325" s="53" t="s">
        <v>156</v>
      </c>
      <c r="B325" s="53">
        <v>-2.4308557503692021</v>
      </c>
      <c r="C325" s="53">
        <v>1.3439448567751993</v>
      </c>
      <c r="D325" s="53">
        <v>-1.8087466447113385</v>
      </c>
      <c r="E325" s="53">
        <v>7.8204755474493751E-2</v>
      </c>
      <c r="F325" s="53">
        <v>-5.1492408091985009</v>
      </c>
      <c r="G325" s="53">
        <v>0.28752930846009672</v>
      </c>
      <c r="H325" s="53">
        <v>-5.1492408091985009</v>
      </c>
      <c r="I325" s="53">
        <v>0.28752930846009672</v>
      </c>
    </row>
    <row r="326" spans="1:32">
      <c r="A326" s="53" t="s">
        <v>344</v>
      </c>
      <c r="B326" s="53">
        <v>-2.2221712029778389</v>
      </c>
      <c r="C326" s="53">
        <v>0.83773362132253104</v>
      </c>
      <c r="D326" s="53">
        <v>-2.6525988051783029</v>
      </c>
      <c r="E326" s="53">
        <v>1.1491982815204683E-2</v>
      </c>
      <c r="F326" s="53">
        <v>-3.9166473922364355</v>
      </c>
      <c r="G326" s="53">
        <v>-0.52769501371924221</v>
      </c>
      <c r="H326" s="53">
        <v>-3.9166473922364355</v>
      </c>
      <c r="I326" s="53">
        <v>-0.52769501371924221</v>
      </c>
    </row>
    <row r="327" spans="1:32">
      <c r="A327" s="53" t="s">
        <v>107</v>
      </c>
      <c r="B327" s="53">
        <v>1.8258921447323815</v>
      </c>
      <c r="C327" s="53">
        <v>1.4420859514474194</v>
      </c>
      <c r="D327" s="53">
        <v>1.2661465448018105</v>
      </c>
      <c r="E327" s="53">
        <v>0.21297154154840936</v>
      </c>
      <c r="F327" s="53">
        <v>-1.091002015172885</v>
      </c>
      <c r="G327" s="53">
        <v>4.7427863046376482</v>
      </c>
      <c r="H327" s="53">
        <v>-1.091002015172885</v>
      </c>
      <c r="I327" s="53">
        <v>4.7427863046376482</v>
      </c>
    </row>
    <row r="328" spans="1:32" ht="17" thickBot="1">
      <c r="A328" s="54" t="s">
        <v>105</v>
      </c>
      <c r="B328" s="54">
        <v>1.936954222270171</v>
      </c>
      <c r="C328" s="54">
        <v>0.98784614397198722</v>
      </c>
      <c r="D328" s="54">
        <v>1.9607853248097489</v>
      </c>
      <c r="E328" s="54">
        <v>5.7073907428858317E-2</v>
      </c>
      <c r="F328" s="54">
        <v>-6.1153203535293077E-2</v>
      </c>
      <c r="G328" s="54">
        <v>3.9350616480756351</v>
      </c>
      <c r="H328" s="54">
        <v>-6.1153203535293077E-2</v>
      </c>
      <c r="I328" s="54">
        <v>3.9350616480756351</v>
      </c>
    </row>
    <row r="329" spans="1:32" ht="17" thickBot="1"/>
    <row r="330" spans="1:32" s="91" customFormat="1">
      <c r="A330" s="91" t="s">
        <v>329</v>
      </c>
      <c r="M330" s="55" t="s">
        <v>135</v>
      </c>
      <c r="N330" s="55"/>
      <c r="O330" s="55" t="s">
        <v>139</v>
      </c>
      <c r="P330" s="55"/>
      <c r="Q330" s="55" t="s">
        <v>152</v>
      </c>
      <c r="R330" s="55"/>
      <c r="S330" s="55" t="s">
        <v>137</v>
      </c>
      <c r="T330" s="55"/>
      <c r="U330" s="55" t="s">
        <v>158</v>
      </c>
      <c r="V330" s="55"/>
      <c r="W330" s="55" t="s">
        <v>156</v>
      </c>
      <c r="X330" s="55"/>
      <c r="Y330" s="55" t="s">
        <v>344</v>
      </c>
      <c r="Z330" s="55"/>
      <c r="AA330" s="55" t="s">
        <v>107</v>
      </c>
      <c r="AB330" s="55"/>
      <c r="AC330" s="55" t="s">
        <v>105</v>
      </c>
      <c r="AD330" s="55"/>
      <c r="AE330" s="55" t="s">
        <v>136</v>
      </c>
      <c r="AF330" s="55"/>
    </row>
    <row r="331" spans="1:32" s="91" customFormat="1" ht="17" thickBot="1">
      <c r="M331" s="53"/>
      <c r="N331" s="53"/>
      <c r="O331" s="53"/>
      <c r="P331" s="53"/>
      <c r="Q331" s="53"/>
      <c r="R331" s="53"/>
      <c r="S331" s="53"/>
      <c r="T331" s="53"/>
      <c r="U331" s="53"/>
      <c r="V331" s="53"/>
      <c r="W331" s="53"/>
      <c r="X331" s="53"/>
      <c r="Y331" s="53"/>
      <c r="Z331" s="53"/>
      <c r="AA331" s="53"/>
      <c r="AB331" s="53"/>
      <c r="AC331" s="53"/>
      <c r="AD331" s="53"/>
      <c r="AE331" s="53"/>
      <c r="AF331" s="53"/>
    </row>
    <row r="332" spans="1:32" s="91" customFormat="1">
      <c r="A332" s="134" t="s">
        <v>330</v>
      </c>
      <c r="B332" s="134"/>
      <c r="M332" s="53" t="s">
        <v>161</v>
      </c>
      <c r="N332" s="53">
        <v>76.224999999999966</v>
      </c>
      <c r="O332" s="53" t="s">
        <v>161</v>
      </c>
      <c r="P332" s="53">
        <v>77.549264800072052</v>
      </c>
      <c r="Q332" s="53" t="s">
        <v>161</v>
      </c>
      <c r="R332" s="53">
        <v>5.1246000000000027</v>
      </c>
      <c r="S332" s="53" t="s">
        <v>161</v>
      </c>
      <c r="T332" s="53">
        <v>1.2151999999999998</v>
      </c>
      <c r="U332" s="53" t="s">
        <v>161</v>
      </c>
      <c r="V332" s="53">
        <v>0.56000000000000005</v>
      </c>
      <c r="W332" s="53" t="s">
        <v>161</v>
      </c>
      <c r="X332" s="53">
        <v>0.12</v>
      </c>
      <c r="Y332" s="53" t="s">
        <v>161</v>
      </c>
      <c r="Z332" s="53">
        <v>0.7</v>
      </c>
      <c r="AA332" s="53" t="s">
        <v>161</v>
      </c>
      <c r="AB332" s="53">
        <v>0.08</v>
      </c>
      <c r="AC332" s="53" t="s">
        <v>161</v>
      </c>
      <c r="AD332" s="53">
        <v>0.18</v>
      </c>
      <c r="AE332" s="53" t="s">
        <v>161</v>
      </c>
      <c r="AF332" s="53">
        <v>63.378</v>
      </c>
    </row>
    <row r="333" spans="1:32" s="91" customFormat="1">
      <c r="A333" s="135" t="s">
        <v>331</v>
      </c>
      <c r="B333" s="135">
        <v>0.99090738395294065</v>
      </c>
      <c r="M333" s="53" t="s">
        <v>334</v>
      </c>
      <c r="N333" s="53">
        <v>2.3998361891374924</v>
      </c>
      <c r="O333" s="53" t="s">
        <v>334</v>
      </c>
      <c r="P333" s="53">
        <v>2.593596867320795</v>
      </c>
      <c r="Q333" s="53" t="s">
        <v>334</v>
      </c>
      <c r="R333" s="53">
        <v>0.5877463849835437</v>
      </c>
      <c r="S333" s="53" t="s">
        <v>334</v>
      </c>
      <c r="T333" s="53">
        <v>0.15944194516359561</v>
      </c>
      <c r="U333" s="53" t="s">
        <v>334</v>
      </c>
      <c r="V333" s="53">
        <v>7.0912420834233464E-2</v>
      </c>
      <c r="W333" s="53" t="s">
        <v>334</v>
      </c>
      <c r="X333" s="53">
        <v>4.6423076597919777E-2</v>
      </c>
      <c r="Y333" s="53" t="s">
        <v>334</v>
      </c>
      <c r="Z333" s="53">
        <v>6.5465367070797711E-2</v>
      </c>
      <c r="AA333" s="53" t="s">
        <v>334</v>
      </c>
      <c r="AB333" s="53">
        <v>3.8756171332144387E-2</v>
      </c>
      <c r="AC333" s="53" t="s">
        <v>334</v>
      </c>
      <c r="AD333" s="53">
        <v>5.4883922035138699E-2</v>
      </c>
      <c r="AE333" s="53" t="s">
        <v>334</v>
      </c>
      <c r="AF333" s="53">
        <v>26.209799427710546</v>
      </c>
    </row>
    <row r="334" spans="1:32" s="91" customFormat="1">
      <c r="A334" s="135" t="s">
        <v>332</v>
      </c>
      <c r="B334" s="135">
        <v>0.98189744357246056</v>
      </c>
      <c r="M334" s="53" t="s">
        <v>354</v>
      </c>
      <c r="N334" s="53">
        <v>70.88</v>
      </c>
      <c r="O334" s="53" t="s">
        <v>354</v>
      </c>
      <c r="P334" s="53">
        <v>72.755700172013377</v>
      </c>
      <c r="Q334" s="53" t="s">
        <v>354</v>
      </c>
      <c r="R334" s="53">
        <v>4.83</v>
      </c>
      <c r="S334" s="53" t="s">
        <v>354</v>
      </c>
      <c r="T334" s="53">
        <v>1.05</v>
      </c>
      <c r="U334" s="53" t="s">
        <v>354</v>
      </c>
      <c r="V334" s="53">
        <v>1</v>
      </c>
      <c r="W334" s="53" t="s">
        <v>354</v>
      </c>
      <c r="X334" s="53">
        <v>0</v>
      </c>
      <c r="Y334" s="53" t="s">
        <v>354</v>
      </c>
      <c r="Z334" s="53">
        <v>1</v>
      </c>
      <c r="AA334" s="53" t="s">
        <v>354</v>
      </c>
      <c r="AB334" s="53">
        <v>0</v>
      </c>
      <c r="AC334" s="53" t="s">
        <v>354</v>
      </c>
      <c r="AD334" s="53">
        <v>0</v>
      </c>
      <c r="AE334" s="53" t="s">
        <v>354</v>
      </c>
      <c r="AF334" s="53">
        <v>21.05</v>
      </c>
    </row>
    <row r="335" spans="1:32" s="91" customFormat="1">
      <c r="A335" s="61" t="s">
        <v>333</v>
      </c>
      <c r="B335" s="61">
        <v>0.9778243683762643</v>
      </c>
      <c r="M335" s="53" t="s">
        <v>355</v>
      </c>
      <c r="N335" s="53" t="e">
        <v>#N/A</v>
      </c>
      <c r="O335" s="53" t="s">
        <v>355</v>
      </c>
      <c r="P335" s="53" t="e">
        <v>#N/A</v>
      </c>
      <c r="Q335" s="53" t="s">
        <v>355</v>
      </c>
      <c r="R335" s="53">
        <v>5.52</v>
      </c>
      <c r="S335" s="53" t="s">
        <v>355</v>
      </c>
      <c r="T335" s="53">
        <v>0</v>
      </c>
      <c r="U335" s="53" t="s">
        <v>355</v>
      </c>
      <c r="V335" s="53">
        <v>1</v>
      </c>
      <c r="W335" s="53" t="s">
        <v>355</v>
      </c>
      <c r="X335" s="53">
        <v>0</v>
      </c>
      <c r="Y335" s="53" t="s">
        <v>355</v>
      </c>
      <c r="Z335" s="53">
        <v>1</v>
      </c>
      <c r="AA335" s="53" t="s">
        <v>355</v>
      </c>
      <c r="AB335" s="53">
        <v>0</v>
      </c>
      <c r="AC335" s="53" t="s">
        <v>355</v>
      </c>
      <c r="AD335" s="53">
        <v>0</v>
      </c>
      <c r="AE335" s="53" t="s">
        <v>355</v>
      </c>
      <c r="AF335" s="53">
        <v>16.7</v>
      </c>
    </row>
    <row r="336" spans="1:32" s="91" customFormat="1">
      <c r="A336" s="135" t="s">
        <v>334</v>
      </c>
      <c r="B336" s="135">
        <v>2.5269962625905418</v>
      </c>
      <c r="M336" s="53" t="s">
        <v>177</v>
      </c>
      <c r="N336" s="53">
        <v>16.969404430760029</v>
      </c>
      <c r="O336" s="53" t="s">
        <v>177</v>
      </c>
      <c r="P336" s="53">
        <v>18.339499325467205</v>
      </c>
      <c r="Q336" s="53" t="s">
        <v>177</v>
      </c>
      <c r="R336" s="53">
        <v>4.15599454439743</v>
      </c>
      <c r="S336" s="53" t="s">
        <v>177</v>
      </c>
      <c r="T336" s="53">
        <v>1.1274248063075212</v>
      </c>
      <c r="U336" s="53" t="s">
        <v>177</v>
      </c>
      <c r="V336" s="53">
        <v>0.50142653642240698</v>
      </c>
      <c r="W336" s="53" t="s">
        <v>177</v>
      </c>
      <c r="X336" s="53">
        <v>0.32826072265931594</v>
      </c>
      <c r="Y336" s="53" t="s">
        <v>177</v>
      </c>
      <c r="Z336" s="53">
        <v>0.46291004988627571</v>
      </c>
      <c r="AA336" s="53" t="s">
        <v>177</v>
      </c>
      <c r="AB336" s="53">
        <v>0.27404751561786966</v>
      </c>
      <c r="AC336" s="53" t="s">
        <v>177</v>
      </c>
      <c r="AD336" s="53">
        <v>0.38808793449160356</v>
      </c>
      <c r="AE336" s="53" t="s">
        <v>177</v>
      </c>
      <c r="AF336" s="53">
        <v>185.33126908873422</v>
      </c>
    </row>
    <row r="337" spans="1:32" s="91" customFormat="1" ht="17" thickBot="1">
      <c r="A337" s="136" t="s">
        <v>232</v>
      </c>
      <c r="B337" s="136">
        <v>50</v>
      </c>
      <c r="M337" s="53" t="s">
        <v>356</v>
      </c>
      <c r="N337" s="53">
        <v>287.96068673469813</v>
      </c>
      <c r="O337" s="53" t="s">
        <v>356</v>
      </c>
      <c r="P337" s="53">
        <v>336.33723550881211</v>
      </c>
      <c r="Q337" s="53" t="s">
        <v>356</v>
      </c>
      <c r="R337" s="53">
        <v>17.272290653061205</v>
      </c>
      <c r="S337" s="53" t="s">
        <v>356</v>
      </c>
      <c r="T337" s="53">
        <v>1.2710866938775518</v>
      </c>
      <c r="U337" s="53" t="s">
        <v>356</v>
      </c>
      <c r="V337" s="53">
        <v>0.25142857142857145</v>
      </c>
      <c r="W337" s="53" t="s">
        <v>356</v>
      </c>
      <c r="X337" s="53">
        <v>0.10775510204081633</v>
      </c>
      <c r="Y337" s="53" t="s">
        <v>356</v>
      </c>
      <c r="Z337" s="53">
        <v>0.21428571428571427</v>
      </c>
      <c r="AA337" s="53" t="s">
        <v>356</v>
      </c>
      <c r="AB337" s="53">
        <v>7.5102040816326529E-2</v>
      </c>
      <c r="AC337" s="53" t="s">
        <v>356</v>
      </c>
      <c r="AD337" s="53">
        <v>0.15061224489795919</v>
      </c>
      <c r="AE337" s="53" t="s">
        <v>356</v>
      </c>
      <c r="AF337" s="53">
        <v>34347.679302040808</v>
      </c>
    </row>
    <row r="338" spans="1:32" s="91" customFormat="1">
      <c r="M338" s="53" t="s">
        <v>357</v>
      </c>
      <c r="N338" s="53">
        <v>5.9021668143726362</v>
      </c>
      <c r="O338" s="53" t="s">
        <v>357</v>
      </c>
      <c r="P338" s="53">
        <v>7.5891955839592153</v>
      </c>
      <c r="Q338" s="53" t="s">
        <v>357</v>
      </c>
      <c r="R338" s="53">
        <v>0.97881951474192519</v>
      </c>
      <c r="S338" s="53" t="s">
        <v>357</v>
      </c>
      <c r="T338" s="53">
        <v>0.80573920770635477</v>
      </c>
      <c r="U338" s="53" t="s">
        <v>357</v>
      </c>
      <c r="V338" s="53">
        <v>-2.02036992263056</v>
      </c>
      <c r="W338" s="53" t="s">
        <v>357</v>
      </c>
      <c r="X338" s="53">
        <v>3.9737467762733605</v>
      </c>
      <c r="Y338" s="53" t="s">
        <v>357</v>
      </c>
      <c r="Z338" s="53">
        <v>-1.241134751773048</v>
      </c>
      <c r="AA338" s="53" t="s">
        <v>357</v>
      </c>
      <c r="AB338" s="53">
        <v>8.534487742830688</v>
      </c>
      <c r="AC338" s="53" t="s">
        <v>357</v>
      </c>
      <c r="AD338" s="53">
        <v>0.98887159084357101</v>
      </c>
      <c r="AE338" s="53" t="s">
        <v>357</v>
      </c>
      <c r="AF338" s="53">
        <v>43.313492828998903</v>
      </c>
    </row>
    <row r="339" spans="1:32" s="91" customFormat="1" ht="17" thickBot="1">
      <c r="A339" s="91" t="s">
        <v>246</v>
      </c>
      <c r="M339" s="53" t="s">
        <v>358</v>
      </c>
      <c r="N339" s="53">
        <v>2.0051067301830647</v>
      </c>
      <c r="O339" s="53" t="s">
        <v>358</v>
      </c>
      <c r="P339" s="53">
        <v>2.2276474627145242</v>
      </c>
      <c r="Q339" s="53" t="s">
        <v>358</v>
      </c>
      <c r="R339" s="53">
        <v>0.22777770155427945</v>
      </c>
      <c r="S339" s="53" t="s">
        <v>358</v>
      </c>
      <c r="T339" s="53">
        <v>0.96754596615736355</v>
      </c>
      <c r="U339" s="53" t="s">
        <v>358</v>
      </c>
      <c r="V339" s="53">
        <v>-0.24928876100545858</v>
      </c>
      <c r="W339" s="53" t="s">
        <v>358</v>
      </c>
      <c r="X339" s="53">
        <v>2.4117008585528938</v>
      </c>
      <c r="Y339" s="53" t="s">
        <v>358</v>
      </c>
      <c r="Z339" s="53">
        <v>-0.90010287477887063</v>
      </c>
      <c r="AA339" s="53" t="s">
        <v>358</v>
      </c>
      <c r="AB339" s="53">
        <v>3.1928769652489586</v>
      </c>
      <c r="AC339" s="53" t="s">
        <v>358</v>
      </c>
      <c r="AD339" s="53">
        <v>1.7178237389420616</v>
      </c>
      <c r="AE339" s="53" t="s">
        <v>358</v>
      </c>
      <c r="AF339" s="53">
        <v>6.4251704749731511</v>
      </c>
    </row>
    <row r="340" spans="1:32" s="91" customFormat="1">
      <c r="A340" s="137"/>
      <c r="B340" s="137" t="s">
        <v>164</v>
      </c>
      <c r="C340" s="137" t="s">
        <v>248</v>
      </c>
      <c r="D340" s="137" t="s">
        <v>249</v>
      </c>
      <c r="E340" s="137" t="s">
        <v>250</v>
      </c>
      <c r="F340" s="137" t="s">
        <v>338</v>
      </c>
      <c r="M340" s="61" t="s">
        <v>359</v>
      </c>
      <c r="N340" s="61">
        <v>89.68</v>
      </c>
      <c r="O340" s="61" t="s">
        <v>359</v>
      </c>
      <c r="P340" s="61">
        <v>102.46199075993877</v>
      </c>
      <c r="Q340" s="61" t="s">
        <v>359</v>
      </c>
      <c r="R340" s="61">
        <v>19.72</v>
      </c>
      <c r="S340" s="61" t="s">
        <v>359</v>
      </c>
      <c r="T340" s="61">
        <v>4.4400000000000004</v>
      </c>
      <c r="U340" s="61" t="s">
        <v>359</v>
      </c>
      <c r="V340" s="61">
        <v>1</v>
      </c>
      <c r="W340" s="61" t="s">
        <v>359</v>
      </c>
      <c r="X340" s="61">
        <v>1</v>
      </c>
      <c r="Y340" s="61" t="s">
        <v>359</v>
      </c>
      <c r="Z340" s="61">
        <v>1</v>
      </c>
      <c r="AA340" s="61" t="s">
        <v>359</v>
      </c>
      <c r="AB340" s="61">
        <v>1</v>
      </c>
      <c r="AC340" s="61" t="s">
        <v>359</v>
      </c>
      <c r="AD340" s="61">
        <v>1</v>
      </c>
      <c r="AE340" s="61" t="s">
        <v>359</v>
      </c>
      <c r="AF340" s="61">
        <v>1296.8</v>
      </c>
    </row>
    <row r="341" spans="1:32" s="91" customFormat="1">
      <c r="A341" s="135" t="s">
        <v>335</v>
      </c>
      <c r="B341" s="135">
        <v>9</v>
      </c>
      <c r="C341" s="135">
        <v>13854.64524555414</v>
      </c>
      <c r="D341" s="135">
        <v>1539.4050272837933</v>
      </c>
      <c r="E341" s="135">
        <v>241.07029609701308</v>
      </c>
      <c r="F341" s="135">
        <v>5.9832100781382725E-32</v>
      </c>
      <c r="M341" s="147" t="s">
        <v>360</v>
      </c>
      <c r="N341" s="147">
        <v>58.75</v>
      </c>
      <c r="O341" s="147" t="s">
        <v>360</v>
      </c>
      <c r="P341" s="147">
        <v>57.72679324894515</v>
      </c>
      <c r="Q341" s="147" t="s">
        <v>360</v>
      </c>
      <c r="R341" s="147">
        <v>-5.26</v>
      </c>
      <c r="S341" s="147" t="s">
        <v>360</v>
      </c>
      <c r="T341" s="147">
        <v>0</v>
      </c>
      <c r="U341" s="147" t="s">
        <v>360</v>
      </c>
      <c r="V341" s="147">
        <v>0</v>
      </c>
      <c r="W341" s="147" t="s">
        <v>360</v>
      </c>
      <c r="X341" s="147">
        <v>0</v>
      </c>
      <c r="Y341" s="147" t="s">
        <v>360</v>
      </c>
      <c r="Z341" s="147">
        <v>0</v>
      </c>
      <c r="AA341" s="147" t="s">
        <v>360</v>
      </c>
      <c r="AB341" s="147">
        <v>0</v>
      </c>
      <c r="AC341" s="147" t="s">
        <v>360</v>
      </c>
      <c r="AD341" s="147">
        <v>0</v>
      </c>
      <c r="AE341" s="147" t="s">
        <v>360</v>
      </c>
      <c r="AF341" s="147">
        <v>8</v>
      </c>
    </row>
    <row r="342" spans="1:32" s="91" customFormat="1">
      <c r="A342" s="135" t="s">
        <v>336</v>
      </c>
      <c r="B342" s="135">
        <v>40</v>
      </c>
      <c r="C342" s="135">
        <v>255.42840444586267</v>
      </c>
      <c r="D342" s="135">
        <v>6.3857101111465671</v>
      </c>
      <c r="E342" s="135"/>
      <c r="F342" s="135"/>
      <c r="M342" s="147" t="s">
        <v>361</v>
      </c>
      <c r="N342" s="147">
        <v>148.43</v>
      </c>
      <c r="O342" s="147" t="s">
        <v>361</v>
      </c>
      <c r="P342" s="147">
        <v>160.18878400888391</v>
      </c>
      <c r="Q342" s="147" t="s">
        <v>361</v>
      </c>
      <c r="R342" s="147">
        <v>14.46</v>
      </c>
      <c r="S342" s="147" t="s">
        <v>361</v>
      </c>
      <c r="T342" s="147">
        <v>4.4400000000000004</v>
      </c>
      <c r="U342" s="147" t="s">
        <v>361</v>
      </c>
      <c r="V342" s="147">
        <v>1</v>
      </c>
      <c r="W342" s="147" t="s">
        <v>361</v>
      </c>
      <c r="X342" s="147">
        <v>1</v>
      </c>
      <c r="Y342" s="147" t="s">
        <v>361</v>
      </c>
      <c r="Z342" s="147">
        <v>1</v>
      </c>
      <c r="AA342" s="147" t="s">
        <v>361</v>
      </c>
      <c r="AB342" s="147">
        <v>1</v>
      </c>
      <c r="AC342" s="147" t="s">
        <v>361</v>
      </c>
      <c r="AD342" s="147">
        <v>1</v>
      </c>
      <c r="AE342" s="147" t="s">
        <v>361</v>
      </c>
      <c r="AF342" s="147">
        <v>1304.8</v>
      </c>
    </row>
    <row r="343" spans="1:32" s="91" customFormat="1" ht="17" thickBot="1">
      <c r="A343" s="136" t="s">
        <v>255</v>
      </c>
      <c r="B343" s="136">
        <v>49</v>
      </c>
      <c r="C343" s="136">
        <v>14110.073650000002</v>
      </c>
      <c r="D343" s="136"/>
      <c r="E343" s="136"/>
      <c r="F343" s="136"/>
      <c r="M343" s="53" t="s">
        <v>244</v>
      </c>
      <c r="N343" s="53">
        <v>3811.2499999999986</v>
      </c>
      <c r="O343" s="53" t="s">
        <v>244</v>
      </c>
      <c r="P343" s="53">
        <v>3877.4632400036026</v>
      </c>
      <c r="Q343" s="53" t="s">
        <v>244</v>
      </c>
      <c r="R343" s="53">
        <v>256.23000000000013</v>
      </c>
      <c r="S343" s="53" t="s">
        <v>244</v>
      </c>
      <c r="T343" s="53">
        <v>60.759999999999991</v>
      </c>
      <c r="U343" s="53" t="s">
        <v>244</v>
      </c>
      <c r="V343" s="53">
        <v>28</v>
      </c>
      <c r="W343" s="53" t="s">
        <v>244</v>
      </c>
      <c r="X343" s="53">
        <v>6</v>
      </c>
      <c r="Y343" s="53" t="s">
        <v>244</v>
      </c>
      <c r="Z343" s="53">
        <v>35</v>
      </c>
      <c r="AA343" s="53" t="s">
        <v>244</v>
      </c>
      <c r="AB343" s="53">
        <v>4</v>
      </c>
      <c r="AC343" s="53" t="s">
        <v>244</v>
      </c>
      <c r="AD343" s="53">
        <v>9</v>
      </c>
      <c r="AE343" s="53" t="s">
        <v>244</v>
      </c>
      <c r="AF343" s="53">
        <v>3168.9</v>
      </c>
    </row>
    <row r="344" spans="1:32" s="91" customFormat="1" ht="17" thickBot="1">
      <c r="M344" s="54" t="s">
        <v>163</v>
      </c>
      <c r="N344" s="54">
        <v>50</v>
      </c>
      <c r="O344" s="54" t="s">
        <v>163</v>
      </c>
      <c r="P344" s="54">
        <v>50</v>
      </c>
      <c r="Q344" s="54" t="s">
        <v>163</v>
      </c>
      <c r="R344" s="54">
        <v>50</v>
      </c>
      <c r="S344" s="54" t="s">
        <v>163</v>
      </c>
      <c r="T344" s="54">
        <v>50</v>
      </c>
      <c r="U344" s="54" t="s">
        <v>163</v>
      </c>
      <c r="V344" s="54">
        <v>50</v>
      </c>
      <c r="W344" s="54" t="s">
        <v>163</v>
      </c>
      <c r="X344" s="54">
        <v>50</v>
      </c>
      <c r="Y344" s="54" t="s">
        <v>163</v>
      </c>
      <c r="Z344" s="54">
        <v>50</v>
      </c>
      <c r="AA344" s="54" t="s">
        <v>163</v>
      </c>
      <c r="AB344" s="54">
        <v>50</v>
      </c>
      <c r="AC344" s="54" t="s">
        <v>163</v>
      </c>
      <c r="AD344" s="54">
        <v>50</v>
      </c>
      <c r="AE344" s="54" t="s">
        <v>163</v>
      </c>
      <c r="AF344" s="54">
        <v>50</v>
      </c>
    </row>
    <row r="345" spans="1:32" s="91" customFormat="1">
      <c r="A345" s="137"/>
      <c r="B345" s="137" t="s">
        <v>339</v>
      </c>
      <c r="C345" s="137" t="s">
        <v>334</v>
      </c>
      <c r="D345" s="137" t="s">
        <v>234</v>
      </c>
      <c r="E345" s="137" t="s">
        <v>251</v>
      </c>
      <c r="F345" s="137" t="s">
        <v>340</v>
      </c>
      <c r="G345" s="137" t="s">
        <v>341</v>
      </c>
      <c r="H345" s="137" t="s">
        <v>342</v>
      </c>
      <c r="I345" s="137" t="s">
        <v>343</v>
      </c>
    </row>
    <row r="346" spans="1:32" s="91" customFormat="1">
      <c r="A346" s="135" t="s">
        <v>337</v>
      </c>
      <c r="B346" s="135">
        <v>-2.0794852484479289</v>
      </c>
      <c r="C346" s="135">
        <v>2.1358098468691713</v>
      </c>
      <c r="D346" s="135">
        <v>-0.97362845830877354</v>
      </c>
      <c r="E346" s="135">
        <v>0.3360924655069345</v>
      </c>
      <c r="F346" s="135">
        <v>-6.3961179683290217</v>
      </c>
      <c r="G346" s="135">
        <v>2.2371474714331638</v>
      </c>
      <c r="H346" s="135">
        <v>-6.3961179683290217</v>
      </c>
      <c r="I346" s="135">
        <v>2.2371474714331638</v>
      </c>
      <c r="M346" s="135" t="s">
        <v>139</v>
      </c>
      <c r="N346" s="135">
        <v>0.94713883524760534</v>
      </c>
      <c r="O346" s="91">
        <f>P340</f>
        <v>102.46199075993877</v>
      </c>
      <c r="P346" s="91">
        <f>N346*O346</f>
        <v>97.045730585519308</v>
      </c>
    </row>
    <row r="347" spans="1:32" s="91" customFormat="1">
      <c r="A347" s="135" t="s">
        <v>139</v>
      </c>
      <c r="B347" s="135">
        <v>0.94713883524760534</v>
      </c>
      <c r="C347" s="135">
        <v>2.1040339064094686E-2</v>
      </c>
      <c r="D347" s="135">
        <v>45.015378904415883</v>
      </c>
      <c r="E347" s="135">
        <v>6.9058089285784155E-36</v>
      </c>
      <c r="F347" s="135">
        <v>0.90461472376146379</v>
      </c>
      <c r="G347" s="135">
        <v>0.98966294673374688</v>
      </c>
      <c r="H347" s="135">
        <v>0.90461472376146379</v>
      </c>
      <c r="I347" s="135">
        <v>0.98966294673374688</v>
      </c>
      <c r="M347" s="135" t="s">
        <v>136</v>
      </c>
      <c r="N347" s="135">
        <v>-2.5603784865164086E-3</v>
      </c>
      <c r="O347" s="91">
        <f>AF340</f>
        <v>1296.8</v>
      </c>
      <c r="P347" s="91">
        <f t="shared" ref="P347:P354" si="0">N347*O347</f>
        <v>-3.3202988213144784</v>
      </c>
    </row>
    <row r="348" spans="1:32" s="91" customFormat="1">
      <c r="A348" s="135" t="s">
        <v>136</v>
      </c>
      <c r="B348" s="135">
        <v>-2.5603784865164086E-3</v>
      </c>
      <c r="C348" s="135">
        <v>2.118712224993869E-3</v>
      </c>
      <c r="D348" s="135">
        <v>-1.2084597692467733</v>
      </c>
      <c r="E348" s="135">
        <v>0.23396622043608625</v>
      </c>
      <c r="F348" s="135">
        <v>-6.8424556235925655E-3</v>
      </c>
      <c r="G348" s="135">
        <v>1.7216986505597487E-3</v>
      </c>
      <c r="H348" s="135">
        <v>-6.8424556235925655E-3</v>
      </c>
      <c r="I348" s="135">
        <v>1.7216986505597487E-3</v>
      </c>
      <c r="M348" s="135" t="s">
        <v>152</v>
      </c>
      <c r="N348" s="135">
        <v>0.55494055788276586</v>
      </c>
      <c r="O348" s="91">
        <f>R340</f>
        <v>19.72</v>
      </c>
      <c r="P348" s="91">
        <f t="shared" si="0"/>
        <v>10.943427801448141</v>
      </c>
    </row>
    <row r="349" spans="1:32" s="91" customFormat="1">
      <c r="A349" s="135" t="s">
        <v>152</v>
      </c>
      <c r="B349" s="135">
        <v>0.55494055788276586</v>
      </c>
      <c r="C349" s="135">
        <v>0.10781589200916268</v>
      </c>
      <c r="D349" s="135">
        <v>5.147112800732609</v>
      </c>
      <c r="E349" s="135">
        <v>7.4006496670787315E-6</v>
      </c>
      <c r="F349" s="135">
        <v>0.33703651185912831</v>
      </c>
      <c r="G349" s="135">
        <v>0.77284460390640342</v>
      </c>
      <c r="H349" s="135">
        <v>0.33703651185912831</v>
      </c>
      <c r="I349" s="135">
        <v>0.77284460390640342</v>
      </c>
      <c r="M349" s="135" t="s">
        <v>137</v>
      </c>
      <c r="N349" s="135">
        <v>2.0240432073974812</v>
      </c>
      <c r="O349" s="91">
        <f>T340</f>
        <v>4.4400000000000004</v>
      </c>
      <c r="P349" s="91">
        <f t="shared" si="0"/>
        <v>8.9867518408448177</v>
      </c>
    </row>
    <row r="350" spans="1:32" s="91" customFormat="1">
      <c r="A350" s="135" t="s">
        <v>137</v>
      </c>
      <c r="B350" s="135">
        <v>2.0240432073974812</v>
      </c>
      <c r="C350" s="135">
        <v>0.38230233222289117</v>
      </c>
      <c r="D350" s="135">
        <v>5.2943522359089794</v>
      </c>
      <c r="E350" s="135">
        <v>4.6151187645141515E-6</v>
      </c>
      <c r="F350" s="135">
        <v>1.2513813720851026</v>
      </c>
      <c r="G350" s="135">
        <v>2.7967050427098599</v>
      </c>
      <c r="H350" s="135">
        <v>1.2513813720851026</v>
      </c>
      <c r="I350" s="135">
        <v>2.7967050427098599</v>
      </c>
      <c r="M350" s="135" t="s">
        <v>158</v>
      </c>
      <c r="N350" s="135">
        <v>1.8056530807242213</v>
      </c>
      <c r="O350" s="91">
        <f>V340</f>
        <v>1</v>
      </c>
      <c r="P350" s="91">
        <f t="shared" si="0"/>
        <v>1.8056530807242213</v>
      </c>
    </row>
    <row r="351" spans="1:32" s="91" customFormat="1">
      <c r="A351" s="135" t="s">
        <v>158</v>
      </c>
      <c r="B351" s="135">
        <v>1.8056530807242213</v>
      </c>
      <c r="C351" s="135">
        <v>0.82077426618015215</v>
      </c>
      <c r="D351" s="135">
        <v>2.1999387104662191</v>
      </c>
      <c r="E351" s="135">
        <v>3.3649949966582215E-2</v>
      </c>
      <c r="F351" s="135">
        <v>0.14680641035082487</v>
      </c>
      <c r="G351" s="135">
        <v>3.4644997510976179</v>
      </c>
      <c r="H351" s="135">
        <v>0.14680641035082487</v>
      </c>
      <c r="I351" s="135">
        <v>3.4644997510976179</v>
      </c>
      <c r="M351" s="135" t="s">
        <v>156</v>
      </c>
      <c r="N351" s="135">
        <v>-2.4858481830959889</v>
      </c>
      <c r="O351" s="91">
        <f>X340</f>
        <v>1</v>
      </c>
      <c r="P351" s="91">
        <f t="shared" si="0"/>
        <v>-2.4858481830959889</v>
      </c>
    </row>
    <row r="352" spans="1:32" s="91" customFormat="1">
      <c r="A352" s="135" t="s">
        <v>156</v>
      </c>
      <c r="B352" s="135">
        <v>-2.4858481830959889</v>
      </c>
      <c r="C352" s="135">
        <v>1.3413557356743031</v>
      </c>
      <c r="D352" s="135">
        <v>-1.8532355861932079</v>
      </c>
      <c r="E352" s="135">
        <v>7.123531651660138E-2</v>
      </c>
      <c r="F352" s="135">
        <v>-5.1968292501134901</v>
      </c>
      <c r="G352" s="135">
        <v>0.22513288392151232</v>
      </c>
      <c r="H352" s="135">
        <v>-5.1968292501134901</v>
      </c>
      <c r="I352" s="135">
        <v>0.22513288392151232</v>
      </c>
      <c r="M352" s="135" t="s">
        <v>344</v>
      </c>
      <c r="N352" s="135">
        <v>-2.1317253922512287</v>
      </c>
      <c r="O352" s="91">
        <f>Z340</f>
        <v>1</v>
      </c>
      <c r="P352" s="91">
        <f t="shared" si="0"/>
        <v>-2.1317253922512287</v>
      </c>
    </row>
    <row r="353" spans="1:16" s="91" customFormat="1">
      <c r="A353" s="135" t="s">
        <v>344</v>
      </c>
      <c r="B353" s="135">
        <v>-2.1317253922512287</v>
      </c>
      <c r="C353" s="135">
        <v>0.83155694139161407</v>
      </c>
      <c r="D353" s="135">
        <v>-2.5635350823766525</v>
      </c>
      <c r="E353" s="135">
        <v>1.4225492108452878E-2</v>
      </c>
      <c r="F353" s="135">
        <v>-3.8123646621361762</v>
      </c>
      <c r="G353" s="135">
        <v>-0.45108612236628121</v>
      </c>
      <c r="H353" s="135">
        <v>-3.8123646621361762</v>
      </c>
      <c r="I353" s="135">
        <v>-0.45108612236628121</v>
      </c>
      <c r="M353" s="135" t="s">
        <v>107</v>
      </c>
      <c r="N353" s="135">
        <v>1.7380083525177117</v>
      </c>
      <c r="O353" s="91">
        <f>AB340</f>
        <v>1</v>
      </c>
      <c r="P353" s="91">
        <f t="shared" si="0"/>
        <v>1.7380083525177117</v>
      </c>
    </row>
    <row r="354" spans="1:16" s="91" customFormat="1" ht="17" thickBot="1">
      <c r="A354" s="135" t="s">
        <v>107</v>
      </c>
      <c r="B354" s="135">
        <v>1.7380083525177117</v>
      </c>
      <c r="C354" s="135">
        <v>1.4377063783906185</v>
      </c>
      <c r="D354" s="135">
        <v>1.2088757333491515</v>
      </c>
      <c r="E354" s="135">
        <v>0.23380812381234722</v>
      </c>
      <c r="F354" s="135">
        <v>-1.1677046273339271</v>
      </c>
      <c r="G354" s="135">
        <v>4.6437213323693509</v>
      </c>
      <c r="H354" s="135">
        <v>-1.1677046273339271</v>
      </c>
      <c r="I354" s="135">
        <v>4.6437213323693509</v>
      </c>
      <c r="M354" s="136" t="s">
        <v>105</v>
      </c>
      <c r="N354" s="136">
        <v>1.9648558539051084</v>
      </c>
      <c r="O354" s="91">
        <f>AB340</f>
        <v>1</v>
      </c>
      <c r="P354" s="91">
        <f t="shared" si="0"/>
        <v>1.9648558539051084</v>
      </c>
    </row>
    <row r="355" spans="1:16" s="91" customFormat="1" ht="17" thickBot="1">
      <c r="A355" s="136" t="s">
        <v>105</v>
      </c>
      <c r="B355" s="136">
        <v>1.9648558539051084</v>
      </c>
      <c r="C355" s="136">
        <v>0.98641411864021555</v>
      </c>
      <c r="D355" s="136">
        <v>1.9919178129908433</v>
      </c>
      <c r="E355" s="136">
        <v>5.3237459039784524E-2</v>
      </c>
      <c r="F355" s="136">
        <v>-2.8761445929284202E-2</v>
      </c>
      <c r="G355" s="136">
        <v>3.9584731537395008</v>
      </c>
      <c r="H355" s="136">
        <v>-2.8761445929284202E-2</v>
      </c>
      <c r="I355" s="136">
        <v>3.9584731537395008</v>
      </c>
    </row>
    <row r="358" spans="1:16">
      <c r="A358" t="s">
        <v>329</v>
      </c>
    </row>
    <row r="359" spans="1:16" ht="17" thickBot="1"/>
    <row r="360" spans="1:16">
      <c r="A360" s="131" t="s">
        <v>330</v>
      </c>
      <c r="B360" s="131"/>
    </row>
    <row r="361" spans="1:16">
      <c r="A361" s="53" t="s">
        <v>331</v>
      </c>
      <c r="B361" s="53">
        <v>0.99057383901711415</v>
      </c>
    </row>
    <row r="362" spans="1:16">
      <c r="A362" s="53" t="s">
        <v>332</v>
      </c>
      <c r="B362" s="53">
        <v>0.98123653054510362</v>
      </c>
    </row>
    <row r="363" spans="1:16">
      <c r="A363" s="133" t="s">
        <v>333</v>
      </c>
      <c r="B363" s="133">
        <v>0.97757536577341642</v>
      </c>
    </row>
    <row r="364" spans="1:16">
      <c r="A364" s="53" t="s">
        <v>334</v>
      </c>
      <c r="B364" s="53">
        <v>2.5411440477984102</v>
      </c>
    </row>
    <row r="365" spans="1:16" ht="17" thickBot="1">
      <c r="A365" s="54" t="s">
        <v>232</v>
      </c>
      <c r="B365" s="54">
        <v>50</v>
      </c>
    </row>
    <row r="367" spans="1:16" ht="17" thickBot="1">
      <c r="A367" t="s">
        <v>246</v>
      </c>
    </row>
    <row r="368" spans="1:16">
      <c r="A368" s="55"/>
      <c r="B368" s="55" t="s">
        <v>164</v>
      </c>
      <c r="C368" s="55" t="s">
        <v>248</v>
      </c>
      <c r="D368" s="55" t="s">
        <v>249</v>
      </c>
      <c r="E368" s="55" t="s">
        <v>250</v>
      </c>
      <c r="F368" s="55" t="s">
        <v>338</v>
      </c>
    </row>
    <row r="369" spans="1:9">
      <c r="A369" s="53" t="s">
        <v>335</v>
      </c>
      <c r="B369" s="53">
        <v>8</v>
      </c>
      <c r="C369" s="53">
        <v>13845.319714061889</v>
      </c>
      <c r="D369" s="53">
        <v>1730.6649642577361</v>
      </c>
      <c r="E369" s="53">
        <v>268.01211956733175</v>
      </c>
      <c r="F369" s="53">
        <v>7.1934527655863471E-33</v>
      </c>
    </row>
    <row r="370" spans="1:9">
      <c r="A370" s="53" t="s">
        <v>336</v>
      </c>
      <c r="B370" s="53">
        <v>41</v>
      </c>
      <c r="C370" s="53">
        <v>264.75393593811282</v>
      </c>
      <c r="D370" s="53">
        <v>6.4574130716612883</v>
      </c>
      <c r="E370" s="53"/>
      <c r="F370" s="53"/>
    </row>
    <row r="371" spans="1:9" ht="17" thickBot="1">
      <c r="A371" s="54" t="s">
        <v>255</v>
      </c>
      <c r="B371" s="54">
        <v>49</v>
      </c>
      <c r="C371" s="54">
        <v>14110.073650000002</v>
      </c>
      <c r="D371" s="54"/>
      <c r="E371" s="54"/>
      <c r="F371" s="54"/>
    </row>
    <row r="372" spans="1:9" ht="17" thickBot="1"/>
    <row r="373" spans="1:9">
      <c r="A373" s="55"/>
      <c r="B373" s="55" t="s">
        <v>339</v>
      </c>
      <c r="C373" s="55" t="s">
        <v>334</v>
      </c>
      <c r="D373" s="55" t="s">
        <v>234</v>
      </c>
      <c r="E373" s="55" t="s">
        <v>251</v>
      </c>
      <c r="F373" s="55" t="s">
        <v>340</v>
      </c>
      <c r="G373" s="55" t="s">
        <v>341</v>
      </c>
      <c r="H373" s="55" t="s">
        <v>342</v>
      </c>
      <c r="I373" s="55" t="s">
        <v>343</v>
      </c>
    </row>
    <row r="374" spans="1:9">
      <c r="A374" s="53" t="s">
        <v>337</v>
      </c>
      <c r="B374" s="53">
        <v>-1.732918012352697</v>
      </c>
      <c r="C374" s="53">
        <v>2.1283177815240366</v>
      </c>
      <c r="D374" s="53">
        <v>-0.8142195810213062</v>
      </c>
      <c r="E374" s="53">
        <v>0.42022323326282895</v>
      </c>
      <c r="F374" s="53">
        <v>-6.0311429702593884</v>
      </c>
      <c r="G374" s="53">
        <v>2.5653069455539939</v>
      </c>
      <c r="H374" s="53">
        <v>-6.0311429702593884</v>
      </c>
      <c r="I374" s="53">
        <v>2.5653069455539939</v>
      </c>
    </row>
    <row r="375" spans="1:9">
      <c r="A375" s="53" t="s">
        <v>139</v>
      </c>
      <c r="B375" s="53">
        <v>0.94533665767720265</v>
      </c>
      <c r="C375" s="53">
        <v>2.1104923526970045E-2</v>
      </c>
      <c r="D375" s="53">
        <v>44.792233265813735</v>
      </c>
      <c r="E375" s="53">
        <v>1.9043350454334325E-36</v>
      </c>
      <c r="F375" s="53">
        <v>0.90271439993645453</v>
      </c>
      <c r="G375" s="53">
        <v>0.98795891541795078</v>
      </c>
      <c r="H375" s="53">
        <v>0.90271439993645453</v>
      </c>
      <c r="I375" s="53">
        <v>0.98795891541795078</v>
      </c>
    </row>
    <row r="376" spans="1:9">
      <c r="A376" s="53" t="s">
        <v>152</v>
      </c>
      <c r="B376" s="53">
        <v>0.51338433237260483</v>
      </c>
      <c r="C376" s="53">
        <v>0.10275697206000309</v>
      </c>
      <c r="D376" s="53">
        <v>4.9961021824662497</v>
      </c>
      <c r="E376" s="53">
        <v>1.1357689381085107E-5</v>
      </c>
      <c r="F376" s="53">
        <v>0.30586241729892877</v>
      </c>
      <c r="G376" s="53">
        <v>0.72090624744628085</v>
      </c>
      <c r="H376" s="53">
        <v>0.30586241729892877</v>
      </c>
      <c r="I376" s="53">
        <v>0.72090624744628085</v>
      </c>
    </row>
    <row r="377" spans="1:9">
      <c r="A377" s="53" t="s">
        <v>137</v>
      </c>
      <c r="B377" s="53">
        <v>1.9899235278613263</v>
      </c>
      <c r="C377" s="53">
        <v>0.38339286333401834</v>
      </c>
      <c r="D377" s="53">
        <v>5.1902988244402222</v>
      </c>
      <c r="E377" s="53">
        <v>6.0689855006643273E-6</v>
      </c>
      <c r="F377" s="53">
        <v>1.2156459325834448</v>
      </c>
      <c r="G377" s="53">
        <v>2.7642011231392081</v>
      </c>
      <c r="H377" s="53">
        <v>1.2156459325834448</v>
      </c>
      <c r="I377" s="53">
        <v>2.7642011231392081</v>
      </c>
    </row>
    <row r="378" spans="1:9">
      <c r="A378" s="53" t="s">
        <v>158</v>
      </c>
      <c r="B378" s="53">
        <v>1.6760964439834416</v>
      </c>
      <c r="C378" s="53">
        <v>0.81829834653567779</v>
      </c>
      <c r="D378" s="53">
        <v>2.0482705984673082</v>
      </c>
      <c r="E378" s="53">
        <v>4.697319291689845E-2</v>
      </c>
      <c r="F378" s="53">
        <v>2.3509407110204883E-2</v>
      </c>
      <c r="G378" s="53">
        <v>3.3286834808566783</v>
      </c>
      <c r="H378" s="53">
        <v>2.3509407110204883E-2</v>
      </c>
      <c r="I378" s="53">
        <v>3.3286834808566783</v>
      </c>
    </row>
    <row r="379" spans="1:9">
      <c r="A379" s="53" t="s">
        <v>156</v>
      </c>
      <c r="B379" s="53">
        <v>-2.2329496013416508</v>
      </c>
      <c r="C379" s="53">
        <v>1.3323479481616798</v>
      </c>
      <c r="D379" s="53">
        <v>-1.6759507938017131</v>
      </c>
      <c r="E379" s="53">
        <v>0.10135863579649607</v>
      </c>
      <c r="F379" s="53">
        <v>-4.9236808695376668</v>
      </c>
      <c r="G379" s="53">
        <v>0.45778166685436528</v>
      </c>
      <c r="H379" s="53">
        <v>-4.9236808695376668</v>
      </c>
      <c r="I379" s="53">
        <v>0.45778166685436528</v>
      </c>
    </row>
    <row r="380" spans="1:9">
      <c r="A380" s="53" t="s">
        <v>344</v>
      </c>
      <c r="B380" s="53">
        <v>-2.2743571049408398</v>
      </c>
      <c r="C380" s="53">
        <v>0.82774661668918315</v>
      </c>
      <c r="D380" s="53">
        <v>-2.7476489291346211</v>
      </c>
      <c r="E380" s="53">
        <v>8.8802561771137434E-3</v>
      </c>
      <c r="F380" s="53">
        <v>-3.9460253104888787</v>
      </c>
      <c r="G380" s="53">
        <v>-0.60268889939280057</v>
      </c>
      <c r="H380" s="53">
        <v>-3.9460253104888787</v>
      </c>
      <c r="I380" s="53">
        <v>-0.60268889939280057</v>
      </c>
    </row>
    <row r="381" spans="1:9">
      <c r="A381" s="53" t="s">
        <v>107</v>
      </c>
      <c r="B381" s="53">
        <v>1.7553452572626909</v>
      </c>
      <c r="C381" s="53">
        <v>1.445683622846166</v>
      </c>
      <c r="D381" s="53">
        <v>1.2141973731478561</v>
      </c>
      <c r="E381" s="53">
        <v>0.23161993553953722</v>
      </c>
      <c r="F381" s="53">
        <v>-1.1642720493712604</v>
      </c>
      <c r="G381" s="53">
        <v>4.6749625638966421</v>
      </c>
      <c r="H381" s="53">
        <v>-1.1642720493712604</v>
      </c>
      <c r="I381" s="53">
        <v>4.6749625638966421</v>
      </c>
    </row>
    <row r="382" spans="1:9" ht="17" thickBot="1">
      <c r="A382" s="54" t="s">
        <v>105</v>
      </c>
      <c r="B382" s="54">
        <v>2.1092949811239441</v>
      </c>
      <c r="C382" s="54">
        <v>0.98462795361764366</v>
      </c>
      <c r="D382" s="54">
        <v>2.1422253688554505</v>
      </c>
      <c r="E382" s="54">
        <v>3.816318726185898E-2</v>
      </c>
      <c r="F382" s="54">
        <v>0.12079848815126115</v>
      </c>
      <c r="G382" s="54">
        <v>4.0977914740966268</v>
      </c>
      <c r="H382" s="54">
        <v>0.12079848815126115</v>
      </c>
      <c r="I382" s="54">
        <v>4.0977914740966268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703DB-29FA-CC43-9199-439A5FC735C8}">
  <dimension ref="A1:J134"/>
  <sheetViews>
    <sheetView topLeftCell="A9" workbookViewId="0">
      <selection activeCell="D81" sqref="D81"/>
    </sheetView>
  </sheetViews>
  <sheetFormatPr baseColWidth="10" defaultRowHeight="16"/>
  <cols>
    <col min="1" max="1" width="23.33203125" bestFit="1" customWidth="1"/>
    <col min="2" max="2" width="17" bestFit="1" customWidth="1"/>
    <col min="3" max="3" width="12" bestFit="1" customWidth="1"/>
    <col min="4" max="4" width="31.83203125" bestFit="1" customWidth="1"/>
    <col min="5" max="5" width="10.6640625" bestFit="1" customWidth="1"/>
    <col min="6" max="6" width="11.6640625" bestFit="1" customWidth="1"/>
    <col min="7" max="7" width="42.83203125" bestFit="1" customWidth="1"/>
    <col min="8" max="8" width="15.83203125" bestFit="1" customWidth="1"/>
    <col min="9" max="9" width="9.6640625" bestFit="1" customWidth="1"/>
    <col min="10" max="10" width="20" bestFit="1" customWidth="1"/>
  </cols>
  <sheetData>
    <row r="1" spans="1:10" s="5" customFormat="1">
      <c r="A1" s="138" t="s">
        <v>135</v>
      </c>
      <c r="B1" s="138" t="s">
        <v>139</v>
      </c>
      <c r="C1" s="139" t="s">
        <v>345</v>
      </c>
      <c r="D1" s="139" t="s">
        <v>346</v>
      </c>
      <c r="E1" s="138" t="s">
        <v>158</v>
      </c>
      <c r="F1" s="138" t="s">
        <v>156</v>
      </c>
      <c r="G1" s="140" t="s">
        <v>344</v>
      </c>
      <c r="H1" s="138" t="s">
        <v>107</v>
      </c>
      <c r="I1" s="138" t="s">
        <v>105</v>
      </c>
      <c r="J1" s="138" t="s">
        <v>136</v>
      </c>
    </row>
    <row r="2" spans="1:10">
      <c r="A2" s="141">
        <v>70.22</v>
      </c>
      <c r="B2" s="142">
        <v>74.14</v>
      </c>
      <c r="C2" s="143">
        <v>5.52</v>
      </c>
      <c r="D2" s="143">
        <v>0</v>
      </c>
      <c r="E2" s="141">
        <v>1</v>
      </c>
      <c r="F2" s="141">
        <v>0</v>
      </c>
      <c r="G2" s="144">
        <v>1</v>
      </c>
      <c r="H2" s="141">
        <v>0</v>
      </c>
      <c r="I2" s="141">
        <v>0</v>
      </c>
      <c r="J2" s="145">
        <v>119.5</v>
      </c>
    </row>
    <row r="3" spans="1:10">
      <c r="A3" s="141">
        <v>93.87</v>
      </c>
      <c r="B3" s="142">
        <v>96.33</v>
      </c>
      <c r="C3" s="143">
        <v>10.99</v>
      </c>
      <c r="D3" s="143">
        <v>0</v>
      </c>
      <c r="E3" s="141">
        <v>1</v>
      </c>
      <c r="F3" s="141">
        <v>0</v>
      </c>
      <c r="G3" s="144">
        <v>1</v>
      </c>
      <c r="H3" s="141">
        <v>0</v>
      </c>
      <c r="I3" s="141">
        <v>0</v>
      </c>
      <c r="J3" s="145">
        <v>23.3</v>
      </c>
    </row>
    <row r="4" spans="1:10">
      <c r="A4" s="141">
        <v>70.510000000000005</v>
      </c>
      <c r="B4" s="142">
        <v>69.36</v>
      </c>
      <c r="C4" s="143">
        <v>5.66</v>
      </c>
      <c r="D4" s="143">
        <v>2.2799999999999998</v>
      </c>
      <c r="E4" s="141">
        <v>0</v>
      </c>
      <c r="F4" s="141">
        <v>0</v>
      </c>
      <c r="G4" s="144">
        <v>0</v>
      </c>
      <c r="H4" s="141">
        <v>0</v>
      </c>
      <c r="I4" s="141">
        <v>0</v>
      </c>
      <c r="J4" s="145">
        <v>22.7</v>
      </c>
    </row>
    <row r="5" spans="1:10">
      <c r="A5" s="141">
        <v>100.15</v>
      </c>
      <c r="B5" s="142">
        <v>97.88</v>
      </c>
      <c r="C5" s="143">
        <v>6.25</v>
      </c>
      <c r="D5" s="143">
        <v>2.06</v>
      </c>
      <c r="E5" s="141">
        <v>1</v>
      </c>
      <c r="F5" s="141">
        <v>0</v>
      </c>
      <c r="G5" s="144">
        <v>0</v>
      </c>
      <c r="H5" s="141">
        <v>0</v>
      </c>
      <c r="I5" s="141">
        <v>0</v>
      </c>
      <c r="J5" s="145">
        <v>65</v>
      </c>
    </row>
    <row r="6" spans="1:10">
      <c r="A6" s="141">
        <v>69.790000000000006</v>
      </c>
      <c r="B6" s="142">
        <v>68.540000000000006</v>
      </c>
      <c r="C6" s="143">
        <v>4.4800000000000004</v>
      </c>
      <c r="D6" s="143">
        <v>1.74</v>
      </c>
      <c r="E6" s="141">
        <v>1</v>
      </c>
      <c r="F6" s="141">
        <v>0</v>
      </c>
      <c r="G6" s="144">
        <v>0</v>
      </c>
      <c r="H6" s="141">
        <v>0</v>
      </c>
      <c r="I6" s="141">
        <v>0</v>
      </c>
      <c r="J6" s="145">
        <v>16</v>
      </c>
    </row>
    <row r="7" spans="1:10">
      <c r="A7" s="141">
        <v>73.87</v>
      </c>
      <c r="B7" s="142">
        <v>71.72</v>
      </c>
      <c r="C7" s="143">
        <v>5.52</v>
      </c>
      <c r="D7" s="143">
        <v>1.85</v>
      </c>
      <c r="E7" s="141">
        <v>1</v>
      </c>
      <c r="F7" s="141">
        <v>0</v>
      </c>
      <c r="G7" s="144">
        <v>1</v>
      </c>
      <c r="H7" s="141">
        <v>1</v>
      </c>
      <c r="I7" s="141">
        <v>0</v>
      </c>
      <c r="J7" s="145">
        <v>33.299999999999997</v>
      </c>
    </row>
    <row r="8" spans="1:10">
      <c r="A8" s="141">
        <v>65.510000000000005</v>
      </c>
      <c r="B8" s="142">
        <v>62.02</v>
      </c>
      <c r="C8" s="143">
        <v>1.66</v>
      </c>
      <c r="D8" s="143">
        <v>2.48</v>
      </c>
      <c r="E8" s="141">
        <v>0</v>
      </c>
      <c r="F8" s="141">
        <v>0</v>
      </c>
      <c r="G8" s="144">
        <v>0</v>
      </c>
      <c r="H8" s="141">
        <v>1</v>
      </c>
      <c r="I8" s="141">
        <v>0</v>
      </c>
      <c r="J8" s="145">
        <v>16.7</v>
      </c>
    </row>
    <row r="9" spans="1:10">
      <c r="A9" s="141">
        <v>60.33</v>
      </c>
      <c r="B9" s="142">
        <v>59</v>
      </c>
      <c r="C9" s="143">
        <v>5.09</v>
      </c>
      <c r="D9" s="143">
        <v>0.93</v>
      </c>
      <c r="E9" s="141">
        <v>1</v>
      </c>
      <c r="F9" s="141">
        <v>0</v>
      </c>
      <c r="G9" s="144">
        <v>1</v>
      </c>
      <c r="H9" s="141">
        <v>1</v>
      </c>
      <c r="I9" s="141">
        <v>0</v>
      </c>
      <c r="J9" s="145">
        <v>74.3</v>
      </c>
    </row>
    <row r="10" spans="1:10">
      <c r="A10" s="141">
        <v>79.14</v>
      </c>
      <c r="B10" s="142">
        <v>77.239999999999995</v>
      </c>
      <c r="C10" s="143">
        <v>-4.95</v>
      </c>
      <c r="D10" s="143">
        <v>4.4400000000000004</v>
      </c>
      <c r="E10" s="141">
        <v>1</v>
      </c>
      <c r="F10" s="141">
        <v>0</v>
      </c>
      <c r="G10" s="144">
        <v>0</v>
      </c>
      <c r="H10" s="141">
        <v>1</v>
      </c>
      <c r="I10" s="141">
        <v>0</v>
      </c>
      <c r="J10" s="145">
        <v>8.5</v>
      </c>
    </row>
    <row r="11" spans="1:10">
      <c r="A11" s="141">
        <v>67.72</v>
      </c>
      <c r="B11" s="142">
        <v>71.819999999999993</v>
      </c>
      <c r="C11" s="143">
        <v>-0.69</v>
      </c>
      <c r="D11" s="143">
        <v>1.5</v>
      </c>
      <c r="E11" s="141">
        <v>1</v>
      </c>
      <c r="F11" s="141">
        <v>0</v>
      </c>
      <c r="G11" s="144">
        <v>1</v>
      </c>
      <c r="H11" s="141">
        <v>0</v>
      </c>
      <c r="I11" s="141">
        <v>0</v>
      </c>
      <c r="J11" s="145">
        <v>20.399999999999999</v>
      </c>
    </row>
    <row r="12" spans="1:10">
      <c r="A12" s="141">
        <v>63.98</v>
      </c>
      <c r="B12" s="142">
        <v>61.97</v>
      </c>
      <c r="C12" s="143">
        <v>14.17</v>
      </c>
      <c r="D12" s="143">
        <v>2.33</v>
      </c>
      <c r="E12" s="141">
        <v>0</v>
      </c>
      <c r="F12" s="141">
        <v>1</v>
      </c>
      <c r="G12" s="144">
        <v>1</v>
      </c>
      <c r="H12" s="141">
        <v>0</v>
      </c>
      <c r="I12" s="141">
        <v>0</v>
      </c>
      <c r="J12" s="145">
        <v>21.1</v>
      </c>
    </row>
    <row r="13" spans="1:10">
      <c r="A13" s="141">
        <v>77.17</v>
      </c>
      <c r="B13" s="142">
        <v>79.760000000000005</v>
      </c>
      <c r="C13" s="143">
        <v>6.98</v>
      </c>
      <c r="D13" s="143">
        <v>1.05</v>
      </c>
      <c r="E13" s="141">
        <v>0</v>
      </c>
      <c r="F13" s="141">
        <v>0</v>
      </c>
      <c r="G13" s="144">
        <v>1</v>
      </c>
      <c r="H13" s="141">
        <v>0</v>
      </c>
      <c r="I13" s="141">
        <v>0</v>
      </c>
      <c r="J13" s="145">
        <v>21.9</v>
      </c>
    </row>
    <row r="14" spans="1:10">
      <c r="A14" s="141">
        <v>71.25</v>
      </c>
      <c r="B14" s="142">
        <v>73.69</v>
      </c>
      <c r="C14" s="143">
        <v>6.82</v>
      </c>
      <c r="D14" s="143">
        <v>0.84</v>
      </c>
      <c r="E14" s="141">
        <v>0</v>
      </c>
      <c r="F14" s="141">
        <v>0</v>
      </c>
      <c r="G14" s="144">
        <v>1</v>
      </c>
      <c r="H14" s="141">
        <v>0</v>
      </c>
      <c r="I14" s="141">
        <v>0</v>
      </c>
      <c r="J14" s="145">
        <v>44.8</v>
      </c>
    </row>
    <row r="15" spans="1:10">
      <c r="A15" s="141">
        <v>80.680000000000007</v>
      </c>
      <c r="B15" s="142">
        <v>81.709999999999994</v>
      </c>
      <c r="C15" s="143">
        <v>5.29</v>
      </c>
      <c r="D15" s="143">
        <v>0.54</v>
      </c>
      <c r="E15" s="141">
        <v>1</v>
      </c>
      <c r="F15" s="141">
        <v>0</v>
      </c>
      <c r="G15" s="144">
        <v>0</v>
      </c>
      <c r="H15" s="141">
        <v>0</v>
      </c>
      <c r="I15" s="141">
        <v>0</v>
      </c>
      <c r="J15" s="145">
        <v>14.4</v>
      </c>
    </row>
    <row r="16" spans="1:10">
      <c r="A16" s="141">
        <v>62.26</v>
      </c>
      <c r="B16" s="142">
        <v>62.21</v>
      </c>
      <c r="C16" s="143">
        <v>8.43</v>
      </c>
      <c r="D16" s="143">
        <v>0.84</v>
      </c>
      <c r="E16" s="141">
        <v>1</v>
      </c>
      <c r="F16" s="141">
        <v>0</v>
      </c>
      <c r="G16" s="144">
        <v>1</v>
      </c>
      <c r="H16" s="141">
        <v>0</v>
      </c>
      <c r="I16" s="141">
        <v>0</v>
      </c>
      <c r="J16" s="145">
        <v>66.7</v>
      </c>
    </row>
    <row r="17" spans="1:10">
      <c r="A17" s="141">
        <v>62.65</v>
      </c>
      <c r="B17" s="142">
        <v>67.89</v>
      </c>
      <c r="C17" s="143">
        <v>14.46</v>
      </c>
      <c r="D17" s="143">
        <v>0</v>
      </c>
      <c r="E17" s="141">
        <v>0</v>
      </c>
      <c r="F17" s="141">
        <v>1</v>
      </c>
      <c r="G17" s="144">
        <v>1</v>
      </c>
      <c r="H17" s="141">
        <v>0</v>
      </c>
      <c r="I17" s="141">
        <v>1</v>
      </c>
      <c r="J17" s="145">
        <v>12.5</v>
      </c>
    </row>
    <row r="18" spans="1:10">
      <c r="A18" s="141">
        <v>65.77</v>
      </c>
      <c r="B18" s="142">
        <v>66.45</v>
      </c>
      <c r="C18" s="143">
        <v>4.43</v>
      </c>
      <c r="D18" s="143">
        <v>1.7</v>
      </c>
      <c r="E18" s="141">
        <v>1</v>
      </c>
      <c r="F18" s="141">
        <v>0</v>
      </c>
      <c r="G18" s="144">
        <v>1</v>
      </c>
      <c r="H18" s="141">
        <v>0</v>
      </c>
      <c r="I18" s="141">
        <v>1</v>
      </c>
      <c r="J18" s="145">
        <v>16.7</v>
      </c>
    </row>
    <row r="19" spans="1:10">
      <c r="A19" s="141">
        <v>74.88</v>
      </c>
      <c r="B19" s="142">
        <v>74.81</v>
      </c>
      <c r="C19" s="143">
        <v>2.92</v>
      </c>
      <c r="D19" s="143">
        <v>1.47</v>
      </c>
      <c r="E19" s="141">
        <v>0</v>
      </c>
      <c r="F19" s="141">
        <v>0</v>
      </c>
      <c r="G19" s="144">
        <v>0</v>
      </c>
      <c r="H19" s="141">
        <v>0</v>
      </c>
      <c r="I19" s="141">
        <v>1</v>
      </c>
      <c r="J19" s="145">
        <v>9.1</v>
      </c>
    </row>
    <row r="20" spans="1:10">
      <c r="A20" s="141">
        <v>66.27</v>
      </c>
      <c r="B20" s="142">
        <v>67.709999999999994</v>
      </c>
      <c r="C20" s="143">
        <v>2.29</v>
      </c>
      <c r="D20" s="143">
        <v>1.1299999999999999</v>
      </c>
      <c r="E20" s="141">
        <v>0</v>
      </c>
      <c r="F20" s="141">
        <v>0</v>
      </c>
      <c r="G20" s="144">
        <v>1</v>
      </c>
      <c r="H20" s="141">
        <v>0</v>
      </c>
      <c r="I20" s="141">
        <v>1</v>
      </c>
      <c r="J20" s="145">
        <v>13.7</v>
      </c>
    </row>
    <row r="21" spans="1:10">
      <c r="A21" s="141">
        <v>62.35</v>
      </c>
      <c r="B21" s="142">
        <v>63.84</v>
      </c>
      <c r="C21" s="143">
        <v>5.4</v>
      </c>
      <c r="D21" s="143">
        <v>1.04</v>
      </c>
      <c r="E21" s="141">
        <v>1</v>
      </c>
      <c r="F21" s="141">
        <v>0</v>
      </c>
      <c r="G21" s="144">
        <v>1</v>
      </c>
      <c r="H21" s="141">
        <v>0</v>
      </c>
      <c r="I21" s="141">
        <v>1</v>
      </c>
      <c r="J21" s="145">
        <v>15.2</v>
      </c>
    </row>
    <row r="22" spans="1:10">
      <c r="A22" s="141">
        <v>61.47</v>
      </c>
      <c r="B22" s="142">
        <v>63.05</v>
      </c>
      <c r="C22" s="143">
        <v>8.51</v>
      </c>
      <c r="D22" s="143">
        <v>0.95</v>
      </c>
      <c r="E22" s="141">
        <v>0</v>
      </c>
      <c r="F22" s="141">
        <v>0</v>
      </c>
      <c r="G22" s="144">
        <v>1</v>
      </c>
      <c r="H22" s="141">
        <v>0</v>
      </c>
      <c r="I22" s="141">
        <v>1</v>
      </c>
      <c r="J22" s="145">
        <v>27.9</v>
      </c>
    </row>
    <row r="23" spans="1:10">
      <c r="A23" s="141">
        <v>84.29</v>
      </c>
      <c r="B23" s="142">
        <v>67.150000000000006</v>
      </c>
      <c r="C23" s="143">
        <v>13.84</v>
      </c>
      <c r="D23" s="143">
        <v>0</v>
      </c>
      <c r="E23" s="141">
        <v>1</v>
      </c>
      <c r="F23" s="141">
        <v>0</v>
      </c>
      <c r="G23" s="144">
        <v>0</v>
      </c>
      <c r="H23" s="141">
        <v>0</v>
      </c>
      <c r="I23" s="141">
        <v>1</v>
      </c>
      <c r="J23" s="145">
        <v>30</v>
      </c>
    </row>
    <row r="24" spans="1:10">
      <c r="A24" s="141">
        <v>83.57</v>
      </c>
      <c r="B24" s="142">
        <v>85.65</v>
      </c>
      <c r="C24" s="143">
        <v>0.81</v>
      </c>
      <c r="D24" s="143">
        <v>0.26</v>
      </c>
      <c r="E24" s="141">
        <v>1</v>
      </c>
      <c r="F24" s="141">
        <v>0</v>
      </c>
      <c r="G24" s="144">
        <v>0</v>
      </c>
      <c r="H24" s="141">
        <v>0</v>
      </c>
      <c r="I24" s="141">
        <v>1</v>
      </c>
      <c r="J24" s="145">
        <v>13.3</v>
      </c>
    </row>
    <row r="25" spans="1:10">
      <c r="A25" s="141">
        <v>90.33</v>
      </c>
      <c r="B25" s="142">
        <v>94.88</v>
      </c>
      <c r="C25" s="143">
        <v>2.9</v>
      </c>
      <c r="D25" s="143">
        <v>0</v>
      </c>
      <c r="E25" s="141">
        <v>0</v>
      </c>
      <c r="F25" s="141">
        <v>0</v>
      </c>
      <c r="G25" s="144">
        <v>1</v>
      </c>
      <c r="H25" s="141">
        <v>0</v>
      </c>
      <c r="I25" s="141">
        <v>1</v>
      </c>
      <c r="J25" s="145">
        <v>21.1</v>
      </c>
    </row>
    <row r="26" spans="1:10">
      <c r="A26" s="141">
        <v>103.99</v>
      </c>
      <c r="B26" s="142">
        <v>106.53</v>
      </c>
      <c r="C26" s="143">
        <v>7.12</v>
      </c>
      <c r="D26" s="143">
        <v>1.91</v>
      </c>
      <c r="E26" s="141">
        <v>0</v>
      </c>
      <c r="F26" s="141">
        <v>0</v>
      </c>
      <c r="G26" s="144">
        <v>1</v>
      </c>
      <c r="H26" s="141">
        <v>0</v>
      </c>
      <c r="I26" s="141">
        <v>0</v>
      </c>
      <c r="J26" s="145">
        <v>28.1</v>
      </c>
    </row>
    <row r="27" spans="1:10">
      <c r="A27" s="141">
        <v>76.95</v>
      </c>
      <c r="B27" s="142">
        <v>82.75</v>
      </c>
      <c r="C27" s="143">
        <v>3.9</v>
      </c>
      <c r="D27" s="143">
        <v>0.27</v>
      </c>
      <c r="E27" s="141">
        <v>0</v>
      </c>
      <c r="F27" s="141">
        <v>0</v>
      </c>
      <c r="G27" s="144">
        <v>1</v>
      </c>
      <c r="H27" s="141">
        <v>0</v>
      </c>
      <c r="I27" s="141">
        <v>0</v>
      </c>
      <c r="J27" s="145">
        <v>144</v>
      </c>
    </row>
    <row r="28" spans="1:10">
      <c r="A28" s="141">
        <v>65.319999999999993</v>
      </c>
      <c r="B28" s="142">
        <v>69.760000000000005</v>
      </c>
      <c r="C28" s="143">
        <v>3.25</v>
      </c>
      <c r="D28" s="143">
        <v>0</v>
      </c>
      <c r="E28" s="141">
        <v>0</v>
      </c>
      <c r="F28" s="141">
        <v>0</v>
      </c>
      <c r="G28" s="144">
        <v>1</v>
      </c>
      <c r="H28" s="141">
        <v>0</v>
      </c>
      <c r="I28" s="141">
        <v>0</v>
      </c>
      <c r="J28" s="145">
        <v>19.3</v>
      </c>
    </row>
    <row r="29" spans="1:10">
      <c r="A29" s="141">
        <v>148.43</v>
      </c>
      <c r="B29" s="142">
        <v>160.19</v>
      </c>
      <c r="C29" s="143">
        <v>0.19</v>
      </c>
      <c r="D29" s="143">
        <v>0</v>
      </c>
      <c r="E29" s="141">
        <v>1</v>
      </c>
      <c r="F29" s="141">
        <v>0</v>
      </c>
      <c r="G29" s="144">
        <v>1</v>
      </c>
      <c r="H29" s="141">
        <v>0</v>
      </c>
      <c r="I29" s="141">
        <v>0</v>
      </c>
      <c r="J29" s="145">
        <v>51.1</v>
      </c>
    </row>
    <row r="30" spans="1:10">
      <c r="A30" s="141">
        <v>89.88</v>
      </c>
      <c r="B30" s="142">
        <v>93.51</v>
      </c>
      <c r="C30" s="143">
        <v>2.86</v>
      </c>
      <c r="D30" s="143">
        <v>1.38</v>
      </c>
      <c r="E30" s="141">
        <v>1</v>
      </c>
      <c r="F30" s="141">
        <v>0</v>
      </c>
      <c r="G30" s="144">
        <v>1</v>
      </c>
      <c r="H30" s="141">
        <v>0</v>
      </c>
      <c r="I30" s="141">
        <v>0</v>
      </c>
      <c r="J30" s="145">
        <v>55.9</v>
      </c>
    </row>
    <row r="31" spans="1:10">
      <c r="A31" s="141">
        <v>88.97</v>
      </c>
      <c r="B31" s="142">
        <v>91.26</v>
      </c>
      <c r="C31" s="143">
        <v>11.89</v>
      </c>
      <c r="D31" s="143">
        <v>1.05</v>
      </c>
      <c r="E31" s="141">
        <v>1</v>
      </c>
      <c r="F31" s="141">
        <v>0</v>
      </c>
      <c r="G31" s="144">
        <v>1</v>
      </c>
      <c r="H31" s="141">
        <v>0</v>
      </c>
      <c r="I31" s="141">
        <v>0</v>
      </c>
      <c r="J31" s="145">
        <v>1304.8</v>
      </c>
    </row>
    <row r="32" spans="1:10">
      <c r="A32" s="141">
        <v>77.02</v>
      </c>
      <c r="B32" s="142">
        <v>77.59</v>
      </c>
      <c r="C32" s="143">
        <v>-5.26</v>
      </c>
      <c r="D32" s="143">
        <v>3.15</v>
      </c>
      <c r="E32" s="141">
        <v>1</v>
      </c>
      <c r="F32" s="141">
        <v>0</v>
      </c>
      <c r="G32" s="144">
        <v>1</v>
      </c>
      <c r="H32" s="141">
        <v>0</v>
      </c>
      <c r="I32" s="141">
        <v>0</v>
      </c>
      <c r="J32" s="145">
        <v>18.899999999999999</v>
      </c>
    </row>
    <row r="33" spans="1:10">
      <c r="A33" s="141">
        <v>65.239999999999995</v>
      </c>
      <c r="B33" s="142">
        <v>70.34</v>
      </c>
      <c r="C33" s="143">
        <v>3.45</v>
      </c>
      <c r="D33" s="143">
        <v>0</v>
      </c>
      <c r="E33" s="141">
        <v>1</v>
      </c>
      <c r="F33" s="141">
        <v>0</v>
      </c>
      <c r="G33" s="144">
        <v>1</v>
      </c>
      <c r="H33" s="141">
        <v>0</v>
      </c>
      <c r="I33" s="141">
        <v>0</v>
      </c>
      <c r="J33" s="145">
        <v>21</v>
      </c>
    </row>
    <row r="34" spans="1:10">
      <c r="A34" s="141">
        <v>60.67</v>
      </c>
      <c r="B34" s="142">
        <v>58.45</v>
      </c>
      <c r="C34" s="143">
        <v>3.59</v>
      </c>
      <c r="D34" s="143">
        <v>2.81</v>
      </c>
      <c r="E34" s="141">
        <v>1</v>
      </c>
      <c r="F34" s="141">
        <v>0</v>
      </c>
      <c r="G34" s="144">
        <v>1</v>
      </c>
      <c r="H34" s="141">
        <v>0</v>
      </c>
      <c r="I34" s="141">
        <v>0</v>
      </c>
      <c r="J34" s="145">
        <v>100.7</v>
      </c>
    </row>
    <row r="35" spans="1:10">
      <c r="A35" s="141">
        <v>119.31</v>
      </c>
      <c r="B35" s="142">
        <v>121.62</v>
      </c>
      <c r="C35" s="143">
        <v>13.58</v>
      </c>
      <c r="D35" s="143">
        <v>1.57</v>
      </c>
      <c r="E35" s="141">
        <v>0</v>
      </c>
      <c r="F35" s="141">
        <v>1</v>
      </c>
      <c r="G35" s="144">
        <v>1</v>
      </c>
      <c r="H35" s="141">
        <v>0</v>
      </c>
      <c r="I35" s="141">
        <v>0</v>
      </c>
      <c r="J35" s="145">
        <v>42.4</v>
      </c>
    </row>
    <row r="36" spans="1:10">
      <c r="A36" s="141">
        <v>62.08</v>
      </c>
      <c r="B36" s="142">
        <v>57.73</v>
      </c>
      <c r="C36" s="143">
        <v>6.3</v>
      </c>
      <c r="D36" s="143">
        <v>4.37</v>
      </c>
      <c r="E36" s="141">
        <v>0</v>
      </c>
      <c r="F36" s="141">
        <v>1</v>
      </c>
      <c r="G36" s="144">
        <v>1</v>
      </c>
      <c r="H36" s="141">
        <v>0</v>
      </c>
      <c r="I36" s="141">
        <v>0</v>
      </c>
      <c r="J36" s="145">
        <v>15.6</v>
      </c>
    </row>
    <row r="37" spans="1:10">
      <c r="A37" s="141">
        <v>59.52</v>
      </c>
      <c r="B37" s="142">
        <v>64.55</v>
      </c>
      <c r="C37" s="143">
        <v>1.52</v>
      </c>
      <c r="D37" s="143">
        <v>0</v>
      </c>
      <c r="E37" s="141">
        <v>1</v>
      </c>
      <c r="F37" s="141">
        <v>0</v>
      </c>
      <c r="G37" s="144">
        <v>0</v>
      </c>
      <c r="H37" s="141">
        <v>0</v>
      </c>
      <c r="I37" s="141">
        <v>0</v>
      </c>
      <c r="J37" s="145">
        <v>19.5</v>
      </c>
    </row>
    <row r="38" spans="1:10">
      <c r="A38" s="141">
        <v>62.85</v>
      </c>
      <c r="B38" s="142">
        <v>59.7</v>
      </c>
      <c r="C38" s="143">
        <v>2.6</v>
      </c>
      <c r="D38" s="143">
        <v>2.99</v>
      </c>
      <c r="E38" s="141">
        <v>1</v>
      </c>
      <c r="F38" s="141">
        <v>0</v>
      </c>
      <c r="G38" s="144">
        <v>0</v>
      </c>
      <c r="H38" s="141">
        <v>0</v>
      </c>
      <c r="I38" s="141">
        <v>0</v>
      </c>
      <c r="J38" s="145">
        <v>11.2</v>
      </c>
    </row>
    <row r="39" spans="1:10">
      <c r="A39" s="141">
        <v>92.23</v>
      </c>
      <c r="B39" s="142">
        <v>90.4</v>
      </c>
      <c r="C39" s="143">
        <v>2.84</v>
      </c>
      <c r="D39" s="143">
        <v>2.71</v>
      </c>
      <c r="E39" s="141">
        <v>1</v>
      </c>
      <c r="F39" s="141">
        <v>0</v>
      </c>
      <c r="G39" s="144">
        <v>0</v>
      </c>
      <c r="H39" s="141">
        <v>0</v>
      </c>
      <c r="I39" s="141">
        <v>0</v>
      </c>
      <c r="J39" s="145">
        <v>8</v>
      </c>
    </row>
    <row r="40" spans="1:10">
      <c r="A40" s="141">
        <v>77.25</v>
      </c>
      <c r="B40" s="142">
        <v>81.14</v>
      </c>
      <c r="C40" s="143">
        <v>2.48</v>
      </c>
      <c r="D40" s="143">
        <v>0.43</v>
      </c>
      <c r="E40" s="141">
        <v>1</v>
      </c>
      <c r="F40" s="141">
        <v>0</v>
      </c>
      <c r="G40" s="144">
        <v>1</v>
      </c>
      <c r="H40" s="141">
        <v>0</v>
      </c>
      <c r="I40" s="141">
        <v>0</v>
      </c>
      <c r="J40" s="145">
        <v>54.9</v>
      </c>
    </row>
    <row r="41" spans="1:10">
      <c r="A41" s="141">
        <v>69.489999999999995</v>
      </c>
      <c r="B41" s="142">
        <v>76.94</v>
      </c>
      <c r="C41" s="143">
        <v>3.08</v>
      </c>
      <c r="D41" s="143">
        <v>0</v>
      </c>
      <c r="E41" s="141">
        <v>0</v>
      </c>
      <c r="F41" s="141">
        <v>1</v>
      </c>
      <c r="G41" s="144">
        <v>1</v>
      </c>
      <c r="H41" s="141">
        <v>0</v>
      </c>
      <c r="I41" s="141">
        <v>0</v>
      </c>
      <c r="J41" s="145">
        <v>59.7</v>
      </c>
    </row>
    <row r="42" spans="1:10">
      <c r="A42" s="141">
        <v>78.25</v>
      </c>
      <c r="B42" s="142">
        <v>81.34</v>
      </c>
      <c r="C42" s="143">
        <v>4.7699999999999996</v>
      </c>
      <c r="D42" s="143">
        <v>1.06</v>
      </c>
      <c r="E42" s="141">
        <v>0</v>
      </c>
      <c r="F42" s="141">
        <v>0</v>
      </c>
      <c r="G42" s="144">
        <v>1</v>
      </c>
      <c r="H42" s="141">
        <v>0</v>
      </c>
      <c r="I42" s="141">
        <v>0</v>
      </c>
      <c r="J42" s="145">
        <v>20.5</v>
      </c>
    </row>
    <row r="43" spans="1:10">
      <c r="A43" s="141">
        <v>60.42</v>
      </c>
      <c r="B43" s="142">
        <v>66.06</v>
      </c>
      <c r="C43" s="143">
        <v>8.99</v>
      </c>
      <c r="D43" s="143">
        <v>0</v>
      </c>
      <c r="E43" s="141">
        <v>0</v>
      </c>
      <c r="F43" s="141">
        <v>0</v>
      </c>
      <c r="G43" s="144">
        <v>0</v>
      </c>
      <c r="H43" s="141">
        <v>0</v>
      </c>
      <c r="I43" s="141">
        <v>0</v>
      </c>
      <c r="J43" s="145">
        <v>13.8</v>
      </c>
    </row>
    <row r="44" spans="1:10">
      <c r="A44" s="141">
        <v>84.12</v>
      </c>
      <c r="B44" s="142">
        <v>85.26</v>
      </c>
      <c r="C44" s="143">
        <v>4.8899999999999997</v>
      </c>
      <c r="D44" s="143">
        <v>1.46</v>
      </c>
      <c r="E44" s="141">
        <v>1</v>
      </c>
      <c r="F44" s="141">
        <v>0</v>
      </c>
      <c r="G44" s="144">
        <v>0</v>
      </c>
      <c r="H44" s="141">
        <v>0</v>
      </c>
      <c r="I44" s="141">
        <v>0</v>
      </c>
      <c r="J44" s="145">
        <v>20.6</v>
      </c>
    </row>
    <row r="45" spans="1:10">
      <c r="A45" s="141">
        <v>91.39</v>
      </c>
      <c r="B45" s="142">
        <v>96.68</v>
      </c>
      <c r="C45" s="143">
        <v>2.06</v>
      </c>
      <c r="D45" s="143">
        <v>0</v>
      </c>
      <c r="E45" s="141">
        <v>1</v>
      </c>
      <c r="F45" s="141">
        <v>0</v>
      </c>
      <c r="G45" s="144">
        <v>1</v>
      </c>
      <c r="H45" s="141">
        <v>0</v>
      </c>
      <c r="I45" s="141">
        <v>0</v>
      </c>
      <c r="J45" s="145">
        <v>13.5</v>
      </c>
    </row>
    <row r="46" spans="1:10">
      <c r="A46" s="141">
        <v>59.16</v>
      </c>
      <c r="B46" s="142">
        <v>61.69</v>
      </c>
      <c r="C46" s="143">
        <v>6.72</v>
      </c>
      <c r="D46" s="143">
        <v>0.54</v>
      </c>
      <c r="E46" s="141">
        <v>0</v>
      </c>
      <c r="F46" s="141">
        <v>0</v>
      </c>
      <c r="G46" s="144">
        <v>1</v>
      </c>
      <c r="H46" s="141">
        <v>0</v>
      </c>
      <c r="I46" s="141">
        <v>0</v>
      </c>
      <c r="J46" s="145">
        <v>301.2</v>
      </c>
    </row>
    <row r="47" spans="1:10">
      <c r="A47" s="141">
        <v>80.08</v>
      </c>
      <c r="B47" s="142">
        <v>83.33</v>
      </c>
      <c r="C47" s="143">
        <v>5.13</v>
      </c>
      <c r="D47" s="143">
        <v>0</v>
      </c>
      <c r="E47" s="141">
        <v>1</v>
      </c>
      <c r="F47" s="141">
        <v>0</v>
      </c>
      <c r="G47" s="144">
        <v>1</v>
      </c>
      <c r="H47" s="141">
        <v>0</v>
      </c>
      <c r="I47" s="141">
        <v>0</v>
      </c>
      <c r="J47" s="145">
        <v>22</v>
      </c>
    </row>
    <row r="48" spans="1:10">
      <c r="A48" s="141">
        <v>88.83</v>
      </c>
      <c r="B48" s="142">
        <v>89.42</v>
      </c>
      <c r="C48" s="143">
        <v>4.59</v>
      </c>
      <c r="D48" s="143">
        <v>1.39</v>
      </c>
      <c r="E48" s="141">
        <v>0</v>
      </c>
      <c r="F48" s="141">
        <v>0</v>
      </c>
      <c r="G48" s="144">
        <v>1</v>
      </c>
      <c r="H48" s="141">
        <v>0</v>
      </c>
      <c r="I48" s="141">
        <v>0</v>
      </c>
      <c r="J48" s="145">
        <v>13.9</v>
      </c>
    </row>
    <row r="49" spans="1:10">
      <c r="A49" s="141">
        <v>64.17</v>
      </c>
      <c r="B49" s="142">
        <v>66.16</v>
      </c>
      <c r="C49" s="143">
        <v>9.15</v>
      </c>
      <c r="D49" s="143">
        <v>0.79</v>
      </c>
      <c r="E49" s="141">
        <v>0</v>
      </c>
      <c r="F49" s="141">
        <v>0</v>
      </c>
      <c r="G49" s="144">
        <v>1</v>
      </c>
      <c r="H49" s="141">
        <v>0</v>
      </c>
      <c r="I49" s="141">
        <v>0</v>
      </c>
      <c r="J49" s="145">
        <v>17.5</v>
      </c>
    </row>
    <row r="50" spans="1:10">
      <c r="A50" s="141">
        <v>58.75</v>
      </c>
      <c r="B50" s="142">
        <v>59.09</v>
      </c>
      <c r="C50" s="143">
        <v>3.85</v>
      </c>
      <c r="D50" s="143">
        <v>1.76</v>
      </c>
      <c r="E50" s="141">
        <v>0</v>
      </c>
      <c r="F50" s="141">
        <v>1</v>
      </c>
      <c r="G50" s="144">
        <v>0</v>
      </c>
      <c r="H50" s="141">
        <v>0</v>
      </c>
      <c r="I50" s="141">
        <v>0</v>
      </c>
      <c r="J50" s="145">
        <v>12.9</v>
      </c>
    </row>
    <row r="51" spans="1:10">
      <c r="A51" s="141">
        <v>68.849999999999994</v>
      </c>
      <c r="B51" s="142">
        <v>67.180000000000007</v>
      </c>
      <c r="C51" s="143">
        <v>5.91</v>
      </c>
      <c r="D51" s="143">
        <v>1.69</v>
      </c>
      <c r="E51" s="141">
        <v>1</v>
      </c>
      <c r="F51" s="141">
        <v>0</v>
      </c>
      <c r="G51" s="144">
        <v>1</v>
      </c>
      <c r="H51" s="141">
        <v>0</v>
      </c>
      <c r="I51" s="141">
        <v>0</v>
      </c>
      <c r="J51" s="145">
        <v>49.8</v>
      </c>
    </row>
    <row r="53" spans="1:10">
      <c r="A53" t="s">
        <v>329</v>
      </c>
    </row>
    <row r="54" spans="1:10" ht="17" thickBot="1"/>
    <row r="55" spans="1:10">
      <c r="A55" s="131" t="s">
        <v>330</v>
      </c>
      <c r="B55" s="131"/>
    </row>
    <row r="56" spans="1:10">
      <c r="A56" s="53" t="s">
        <v>331</v>
      </c>
      <c r="B56" s="53">
        <v>0.99090840214180764</v>
      </c>
    </row>
    <row r="57" spans="1:10">
      <c r="A57" s="53" t="s">
        <v>332</v>
      </c>
      <c r="B57" s="53">
        <v>0.98189946143523044</v>
      </c>
    </row>
    <row r="58" spans="1:10">
      <c r="A58" s="53" t="s">
        <v>333</v>
      </c>
      <c r="B58" s="53">
        <v>0.97782684025815725</v>
      </c>
    </row>
    <row r="59" spans="1:10">
      <c r="A59" s="53" t="s">
        <v>334</v>
      </c>
      <c r="B59" s="53">
        <v>2.5268554185665439</v>
      </c>
    </row>
    <row r="60" spans="1:10" ht="17" thickBot="1">
      <c r="A60" s="54" t="s">
        <v>232</v>
      </c>
      <c r="B60" s="54">
        <v>50</v>
      </c>
    </row>
    <row r="62" spans="1:10" ht="17" thickBot="1">
      <c r="A62" t="s">
        <v>246</v>
      </c>
    </row>
    <row r="63" spans="1:10">
      <c r="A63" s="55"/>
      <c r="B63" s="55" t="s">
        <v>164</v>
      </c>
      <c r="C63" s="55" t="s">
        <v>248</v>
      </c>
      <c r="D63" s="55" t="s">
        <v>249</v>
      </c>
      <c r="E63" s="55" t="s">
        <v>250</v>
      </c>
      <c r="F63" s="55" t="s">
        <v>338</v>
      </c>
    </row>
    <row r="64" spans="1:10">
      <c r="A64" s="53" t="s">
        <v>335</v>
      </c>
      <c r="B64" s="53">
        <v>9</v>
      </c>
      <c r="C64" s="53">
        <v>13854.673717746438</v>
      </c>
      <c r="D64" s="53">
        <v>1539.4081908607154</v>
      </c>
      <c r="E64" s="53">
        <v>241.09766628009476</v>
      </c>
      <c r="F64" s="53">
        <v>5.9699262733123025E-32</v>
      </c>
    </row>
    <row r="65" spans="1:9">
      <c r="A65" s="53" t="s">
        <v>336</v>
      </c>
      <c r="B65" s="53">
        <v>40</v>
      </c>
      <c r="C65" s="53">
        <v>255.39993225356415</v>
      </c>
      <c r="D65" s="53">
        <v>6.3849983063391038</v>
      </c>
      <c r="E65" s="53"/>
      <c r="F65" s="53"/>
    </row>
    <row r="66" spans="1:9" ht="17" thickBot="1">
      <c r="A66" s="54" t="s">
        <v>255</v>
      </c>
      <c r="B66" s="54">
        <v>49</v>
      </c>
      <c r="C66" s="54">
        <v>14110.073650000002</v>
      </c>
      <c r="D66" s="54"/>
      <c r="E66" s="54"/>
      <c r="F66" s="54"/>
    </row>
    <row r="67" spans="1:9" ht="17" thickBot="1"/>
    <row r="68" spans="1:9">
      <c r="A68" s="55"/>
      <c r="B68" s="55" t="s">
        <v>339</v>
      </c>
      <c r="C68" s="55" t="s">
        <v>334</v>
      </c>
      <c r="D68" s="55" t="s">
        <v>234</v>
      </c>
      <c r="E68" s="55" t="s">
        <v>251</v>
      </c>
      <c r="F68" s="55" t="s">
        <v>340</v>
      </c>
      <c r="G68" s="55" t="s">
        <v>341</v>
      </c>
      <c r="H68" s="55" t="s">
        <v>342</v>
      </c>
      <c r="I68" s="55" t="s">
        <v>343</v>
      </c>
    </row>
    <row r="69" spans="1:9">
      <c r="A69" s="53" t="s">
        <v>337</v>
      </c>
      <c r="B69" s="53">
        <v>-2.0843839903473969</v>
      </c>
      <c r="C69" s="53">
        <v>2.1357779241409234</v>
      </c>
      <c r="D69" s="53">
        <v>-0.97593666775341414</v>
      </c>
      <c r="E69" s="53">
        <v>0.33496141433348903</v>
      </c>
      <c r="F69" s="53">
        <v>-6.4009521919880363</v>
      </c>
      <c r="G69" s="53">
        <v>2.2321842112932426</v>
      </c>
      <c r="H69" s="53">
        <v>-6.4009521919880363</v>
      </c>
      <c r="I69" s="53">
        <v>2.2321842112932426</v>
      </c>
    </row>
    <row r="70" spans="1:9">
      <c r="A70" s="53" t="s">
        <v>139</v>
      </c>
      <c r="B70" s="53">
        <v>0.9471708078238209</v>
      </c>
      <c r="C70" s="53">
        <v>2.1039853437048384E-2</v>
      </c>
      <c r="D70" s="53">
        <v>45.017937537339449</v>
      </c>
      <c r="E70" s="53">
        <v>6.8904224198147521E-36</v>
      </c>
      <c r="F70" s="53">
        <v>0.90464767782655153</v>
      </c>
      <c r="G70" s="53">
        <v>0.98969393782109027</v>
      </c>
      <c r="H70" s="53">
        <v>0.90464767782655153</v>
      </c>
      <c r="I70" s="53">
        <v>0.98969393782109027</v>
      </c>
    </row>
    <row r="71" spans="1:9">
      <c r="A71" s="53" t="s">
        <v>345</v>
      </c>
      <c r="B71" s="53">
        <v>0.55490616982489438</v>
      </c>
      <c r="C71" s="53">
        <v>0.10780977539644154</v>
      </c>
      <c r="D71" s="53">
        <v>5.147085853619263</v>
      </c>
      <c r="E71" s="53">
        <v>7.4012880935701867E-6</v>
      </c>
      <c r="F71" s="53">
        <v>0.33701448593669958</v>
      </c>
      <c r="G71" s="53">
        <v>0.77279785371308918</v>
      </c>
      <c r="H71" s="53">
        <v>0.33701448593669958</v>
      </c>
      <c r="I71" s="53">
        <v>0.77279785371308918</v>
      </c>
    </row>
    <row r="72" spans="1:9">
      <c r="A72" s="53" t="s">
        <v>346</v>
      </c>
      <c r="B72" s="53">
        <v>2.0247840059801052</v>
      </c>
      <c r="C72" s="53">
        <v>0.38228421939491664</v>
      </c>
      <c r="D72" s="53">
        <v>5.2965409066190441</v>
      </c>
      <c r="E72" s="53">
        <v>4.5827788166884106E-6</v>
      </c>
      <c r="F72" s="53">
        <v>1.252158778058595</v>
      </c>
      <c r="G72" s="53">
        <v>2.7974092339016154</v>
      </c>
      <c r="H72" s="53">
        <v>1.252158778058595</v>
      </c>
      <c r="I72" s="53">
        <v>2.7974092339016154</v>
      </c>
    </row>
    <row r="73" spans="1:9">
      <c r="A73" s="53" t="s">
        <v>158</v>
      </c>
      <c r="B73" s="53">
        <v>1.8069673825560559</v>
      </c>
      <c r="C73" s="53">
        <v>0.82072593222928025</v>
      </c>
      <c r="D73" s="53">
        <v>2.2016696580403123</v>
      </c>
      <c r="E73" s="53">
        <v>3.3518156954442886E-2</v>
      </c>
      <c r="F73" s="53">
        <v>0.14821839874128306</v>
      </c>
      <c r="G73" s="53">
        <v>3.4657163663708288</v>
      </c>
      <c r="H73" s="53">
        <v>0.14821839874128306</v>
      </c>
      <c r="I73" s="53">
        <v>3.4657163663708288</v>
      </c>
    </row>
    <row r="74" spans="1:9">
      <c r="A74" s="53" t="s">
        <v>156</v>
      </c>
      <c r="B74" s="53">
        <v>-2.4857476066752131</v>
      </c>
      <c r="C74" s="53">
        <v>1.3412808897739572</v>
      </c>
      <c r="D74" s="53">
        <v>-1.8532640147390231</v>
      </c>
      <c r="E74" s="53">
        <v>7.1231151762250228E-2</v>
      </c>
      <c r="F74" s="53">
        <v>-5.1965774044854598</v>
      </c>
      <c r="G74" s="53">
        <v>0.22508219113503358</v>
      </c>
      <c r="H74" s="53">
        <v>-5.1965774044854598</v>
      </c>
      <c r="I74" s="53">
        <v>0.22508219113503358</v>
      </c>
    </row>
    <row r="75" spans="1:9">
      <c r="A75" s="53" t="s">
        <v>344</v>
      </c>
      <c r="B75" s="53">
        <v>-2.1308361731192043</v>
      </c>
      <c r="C75" s="53">
        <v>0.8315090184095445</v>
      </c>
      <c r="D75" s="53">
        <v>-2.5626134244399741</v>
      </c>
      <c r="E75" s="53">
        <v>1.4257849396855484E-2</v>
      </c>
      <c r="F75" s="53">
        <v>-3.811378587044461</v>
      </c>
      <c r="G75" s="53">
        <v>-0.45029375919394754</v>
      </c>
      <c r="H75" s="53">
        <v>-3.811378587044461</v>
      </c>
      <c r="I75" s="53">
        <v>-0.45029375919394754</v>
      </c>
    </row>
    <row r="76" spans="1:9">
      <c r="A76" s="53" t="s">
        <v>107</v>
      </c>
      <c r="B76" s="53">
        <v>1.7372602500650645</v>
      </c>
      <c r="C76" s="53">
        <v>1.437623847473626</v>
      </c>
      <c r="D76" s="53">
        <v>1.2084247580603211</v>
      </c>
      <c r="E76" s="53">
        <v>0.23397953082073197</v>
      </c>
      <c r="F76" s="53">
        <v>-1.168285928581301</v>
      </c>
      <c r="G76" s="53">
        <v>4.6428064287114301</v>
      </c>
      <c r="H76" s="53">
        <v>-1.168285928581301</v>
      </c>
      <c r="I76" s="53">
        <v>4.6428064287114301</v>
      </c>
    </row>
    <row r="77" spans="1:9">
      <c r="A77" s="53" t="s">
        <v>105</v>
      </c>
      <c r="B77" s="53">
        <v>1.9647312662056871</v>
      </c>
      <c r="C77" s="53">
        <v>0.98635867476407502</v>
      </c>
      <c r="D77" s="53">
        <v>1.9919034692685467</v>
      </c>
      <c r="E77" s="53">
        <v>5.3239095382412685E-2</v>
      </c>
      <c r="F77" s="53">
        <v>-2.8773977375094795E-2</v>
      </c>
      <c r="G77" s="53">
        <v>3.9582365097864689</v>
      </c>
      <c r="H77" s="53">
        <v>-2.8773977375094795E-2</v>
      </c>
      <c r="I77" s="53">
        <v>3.9582365097864689</v>
      </c>
    </row>
    <row r="78" spans="1:9" ht="17" thickBot="1">
      <c r="A78" s="54" t="s">
        <v>136</v>
      </c>
      <c r="B78" s="54">
        <v>-2.5619545007610745E-3</v>
      </c>
      <c r="C78" s="54">
        <v>2.1185966069066243E-3</v>
      </c>
      <c r="D78" s="54">
        <v>-1.2092696138609416</v>
      </c>
      <c r="E78" s="54">
        <v>0.2336584930064092</v>
      </c>
      <c r="F78" s="54">
        <v>-6.8437979649664266E-3</v>
      </c>
      <c r="G78" s="54">
        <v>1.7198889634442781E-3</v>
      </c>
      <c r="H78" s="54">
        <v>-6.8437979649664266E-3</v>
      </c>
      <c r="I78" s="54">
        <v>1.7198889634442781E-3</v>
      </c>
    </row>
    <row r="82" spans="1:7">
      <c r="A82" t="s">
        <v>347</v>
      </c>
      <c r="F82" t="s">
        <v>352</v>
      </c>
    </row>
    <row r="83" spans="1:7" ht="17" thickBot="1"/>
    <row r="84" spans="1:7">
      <c r="A84" s="55" t="s">
        <v>348</v>
      </c>
      <c r="B84" s="55" t="s">
        <v>349</v>
      </c>
      <c r="C84" s="55" t="s">
        <v>350</v>
      </c>
      <c r="D84" s="55" t="s">
        <v>351</v>
      </c>
      <c r="F84" s="55" t="s">
        <v>353</v>
      </c>
      <c r="G84" s="55" t="s">
        <v>135</v>
      </c>
    </row>
    <row r="85" spans="1:7">
      <c r="A85" s="53">
        <v>1</v>
      </c>
      <c r="B85" s="53">
        <v>70.571919405740005</v>
      </c>
      <c r="C85" s="53">
        <v>-0.35191940574000569</v>
      </c>
      <c r="D85" s="53">
        <v>-0.15414550566329352</v>
      </c>
      <c r="F85" s="53">
        <v>1</v>
      </c>
      <c r="G85" s="53">
        <v>58.75</v>
      </c>
    </row>
    <row r="86" spans="1:7">
      <c r="A86" s="53">
        <v>2</v>
      </c>
      <c r="B86" s="53">
        <v>94.871436403265974</v>
      </c>
      <c r="C86" s="53">
        <v>-1.0014364032659699</v>
      </c>
      <c r="D86" s="53">
        <v>-0.43864282063805116</v>
      </c>
      <c r="F86" s="53">
        <v>3</v>
      </c>
      <c r="G86" s="53">
        <v>59.16</v>
      </c>
    </row>
    <row r="87" spans="1:7">
      <c r="A87" s="53">
        <v>3</v>
      </c>
      <c r="B87" s="53">
        <v>71.310503327989096</v>
      </c>
      <c r="C87" s="53">
        <v>-0.80050332798909096</v>
      </c>
      <c r="D87" s="53">
        <v>-0.35063138964604268</v>
      </c>
      <c r="F87" s="53">
        <v>5</v>
      </c>
      <c r="G87" s="53">
        <v>59.52</v>
      </c>
    </row>
    <row r="88" spans="1:7">
      <c r="A88" s="53">
        <v>4</v>
      </c>
      <c r="B88" s="53">
        <v>99.904353633179383</v>
      </c>
      <c r="C88" s="53">
        <v>0.24564636682062257</v>
      </c>
      <c r="D88" s="53">
        <v>0.10759646331038142</v>
      </c>
      <c r="F88" s="53">
        <v>7</v>
      </c>
      <c r="G88" s="53">
        <v>60.33</v>
      </c>
    </row>
    <row r="89" spans="1:7">
      <c r="A89" s="53">
        <v>5</v>
      </c>
      <c r="B89" s="53">
        <v>70.609783099662067</v>
      </c>
      <c r="C89" s="53">
        <v>-0.81978309966206098</v>
      </c>
      <c r="D89" s="53">
        <v>-0.35907619293091303</v>
      </c>
      <c r="F89" s="53">
        <v>9</v>
      </c>
      <c r="G89" s="53">
        <v>60.42</v>
      </c>
    </row>
    <row r="90" spans="1:7">
      <c r="A90" s="53">
        <v>6</v>
      </c>
      <c r="B90" s="53">
        <v>73.983717189900219</v>
      </c>
      <c r="C90" s="53">
        <v>-0.11371718990021407</v>
      </c>
      <c r="D90" s="53">
        <v>-4.9809682142756023E-2</v>
      </c>
      <c r="F90" s="53">
        <v>11</v>
      </c>
      <c r="G90" s="53">
        <v>60.67</v>
      </c>
    </row>
    <row r="91" spans="1:7">
      <c r="A91" s="53">
        <v>7</v>
      </c>
      <c r="B91" s="53">
        <v>64.296233697528322</v>
      </c>
      <c r="C91" s="53">
        <v>1.2137663024716829</v>
      </c>
      <c r="D91" s="53">
        <v>0.53164621615037799</v>
      </c>
      <c r="F91" s="53">
        <v>13</v>
      </c>
      <c r="G91" s="53">
        <v>61.47</v>
      </c>
    </row>
    <row r="92" spans="1:7">
      <c r="A92" s="53">
        <v>8</v>
      </c>
      <c r="B92" s="53">
        <v>59.729253441323607</v>
      </c>
      <c r="C92" s="53">
        <v>0.60074655867639137</v>
      </c>
      <c r="D92" s="53">
        <v>0.26313519673043956</v>
      </c>
      <c r="F92" s="53">
        <v>15</v>
      </c>
      <c r="G92" s="53">
        <v>62.08</v>
      </c>
    </row>
    <row r="93" spans="1:7">
      <c r="A93" s="53">
        <v>9</v>
      </c>
      <c r="B93" s="53">
        <v>80.840795671247619</v>
      </c>
      <c r="C93" s="53">
        <v>-1.7007956712476187</v>
      </c>
      <c r="D93" s="53">
        <v>-0.74497173073795575</v>
      </c>
      <c r="F93" s="53">
        <v>17</v>
      </c>
      <c r="G93" s="53">
        <v>62.26</v>
      </c>
    </row>
    <row r="94" spans="1:7">
      <c r="A94" s="53">
        <v>10</v>
      </c>
      <c r="B94" s="53">
        <v>68.219581516971715</v>
      </c>
      <c r="C94" s="53">
        <v>-0.49958151697171616</v>
      </c>
      <c r="D94" s="53">
        <v>-0.21882352691437912</v>
      </c>
      <c r="F94" s="53">
        <v>19</v>
      </c>
      <c r="G94" s="53">
        <v>62.35</v>
      </c>
    </row>
    <row r="95" spans="1:7">
      <c r="A95" s="53">
        <v>11</v>
      </c>
      <c r="B95" s="53">
        <v>64.521917111086708</v>
      </c>
      <c r="C95" s="53">
        <v>-0.54191711108671115</v>
      </c>
      <c r="D95" s="53">
        <v>-0.23736709528819333</v>
      </c>
      <c r="F95" s="53">
        <v>21</v>
      </c>
      <c r="G95" s="53">
        <v>62.65</v>
      </c>
    </row>
    <row r="96" spans="1:7">
      <c r="A96" s="53">
        <v>12</v>
      </c>
      <c r="B96" s="53">
        <v>77.274284936651569</v>
      </c>
      <c r="C96" s="53">
        <v>-0.1042849366515668</v>
      </c>
      <c r="D96" s="53">
        <v>-4.5678226409305703E-2</v>
      </c>
      <c r="F96" s="53">
        <v>23</v>
      </c>
      <c r="G96" s="53">
        <v>62.85</v>
      </c>
    </row>
    <row r="97" spans="1:7">
      <c r="A97" s="53">
        <v>13</v>
      </c>
      <c r="B97" s="53">
        <v>70.952299746665744</v>
      </c>
      <c r="C97" s="53">
        <v>0.29770025333425565</v>
      </c>
      <c r="D97" s="53">
        <v>0.13039677647160453</v>
      </c>
      <c r="F97" s="53">
        <v>25</v>
      </c>
      <c r="G97" s="53">
        <v>63.98</v>
      </c>
    </row>
    <row r="98" spans="1:7">
      <c r="A98" s="53">
        <v>14</v>
      </c>
      <c r="B98" s="53">
        <v>81.107854956285038</v>
      </c>
      <c r="C98" s="53">
        <v>-0.42785495628503156</v>
      </c>
      <c r="D98" s="53">
        <v>-0.18740631380761966</v>
      </c>
      <c r="F98" s="53">
        <v>27</v>
      </c>
      <c r="G98" s="53">
        <v>64.17</v>
      </c>
    </row>
    <row r="99" spans="1:7">
      <c r="A99" s="53">
        <v>15</v>
      </c>
      <c r="B99" s="53">
        <v>62.723038385255741</v>
      </c>
      <c r="C99" s="53">
        <v>-0.46303838525574292</v>
      </c>
      <c r="D99" s="53">
        <v>-0.20281713617547056</v>
      </c>
      <c r="F99" s="53">
        <v>29</v>
      </c>
      <c r="G99" s="53">
        <v>65.239999999999995</v>
      </c>
    </row>
    <row r="100" spans="1:7">
      <c r="A100" s="53">
        <v>16</v>
      </c>
      <c r="B100" s="53">
        <v>67.559108423631528</v>
      </c>
      <c r="C100" s="53">
        <v>-4.9091084236315297</v>
      </c>
      <c r="D100" s="53">
        <v>-2.1502565302570167</v>
      </c>
      <c r="F100" s="53">
        <v>31</v>
      </c>
      <c r="G100" s="53">
        <v>65.319999999999993</v>
      </c>
    </row>
    <row r="101" spans="1:7">
      <c r="A101" s="53">
        <v>17</v>
      </c>
      <c r="B101" s="53">
        <v>68.353561167515792</v>
      </c>
      <c r="C101" s="53">
        <v>-2.5835611675157963</v>
      </c>
      <c r="D101" s="53">
        <v>-1.1316350734946117</v>
      </c>
      <c r="F101" s="53">
        <v>33</v>
      </c>
      <c r="G101" s="53">
        <v>65.510000000000005</v>
      </c>
    </row>
    <row r="102" spans="1:7">
      <c r="A102" s="53">
        <v>18</v>
      </c>
      <c r="B102" s="53">
        <v>75.31164012788085</v>
      </c>
      <c r="C102" s="53">
        <v>-0.43164012788085415</v>
      </c>
      <c r="D102" s="53">
        <v>-0.18906427065837506</v>
      </c>
      <c r="F102" s="53">
        <v>35</v>
      </c>
      <c r="G102" s="53">
        <v>65.77</v>
      </c>
    </row>
    <row r="103" spans="1:7">
      <c r="A103" s="53">
        <v>19</v>
      </c>
      <c r="B103" s="53">
        <v>65.406088779486083</v>
      </c>
      <c r="C103" s="53">
        <v>0.86391122051391278</v>
      </c>
      <c r="D103" s="53">
        <v>0.37840491249491731</v>
      </c>
      <c r="F103" s="53">
        <v>37</v>
      </c>
      <c r="G103" s="53">
        <v>66.27</v>
      </c>
    </row>
    <row r="104" spans="1:7">
      <c r="A104" s="53">
        <v>20</v>
      </c>
      <c r="B104" s="53">
        <v>65.087189831630042</v>
      </c>
      <c r="C104" s="53">
        <v>-2.7371898316300403</v>
      </c>
      <c r="D104" s="53">
        <v>-1.1989265263898288</v>
      </c>
      <c r="F104" s="53">
        <v>39</v>
      </c>
      <c r="G104" s="53">
        <v>67.72</v>
      </c>
    </row>
    <row r="105" spans="1:7">
      <c r="A105" s="53">
        <v>21</v>
      </c>
      <c r="B105" s="53">
        <v>64.042948316350717</v>
      </c>
      <c r="C105" s="53">
        <v>-2.5729483163507183</v>
      </c>
      <c r="D105" s="53">
        <v>-1.1269864997510575</v>
      </c>
      <c r="F105" s="53">
        <v>41</v>
      </c>
      <c r="G105" s="53">
        <v>68.849999999999994</v>
      </c>
    </row>
    <row r="106" spans="1:7">
      <c r="A106" s="53">
        <v>22</v>
      </c>
      <c r="B106" s="53">
        <v>72.892877159137626</v>
      </c>
      <c r="C106" s="53">
        <v>11.39712284086238</v>
      </c>
      <c r="D106" s="53">
        <v>4.9920954478688806</v>
      </c>
      <c r="F106" s="53">
        <v>43</v>
      </c>
      <c r="G106" s="53">
        <v>69.489999999999995</v>
      </c>
    </row>
    <row r="107" spans="1:7">
      <c r="A107" s="53">
        <v>23</v>
      </c>
      <c r="B107" s="53">
        <v>83.754338192777482</v>
      </c>
      <c r="C107" s="53">
        <v>-0.18433819277748853</v>
      </c>
      <c r="D107" s="53">
        <v>-8.0742645831063609E-2</v>
      </c>
      <c r="F107" s="53">
        <v>45</v>
      </c>
      <c r="G107" s="53">
        <v>69.790000000000006</v>
      </c>
    </row>
    <row r="108" spans="1:7">
      <c r="A108" s="53">
        <v>24</v>
      </c>
      <c r="B108" s="53">
        <v>89.172248001589352</v>
      </c>
      <c r="C108" s="53">
        <v>1.1577519984106459</v>
      </c>
      <c r="D108" s="53">
        <v>0.50711118601837957</v>
      </c>
      <c r="F108" s="53">
        <v>47</v>
      </c>
      <c r="G108" s="53">
        <v>70.22</v>
      </c>
    </row>
    <row r="109" spans="1:7">
      <c r="A109" s="53">
        <v>25</v>
      </c>
      <c r="B109" s="53">
        <v>104.4331644531089</v>
      </c>
      <c r="C109" s="53">
        <v>-0.44316445310890629</v>
      </c>
      <c r="D109" s="53">
        <v>-0.19411208248895864</v>
      </c>
      <c r="F109" s="53">
        <v>49</v>
      </c>
      <c r="G109" s="53">
        <v>70.510000000000005</v>
      </c>
    </row>
    <row r="110" spans="1:7">
      <c r="A110" s="53">
        <v>26</v>
      </c>
      <c r="B110" s="53">
        <v>76.50506847977671</v>
      </c>
      <c r="C110" s="53">
        <v>0.44493152022329241</v>
      </c>
      <c r="D110" s="53">
        <v>0.19488608201682003</v>
      </c>
      <c r="F110" s="53">
        <v>51</v>
      </c>
      <c r="G110" s="53">
        <v>71.25</v>
      </c>
    </row>
    <row r="111" spans="1:7">
      <c r="A111" s="53">
        <v>27</v>
      </c>
      <c r="B111" s="53">
        <v>63.613414720389358</v>
      </c>
      <c r="C111" s="53">
        <v>1.7065852796106356</v>
      </c>
      <c r="D111" s="53">
        <v>0.74750765826611543</v>
      </c>
      <c r="F111" s="53">
        <v>53</v>
      </c>
      <c r="G111" s="53">
        <v>73.87</v>
      </c>
    </row>
    <row r="112" spans="1:7">
      <c r="A112" s="53">
        <v>28</v>
      </c>
      <c r="B112" s="53">
        <v>149.29355522166514</v>
      </c>
      <c r="C112" s="53">
        <v>-0.86355522166513765</v>
      </c>
      <c r="D112" s="53">
        <v>-0.3782489801374942</v>
      </c>
      <c r="F112" s="53">
        <v>55</v>
      </c>
      <c r="G112" s="53">
        <v>74.88</v>
      </c>
    </row>
    <row r="113" spans="1:7">
      <c r="A113" s="53">
        <v>29</v>
      </c>
      <c r="B113" s="53">
        <v>90.399709776054152</v>
      </c>
      <c r="C113" s="53">
        <v>-0.51970977605415669</v>
      </c>
      <c r="D113" s="53">
        <v>-0.22763997927187374</v>
      </c>
      <c r="F113" s="53">
        <v>57</v>
      </c>
      <c r="G113" s="53">
        <v>76.95</v>
      </c>
    </row>
    <row r="114" spans="1:7">
      <c r="A114" s="53">
        <v>30</v>
      </c>
      <c r="B114" s="53">
        <v>89.411574473995415</v>
      </c>
      <c r="C114" s="53">
        <v>-0.44157447399541638</v>
      </c>
      <c r="D114" s="53">
        <v>-0.19341564992387286</v>
      </c>
      <c r="F114" s="53">
        <v>59</v>
      </c>
      <c r="G114" s="53">
        <v>77.02</v>
      </c>
    </row>
    <row r="115" spans="1:7">
      <c r="A115" s="53">
        <v>31</v>
      </c>
      <c r="B115" s="53">
        <v>74.493572423633722</v>
      </c>
      <c r="C115" s="53">
        <v>2.5264275763662738</v>
      </c>
      <c r="D115" s="53">
        <v>1.106609780332434</v>
      </c>
      <c r="F115" s="53">
        <v>61</v>
      </c>
      <c r="G115" s="53">
        <v>77.17</v>
      </c>
    </row>
    <row r="116" spans="1:7">
      <c r="A116" s="53">
        <v>32</v>
      </c>
      <c r="B116" s="53">
        <v>66.076367082796935</v>
      </c>
      <c r="C116" s="53">
        <v>-0.83636708279694005</v>
      </c>
      <c r="D116" s="53">
        <v>-0.36634020402135586</v>
      </c>
      <c r="F116" s="53">
        <v>63</v>
      </c>
      <c r="G116" s="53">
        <v>77.25</v>
      </c>
    </row>
    <row r="117" spans="1:7">
      <c r="A117" s="53">
        <v>33</v>
      </c>
      <c r="B117" s="53">
        <v>60.377648324640603</v>
      </c>
      <c r="C117" s="53">
        <v>0.29235167535939866</v>
      </c>
      <c r="D117" s="53">
        <v>0.12805402627634252</v>
      </c>
      <c r="F117" s="53">
        <v>65</v>
      </c>
      <c r="G117" s="53">
        <v>78.25</v>
      </c>
    </row>
    <row r="118" spans="1:7">
      <c r="A118" s="53">
        <v>34</v>
      </c>
      <c r="B118" s="53">
        <v>119.09985568216985</v>
      </c>
      <c r="C118" s="53">
        <v>0.21014431783015652</v>
      </c>
      <c r="D118" s="53">
        <v>9.204608102267825E-2</v>
      </c>
      <c r="F118" s="53">
        <v>67</v>
      </c>
      <c r="G118" s="53">
        <v>79.14</v>
      </c>
    </row>
    <row r="119" spans="1:7">
      <c r="A119" s="53">
        <v>35</v>
      </c>
      <c r="B119" s="53">
        <v>60.283451451345385</v>
      </c>
      <c r="C119" s="53">
        <v>1.7965485486546129</v>
      </c>
      <c r="D119" s="53">
        <v>0.78691279868099751</v>
      </c>
      <c r="F119" s="53">
        <v>69</v>
      </c>
      <c r="G119" s="53">
        <v>80.08</v>
      </c>
    </row>
    <row r="120" spans="1:7">
      <c r="A120" s="53">
        <v>36</v>
      </c>
      <c r="B120" s="53">
        <v>61.655958302605292</v>
      </c>
      <c r="C120" s="53">
        <v>-2.1359583026052888</v>
      </c>
      <c r="D120" s="53">
        <v>-0.93557890602386262</v>
      </c>
      <c r="F120" s="53">
        <v>71</v>
      </c>
      <c r="G120" s="53">
        <v>80.680000000000007</v>
      </c>
    </row>
    <row r="121" spans="1:7">
      <c r="A121" s="53">
        <v>37</v>
      </c>
      <c r="B121" s="53">
        <v>63.73684694830748</v>
      </c>
      <c r="C121" s="53">
        <v>-0.88684694830747901</v>
      </c>
      <c r="D121" s="53">
        <v>-0.38845107448777677</v>
      </c>
      <c r="F121" s="53">
        <v>73</v>
      </c>
      <c r="G121" s="53">
        <v>83.57</v>
      </c>
    </row>
    <row r="122" spans="1:7">
      <c r="A122" s="53">
        <v>38</v>
      </c>
      <c r="B122" s="53">
        <v>92.389426961984782</v>
      </c>
      <c r="C122" s="53">
        <v>-0.1594269619847779</v>
      </c>
      <c r="D122" s="53">
        <v>-6.9831186546336618E-2</v>
      </c>
      <c r="F122" s="53">
        <v>75</v>
      </c>
      <c r="G122" s="53">
        <v>84.12</v>
      </c>
    </row>
    <row r="123" spans="1:7">
      <c r="A123" s="53">
        <v>39</v>
      </c>
      <c r="B123" s="53">
        <v>76.551359687559682</v>
      </c>
      <c r="C123" s="53">
        <v>0.69864031244031821</v>
      </c>
      <c r="D123" s="53">
        <v>0.30601399775446347</v>
      </c>
      <c r="F123" s="53">
        <v>77</v>
      </c>
      <c r="G123" s="53">
        <v>84.29</v>
      </c>
    </row>
    <row r="124" spans="1:7">
      <c r="A124" s="53">
        <v>40</v>
      </c>
      <c r="B124" s="53">
        <v>67.730516503188184</v>
      </c>
      <c r="C124" s="53">
        <v>1.7594834968118107</v>
      </c>
      <c r="D124" s="53">
        <v>0.77067779979899231</v>
      </c>
      <c r="F124" s="53">
        <v>79</v>
      </c>
      <c r="G124" s="53">
        <v>88.83</v>
      </c>
    </row>
    <row r="125" spans="1:7">
      <c r="A125" s="53">
        <v>41</v>
      </c>
      <c r="B125" s="53">
        <v>77.568306754061041</v>
      </c>
      <c r="C125" s="53">
        <v>0.68169324593895908</v>
      </c>
      <c r="D125" s="53">
        <v>0.29859095119109375</v>
      </c>
      <c r="F125" s="53">
        <v>81</v>
      </c>
      <c r="G125" s="53">
        <v>88.97</v>
      </c>
    </row>
    <row r="126" spans="1:7">
      <c r="A126" s="53">
        <v>42</v>
      </c>
      <c r="B126" s="53">
        <v>65.438971069109513</v>
      </c>
      <c r="C126" s="53">
        <v>-5.0189710691095115</v>
      </c>
      <c r="D126" s="53">
        <v>-2.1983778693036675</v>
      </c>
      <c r="F126" s="53">
        <v>83</v>
      </c>
      <c r="G126" s="53">
        <v>89.88</v>
      </c>
    </row>
    <row r="127" spans="1:7">
      <c r="A127" s="53">
        <v>43</v>
      </c>
      <c r="B127" s="53">
        <v>86.095266023726637</v>
      </c>
      <c r="C127" s="53">
        <v>-1.9752660237266326</v>
      </c>
      <c r="D127" s="53">
        <v>-0.8651934933983445</v>
      </c>
      <c r="F127" s="53">
        <v>85</v>
      </c>
      <c r="G127" s="53">
        <v>90.33</v>
      </c>
    </row>
    <row r="128" spans="1:7">
      <c r="A128" s="53">
        <v>44</v>
      </c>
      <c r="B128" s="53">
        <v>90.272741243575481</v>
      </c>
      <c r="C128" s="53">
        <v>1.1172587564245191</v>
      </c>
      <c r="D128" s="53">
        <v>0.48937459303689151</v>
      </c>
      <c r="F128" s="53">
        <v>87</v>
      </c>
      <c r="G128" s="53">
        <v>91.39</v>
      </c>
    </row>
    <row r="129" spans="1:7">
      <c r="A129" s="53">
        <v>45</v>
      </c>
      <c r="B129" s="53">
        <v>58.26643910000822</v>
      </c>
      <c r="C129" s="53">
        <v>0.89356089999177613</v>
      </c>
      <c r="D129" s="53">
        <v>0.39139187701385142</v>
      </c>
      <c r="F129" s="53">
        <v>89</v>
      </c>
      <c r="G129" s="53">
        <v>92.23</v>
      </c>
    </row>
    <row r="130" spans="1:7">
      <c r="A130" s="53">
        <v>46</v>
      </c>
      <c r="B130" s="53">
        <v>79.309796287233425</v>
      </c>
      <c r="C130" s="53">
        <v>0.77020371276657329</v>
      </c>
      <c r="D130" s="53">
        <v>0.33735974439517308</v>
      </c>
      <c r="F130" s="53">
        <v>91</v>
      </c>
      <c r="G130" s="53">
        <v>93.87</v>
      </c>
    </row>
    <row r="131" spans="1:7">
      <c r="A131" s="53">
        <v>47</v>
      </c>
      <c r="B131" s="53">
        <v>85.806651392387508</v>
      </c>
      <c r="C131" s="53">
        <v>3.0233486076124905</v>
      </c>
      <c r="D131" s="53">
        <v>1.3242679781664097</v>
      </c>
      <c r="F131" s="53">
        <v>93</v>
      </c>
      <c r="G131" s="53">
        <v>100.15</v>
      </c>
    </row>
    <row r="132" spans="1:7">
      <c r="A132" s="53">
        <v>48</v>
      </c>
      <c r="B132" s="53">
        <v>65.081737097016131</v>
      </c>
      <c r="C132" s="53">
        <v>-0.91173709701612893</v>
      </c>
      <c r="D132" s="53">
        <v>-0.39935329953177995</v>
      </c>
      <c r="F132" s="53">
        <v>95</v>
      </c>
      <c r="G132" s="53">
        <v>103.99</v>
      </c>
    </row>
    <row r="133" spans="1:7">
      <c r="A133" s="53">
        <v>49</v>
      </c>
      <c r="B133" s="53">
        <v>57.065150828577977</v>
      </c>
      <c r="C133" s="53">
        <v>1.6848491714220231</v>
      </c>
      <c r="D133" s="53">
        <v>0.73798694604270065</v>
      </c>
      <c r="F133" s="53">
        <v>97</v>
      </c>
      <c r="G133" s="53">
        <v>119.31</v>
      </c>
    </row>
    <row r="134" spans="1:7" ht="17" thickBot="1">
      <c r="A134" s="54">
        <v>50</v>
      </c>
      <c r="B134" s="54">
        <v>67.796477188327344</v>
      </c>
      <c r="C134" s="54">
        <v>1.0535228116726501</v>
      </c>
      <c r="D134" s="54">
        <v>0.46145737883256055</v>
      </c>
      <c r="F134" s="54">
        <v>99</v>
      </c>
      <c r="G134" s="54">
        <v>148.43</v>
      </c>
    </row>
  </sheetData>
  <sortState xmlns:xlrd2="http://schemas.microsoft.com/office/spreadsheetml/2017/richdata2" ref="G85:G134">
    <sortCondition ref="G85"/>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A9E40-9927-A345-A81B-524C100CEB48}">
  <sheetPr>
    <tabColor theme="9"/>
  </sheetPr>
  <dimension ref="A1:P219"/>
  <sheetViews>
    <sheetView topLeftCell="A82" workbookViewId="0">
      <selection activeCell="E114" sqref="E114"/>
    </sheetView>
  </sheetViews>
  <sheetFormatPr baseColWidth="10" defaultRowHeight="16"/>
  <cols>
    <col min="1" max="1" width="32" bestFit="1" customWidth="1"/>
    <col min="2" max="2" width="29.5" bestFit="1" customWidth="1"/>
    <col min="3" max="3" width="13" bestFit="1" customWidth="1"/>
    <col min="4" max="4" width="17.1640625" bestFit="1" customWidth="1"/>
    <col min="5" max="5" width="11.6640625" customWidth="1"/>
    <col min="6" max="6" width="13.6640625" bestFit="1" customWidth="1"/>
    <col min="7" max="7" width="15" customWidth="1"/>
    <col min="8" max="8" width="18" bestFit="1" customWidth="1"/>
    <col min="9" max="9" width="22.6640625" bestFit="1" customWidth="1"/>
    <col min="10" max="10" width="15" bestFit="1" customWidth="1"/>
    <col min="11" max="11" width="8.83203125" bestFit="1" customWidth="1"/>
    <col min="12" max="13" width="9.83203125" bestFit="1" customWidth="1"/>
    <col min="14" max="14" width="11" bestFit="1" customWidth="1"/>
    <col min="15" max="15" width="10.83203125" bestFit="1" customWidth="1"/>
    <col min="16" max="16" width="13" bestFit="1" customWidth="1"/>
    <col min="17" max="17" width="17.1640625" bestFit="1" customWidth="1"/>
    <col min="18" max="29" width="6.6640625" bestFit="1" customWidth="1"/>
    <col min="30" max="51" width="7.6640625" bestFit="1" customWidth="1"/>
  </cols>
  <sheetData>
    <row r="1" spans="1:6" hidden="1">
      <c r="A1" s="51" t="s">
        <v>202</v>
      </c>
      <c r="B1" s="51" t="s">
        <v>207</v>
      </c>
    </row>
    <row r="2" spans="1:6" hidden="1">
      <c r="A2" s="51" t="s">
        <v>113</v>
      </c>
      <c r="B2" t="s">
        <v>203</v>
      </c>
      <c r="C2" t="s">
        <v>204</v>
      </c>
      <c r="D2" t="s">
        <v>205</v>
      </c>
      <c r="E2" t="s">
        <v>206</v>
      </c>
      <c r="F2" t="s">
        <v>201</v>
      </c>
    </row>
    <row r="3" spans="1:6" hidden="1">
      <c r="A3" s="52" t="s">
        <v>128</v>
      </c>
      <c r="B3" s="2">
        <v>1</v>
      </c>
      <c r="C3" s="2"/>
      <c r="D3" s="2"/>
      <c r="E3" s="2"/>
      <c r="F3" s="2">
        <v>1</v>
      </c>
    </row>
    <row r="4" spans="1:6" hidden="1">
      <c r="A4" s="52" t="s">
        <v>114</v>
      </c>
      <c r="B4" s="2">
        <v>8</v>
      </c>
      <c r="C4" s="2">
        <v>4</v>
      </c>
      <c r="D4" s="2">
        <v>1</v>
      </c>
      <c r="E4" s="2">
        <v>1</v>
      </c>
      <c r="F4" s="2">
        <v>14</v>
      </c>
    </row>
    <row r="5" spans="1:6" hidden="1">
      <c r="A5" s="52" t="s">
        <v>131</v>
      </c>
      <c r="B5" s="2">
        <v>1</v>
      </c>
      <c r="C5" s="2"/>
      <c r="D5" s="2"/>
      <c r="E5" s="2"/>
      <c r="F5" s="2">
        <v>1</v>
      </c>
    </row>
    <row r="6" spans="1:6" hidden="1">
      <c r="A6" s="52" t="s">
        <v>118</v>
      </c>
      <c r="B6" s="2">
        <v>2</v>
      </c>
      <c r="C6" s="2">
        <v>1</v>
      </c>
      <c r="D6" s="2"/>
      <c r="E6" s="2"/>
      <c r="F6" s="2">
        <v>3</v>
      </c>
    </row>
    <row r="7" spans="1:6" hidden="1">
      <c r="A7" s="52" t="s">
        <v>127</v>
      </c>
      <c r="B7" s="2">
        <v>1</v>
      </c>
      <c r="C7" s="2"/>
      <c r="D7" s="2"/>
      <c r="E7" s="2"/>
      <c r="F7" s="2">
        <v>1</v>
      </c>
    </row>
    <row r="8" spans="1:6" hidden="1">
      <c r="A8" s="52" t="s">
        <v>129</v>
      </c>
      <c r="B8" s="2">
        <v>1</v>
      </c>
      <c r="C8" s="2"/>
      <c r="D8" s="2"/>
      <c r="E8" s="2"/>
      <c r="F8" s="2">
        <v>1</v>
      </c>
    </row>
    <row r="9" spans="1:6" hidden="1">
      <c r="A9" s="52" t="s">
        <v>126</v>
      </c>
      <c r="B9" s="2">
        <v>5</v>
      </c>
      <c r="C9" s="2"/>
      <c r="D9" s="2"/>
      <c r="E9" s="2"/>
      <c r="F9" s="2">
        <v>5</v>
      </c>
    </row>
    <row r="10" spans="1:6" hidden="1">
      <c r="A10" s="52" t="s">
        <v>72</v>
      </c>
      <c r="B10" s="2"/>
      <c r="C10" s="2">
        <v>1</v>
      </c>
      <c r="D10" s="2"/>
      <c r="E10" s="2"/>
      <c r="F10" s="2">
        <v>1</v>
      </c>
    </row>
    <row r="11" spans="1:6" hidden="1">
      <c r="A11" s="52" t="s">
        <v>130</v>
      </c>
      <c r="B11" s="2">
        <v>1</v>
      </c>
      <c r="C11" s="2"/>
      <c r="D11" s="2"/>
      <c r="E11" s="2"/>
      <c r="F11" s="2">
        <v>1</v>
      </c>
    </row>
    <row r="12" spans="1:6" hidden="1">
      <c r="A12" s="52" t="s">
        <v>117</v>
      </c>
      <c r="B12" s="2">
        <v>2</v>
      </c>
      <c r="C12" s="2">
        <v>1</v>
      </c>
      <c r="D12" s="2"/>
      <c r="E12" s="2"/>
      <c r="F12" s="2">
        <v>3</v>
      </c>
    </row>
    <row r="13" spans="1:6" hidden="1">
      <c r="A13" s="52" t="s">
        <v>132</v>
      </c>
      <c r="B13" s="2">
        <v>1</v>
      </c>
      <c r="C13" s="2"/>
      <c r="D13" s="2"/>
      <c r="E13" s="2"/>
      <c r="F13" s="2">
        <v>1</v>
      </c>
    </row>
    <row r="14" spans="1:6" hidden="1">
      <c r="A14" s="52" t="s">
        <v>120</v>
      </c>
      <c r="B14" s="2">
        <v>1</v>
      </c>
      <c r="C14" s="2">
        <v>1</v>
      </c>
      <c r="D14" s="2"/>
      <c r="E14" s="2"/>
      <c r="F14" s="2">
        <v>2</v>
      </c>
    </row>
    <row r="15" spans="1:6" hidden="1">
      <c r="A15" s="52" t="s">
        <v>125</v>
      </c>
      <c r="B15" s="2">
        <v>7</v>
      </c>
      <c r="C15" s="2">
        <v>1</v>
      </c>
      <c r="D15" s="2"/>
      <c r="E15" s="2"/>
      <c r="F15" s="2">
        <v>8</v>
      </c>
    </row>
    <row r="16" spans="1:6" hidden="1">
      <c r="A16" s="52" t="s">
        <v>123</v>
      </c>
      <c r="B16" s="2">
        <v>1</v>
      </c>
      <c r="C16" s="2">
        <v>1</v>
      </c>
      <c r="D16" s="2"/>
      <c r="E16" s="2"/>
      <c r="F16" s="2">
        <v>2</v>
      </c>
    </row>
    <row r="17" spans="1:6" hidden="1">
      <c r="A17" s="52" t="s">
        <v>124</v>
      </c>
      <c r="B17" s="2">
        <v>1</v>
      </c>
      <c r="C17" s="2">
        <v>2</v>
      </c>
      <c r="D17" s="2"/>
      <c r="E17" s="2"/>
      <c r="F17" s="2">
        <v>3</v>
      </c>
    </row>
    <row r="18" spans="1:6" hidden="1">
      <c r="A18" s="52" t="s">
        <v>121</v>
      </c>
      <c r="B18" s="2"/>
      <c r="C18" s="2">
        <v>1</v>
      </c>
      <c r="D18" s="2"/>
      <c r="E18" s="2"/>
      <c r="F18" s="2">
        <v>1</v>
      </c>
    </row>
    <row r="19" spans="1:6" hidden="1">
      <c r="A19" s="52" t="s">
        <v>133</v>
      </c>
      <c r="B19" s="2">
        <v>1</v>
      </c>
      <c r="C19" s="2"/>
      <c r="D19" s="2"/>
      <c r="E19" s="2"/>
      <c r="F19" s="2">
        <v>1</v>
      </c>
    </row>
    <row r="20" spans="1:6" hidden="1">
      <c r="A20" s="52" t="s">
        <v>122</v>
      </c>
      <c r="B20" s="2"/>
      <c r="C20" s="2">
        <v>1</v>
      </c>
      <c r="D20" s="2"/>
      <c r="E20" s="2"/>
      <c r="F20" s="2">
        <v>1</v>
      </c>
    </row>
    <row r="21" spans="1:6" hidden="1">
      <c r="A21" s="52" t="s">
        <v>201</v>
      </c>
      <c r="B21" s="2">
        <v>34</v>
      </c>
      <c r="C21" s="2">
        <v>14</v>
      </c>
      <c r="D21" s="2">
        <v>1</v>
      </c>
      <c r="E21" s="2">
        <v>1</v>
      </c>
      <c r="F21" s="2">
        <v>50</v>
      </c>
    </row>
    <row r="22" spans="1:6" hidden="1"/>
    <row r="23" spans="1:6" hidden="1"/>
    <row r="24" spans="1:6" hidden="1"/>
    <row r="25" spans="1:6" hidden="1"/>
    <row r="26" spans="1:6" hidden="1"/>
    <row r="27" spans="1:6" hidden="1"/>
    <row r="28" spans="1:6" hidden="1"/>
    <row r="29" spans="1:6" hidden="1"/>
    <row r="30" spans="1:6" hidden="1"/>
    <row r="31" spans="1:6" hidden="1">
      <c r="A31" s="51" t="s">
        <v>202</v>
      </c>
      <c r="B31" s="51" t="s">
        <v>207</v>
      </c>
    </row>
    <row r="32" spans="1:6" hidden="1">
      <c r="A32" s="51" t="s">
        <v>208</v>
      </c>
      <c r="B32" t="s">
        <v>203</v>
      </c>
      <c r="C32" t="s">
        <v>204</v>
      </c>
      <c r="D32" t="s">
        <v>205</v>
      </c>
      <c r="E32" t="s">
        <v>206</v>
      </c>
      <c r="F32" t="s">
        <v>201</v>
      </c>
    </row>
    <row r="33" spans="1:6" hidden="1">
      <c r="A33" s="52" t="s">
        <v>147</v>
      </c>
      <c r="B33" s="2">
        <v>25</v>
      </c>
      <c r="C33" s="2">
        <v>8</v>
      </c>
      <c r="D33" s="2">
        <v>1</v>
      </c>
      <c r="E33" s="2">
        <v>1</v>
      </c>
      <c r="F33" s="2">
        <v>35</v>
      </c>
    </row>
    <row r="34" spans="1:6" hidden="1">
      <c r="A34" s="52" t="s">
        <v>148</v>
      </c>
      <c r="B34" s="2">
        <v>9</v>
      </c>
      <c r="C34" s="2">
        <v>6</v>
      </c>
      <c r="D34" s="2"/>
      <c r="E34" s="2"/>
      <c r="F34" s="2">
        <v>15</v>
      </c>
    </row>
    <row r="35" spans="1:6" hidden="1">
      <c r="A35" s="52" t="s">
        <v>201</v>
      </c>
      <c r="B35" s="2">
        <v>34</v>
      </c>
      <c r="C35" s="2">
        <v>14</v>
      </c>
      <c r="D35" s="2">
        <v>1</v>
      </c>
      <c r="E35" s="2">
        <v>1</v>
      </c>
      <c r="F35" s="2">
        <v>50</v>
      </c>
    </row>
    <row r="36" spans="1:6" hidden="1"/>
    <row r="37" spans="1:6" hidden="1"/>
    <row r="38" spans="1:6" hidden="1"/>
    <row r="39" spans="1:6" hidden="1"/>
    <row r="40" spans="1:6" hidden="1"/>
    <row r="41" spans="1:6" hidden="1"/>
    <row r="42" spans="1:6" hidden="1"/>
    <row r="43" spans="1:6" hidden="1"/>
    <row r="44" spans="1:6" hidden="1"/>
    <row r="45" spans="1:6" hidden="1"/>
    <row r="46" spans="1:6" hidden="1"/>
    <row r="47" spans="1:6" hidden="1"/>
    <row r="48" spans="1:6" hidden="1"/>
    <row r="49" spans="1:6" hidden="1"/>
    <row r="50" spans="1:6" hidden="1"/>
    <row r="51" spans="1:6" hidden="1"/>
    <row r="52" spans="1:6" hidden="1"/>
    <row r="53" spans="1:6" hidden="1"/>
    <row r="54" spans="1:6" hidden="1"/>
    <row r="55" spans="1:6" hidden="1"/>
    <row r="56" spans="1:6" hidden="1"/>
    <row r="57" spans="1:6" hidden="1"/>
    <row r="58" spans="1:6" hidden="1"/>
    <row r="59" spans="1:6" hidden="1">
      <c r="A59" s="51" t="s">
        <v>202</v>
      </c>
      <c r="B59" s="51" t="s">
        <v>207</v>
      </c>
    </row>
    <row r="60" spans="1:6" hidden="1">
      <c r="A60" s="51" t="s">
        <v>155</v>
      </c>
      <c r="B60" t="s">
        <v>203</v>
      </c>
      <c r="C60" t="s">
        <v>204</v>
      </c>
      <c r="D60" t="s">
        <v>205</v>
      </c>
      <c r="E60" t="s">
        <v>206</v>
      </c>
      <c r="F60" t="s">
        <v>201</v>
      </c>
    </row>
    <row r="61" spans="1:6" hidden="1">
      <c r="A61" s="52" t="s">
        <v>157</v>
      </c>
      <c r="B61" s="2">
        <v>13</v>
      </c>
      <c r="C61" s="2">
        <v>3</v>
      </c>
      <c r="D61" s="2"/>
      <c r="E61" s="2"/>
      <c r="F61" s="2">
        <v>16</v>
      </c>
    </row>
    <row r="62" spans="1:6" hidden="1">
      <c r="A62" s="52" t="s">
        <v>158</v>
      </c>
      <c r="B62" s="2">
        <v>16</v>
      </c>
      <c r="C62" s="2">
        <v>11</v>
      </c>
      <c r="D62" s="2"/>
      <c r="E62" s="2">
        <v>1</v>
      </c>
      <c r="F62" s="2">
        <v>28</v>
      </c>
    </row>
    <row r="63" spans="1:6" hidden="1">
      <c r="A63" s="52" t="s">
        <v>156</v>
      </c>
      <c r="B63" s="2">
        <v>5</v>
      </c>
      <c r="C63" s="2"/>
      <c r="D63" s="2">
        <v>1</v>
      </c>
      <c r="E63" s="2"/>
      <c r="F63" s="2">
        <v>6</v>
      </c>
    </row>
    <row r="64" spans="1:6" hidden="1">
      <c r="A64" s="52" t="s">
        <v>201</v>
      </c>
      <c r="B64" s="2">
        <v>34</v>
      </c>
      <c r="C64" s="2">
        <v>14</v>
      </c>
      <c r="D64" s="2">
        <v>1</v>
      </c>
      <c r="E64" s="2">
        <v>1</v>
      </c>
      <c r="F64" s="2">
        <v>50</v>
      </c>
    </row>
    <row r="65" hidden="1"/>
    <row r="66" hidden="1"/>
    <row r="67" hidden="1"/>
    <row r="68" hidden="1"/>
    <row r="69" hidden="1"/>
    <row r="70" hidden="1"/>
    <row r="71" hidden="1"/>
    <row r="72" hidden="1"/>
    <row r="73" hidden="1"/>
    <row r="74" hidden="1"/>
    <row r="75" hidden="1"/>
    <row r="76" hidden="1"/>
    <row r="77" hidden="1"/>
    <row r="78" hidden="1"/>
    <row r="79" hidden="1"/>
    <row r="80" hidden="1"/>
    <row r="81" spans="1:15" hidden="1"/>
    <row r="82" spans="1:15" ht="40" customHeight="1">
      <c r="A82" s="110"/>
      <c r="B82" s="110"/>
      <c r="C82" s="110"/>
      <c r="D82" s="112" t="s">
        <v>319</v>
      </c>
      <c r="E82" s="110"/>
      <c r="F82" s="110"/>
      <c r="G82" s="110"/>
      <c r="H82" s="110"/>
    </row>
    <row r="83" spans="1:15">
      <c r="A83" s="5" t="s">
        <v>146</v>
      </c>
      <c r="B83" s="12" t="s">
        <v>150</v>
      </c>
      <c r="I83" s="102" t="s">
        <v>280</v>
      </c>
      <c r="J83" s="102" t="s">
        <v>146</v>
      </c>
      <c r="K83" s="102"/>
      <c r="L83" s="102"/>
      <c r="M83" s="102"/>
      <c r="N83" s="102"/>
      <c r="O83" s="102"/>
    </row>
    <row r="84" spans="1:15">
      <c r="A84" s="8">
        <v>1292.5999999999999</v>
      </c>
      <c r="B84" s="13" t="s">
        <v>147</v>
      </c>
      <c r="I84" s="102" t="s">
        <v>208</v>
      </c>
      <c r="J84" s="102" t="s">
        <v>287</v>
      </c>
      <c r="K84" s="102" t="s">
        <v>288</v>
      </c>
      <c r="L84" s="102" t="s">
        <v>289</v>
      </c>
      <c r="M84" s="102" t="s">
        <v>290</v>
      </c>
      <c r="N84" s="102" t="s">
        <v>291</v>
      </c>
      <c r="O84" s="102" t="s">
        <v>201</v>
      </c>
    </row>
    <row r="85" spans="1:15">
      <c r="A85" s="8">
        <v>1257.1982549684926</v>
      </c>
      <c r="B85" s="13" t="s">
        <v>147</v>
      </c>
      <c r="D85" s="125" t="s">
        <v>320</v>
      </c>
      <c r="E85" s="125"/>
      <c r="F85" s="125"/>
      <c r="G85" s="125"/>
      <c r="I85" t="s">
        <v>147</v>
      </c>
      <c r="J85">
        <v>12</v>
      </c>
      <c r="K85">
        <v>17</v>
      </c>
      <c r="L85">
        <v>4</v>
      </c>
      <c r="M85">
        <v>2</v>
      </c>
      <c r="O85">
        <v>35</v>
      </c>
    </row>
    <row r="86" spans="1:15">
      <c r="A86" s="8">
        <v>216.1301859799714</v>
      </c>
      <c r="B86" s="13" t="s">
        <v>148</v>
      </c>
      <c r="D86" s="125"/>
      <c r="E86" s="125"/>
      <c r="F86" s="125"/>
      <c r="G86" s="125"/>
      <c r="I86" t="s">
        <v>148</v>
      </c>
      <c r="J86">
        <v>10</v>
      </c>
      <c r="K86">
        <v>1</v>
      </c>
      <c r="L86">
        <v>3</v>
      </c>
      <c r="N86">
        <v>1</v>
      </c>
      <c r="O86">
        <v>15</v>
      </c>
    </row>
    <row r="87" spans="1:15">
      <c r="A87" s="8">
        <v>271.65127020785224</v>
      </c>
      <c r="B87" s="13" t="s">
        <v>148</v>
      </c>
      <c r="D87" s="125"/>
      <c r="E87" s="125"/>
      <c r="F87" s="125"/>
      <c r="G87" s="125"/>
      <c r="I87" s="102" t="s">
        <v>201</v>
      </c>
      <c r="J87" s="102">
        <v>22</v>
      </c>
      <c r="K87" s="102">
        <v>18</v>
      </c>
      <c r="L87" s="102">
        <v>7</v>
      </c>
      <c r="M87" s="102">
        <v>2</v>
      </c>
      <c r="N87" s="102">
        <v>1</v>
      </c>
      <c r="O87" s="102">
        <v>50</v>
      </c>
    </row>
    <row r="88" spans="1:15">
      <c r="A88" s="8">
        <v>458.88006686167995</v>
      </c>
      <c r="B88" s="13" t="s">
        <v>148</v>
      </c>
      <c r="D88" s="125"/>
      <c r="E88" s="125"/>
      <c r="F88" s="125"/>
      <c r="G88" s="125"/>
    </row>
    <row r="89" spans="1:15">
      <c r="A89" s="8">
        <v>933.82519863791129</v>
      </c>
      <c r="B89" s="13" t="s">
        <v>147</v>
      </c>
      <c r="D89" s="125"/>
      <c r="E89" s="125"/>
      <c r="F89" s="125"/>
      <c r="G89" s="125"/>
      <c r="I89" s="102" t="s">
        <v>281</v>
      </c>
      <c r="J89" s="102" t="s">
        <v>146</v>
      </c>
      <c r="K89" s="102"/>
      <c r="L89" s="102"/>
      <c r="M89" s="102"/>
      <c r="N89" s="102"/>
      <c r="O89" s="102"/>
    </row>
    <row r="90" spans="1:15">
      <c r="A90" s="8">
        <v>166.12276612276617</v>
      </c>
      <c r="B90" s="13" t="s">
        <v>148</v>
      </c>
      <c r="D90" s="125"/>
      <c r="E90" s="125"/>
      <c r="F90" s="125"/>
      <c r="G90" s="125"/>
      <c r="I90" s="102" t="s">
        <v>208</v>
      </c>
      <c r="J90" s="102" t="s">
        <v>287</v>
      </c>
      <c r="K90" s="102" t="s">
        <v>288</v>
      </c>
      <c r="L90" s="102" t="s">
        <v>289</v>
      </c>
      <c r="M90" s="102" t="s">
        <v>290</v>
      </c>
      <c r="N90" s="102" t="s">
        <v>291</v>
      </c>
      <c r="O90" s="102" t="s">
        <v>201</v>
      </c>
    </row>
    <row r="91" spans="1:15">
      <c r="A91" s="8">
        <v>1210.5329949238578</v>
      </c>
      <c r="B91" s="13" t="s">
        <v>147</v>
      </c>
      <c r="D91" s="125"/>
      <c r="E91" s="125"/>
      <c r="F91" s="125"/>
      <c r="G91" s="125"/>
      <c r="I91" t="s">
        <v>147</v>
      </c>
      <c r="J91">
        <f>O91*$J$93/$O$93</f>
        <v>15.4</v>
      </c>
      <c r="K91">
        <f>$O$91*K93/$O$93</f>
        <v>12.6</v>
      </c>
      <c r="L91">
        <f>$O$91*L93/$O$93</f>
        <v>4.9000000000000004</v>
      </c>
      <c r="M91">
        <f>$O$91*M93/$O$93</f>
        <v>1.4</v>
      </c>
      <c r="N91">
        <f>$O$91*N93/$O$93</f>
        <v>0.7</v>
      </c>
      <c r="O91">
        <v>35</v>
      </c>
    </row>
    <row r="92" spans="1:15">
      <c r="A92" s="8">
        <v>-34.571428571428577</v>
      </c>
      <c r="B92" s="13" t="s">
        <v>148</v>
      </c>
      <c r="C92" s="18"/>
      <c r="D92" s="125"/>
      <c r="E92" s="125"/>
      <c r="F92" s="125"/>
      <c r="G92" s="125"/>
      <c r="I92" t="s">
        <v>148</v>
      </c>
      <c r="J92">
        <f>$O$92*J93/$O$93</f>
        <v>6.6</v>
      </c>
      <c r="K92">
        <f>$O$92*K93/$O$93</f>
        <v>5.4</v>
      </c>
      <c r="L92">
        <f>$O$92*L93/$O$93</f>
        <v>2.1</v>
      </c>
      <c r="M92">
        <f>$O$92*M93/$O$93</f>
        <v>0.6</v>
      </c>
      <c r="N92">
        <f>$O$92*N93/$O$93</f>
        <v>0.3</v>
      </c>
      <c r="O92">
        <v>15</v>
      </c>
    </row>
    <row r="93" spans="1:15">
      <c r="A93" s="8">
        <v>25.22723056946765</v>
      </c>
      <c r="B93" s="13" t="s">
        <v>147</v>
      </c>
      <c r="C93" s="18"/>
      <c r="D93" s="125"/>
      <c r="E93" s="125"/>
      <c r="F93" s="125"/>
      <c r="G93" s="125"/>
      <c r="I93" s="102" t="s">
        <v>201</v>
      </c>
      <c r="J93" s="102">
        <v>22</v>
      </c>
      <c r="K93" s="102">
        <v>18</v>
      </c>
      <c r="L93" s="102">
        <v>7</v>
      </c>
      <c r="M93" s="102">
        <v>2</v>
      </c>
      <c r="N93" s="102">
        <v>1</v>
      </c>
      <c r="O93" s="102">
        <v>50</v>
      </c>
    </row>
    <row r="94" spans="1:15">
      <c r="A94" s="8">
        <v>615.98290598290589</v>
      </c>
      <c r="B94" s="13" t="s">
        <v>147</v>
      </c>
      <c r="C94" s="18"/>
      <c r="D94" s="125"/>
      <c r="E94" s="125"/>
      <c r="F94" s="125"/>
      <c r="G94" s="125"/>
    </row>
    <row r="95" spans="1:15">
      <c r="A95" s="8">
        <v>1351.3950892857138</v>
      </c>
      <c r="B95" s="13" t="s">
        <v>147</v>
      </c>
      <c r="C95" s="18"/>
      <c r="D95" s="125"/>
      <c r="E95" s="125"/>
      <c r="F95" s="125"/>
      <c r="G95" s="125"/>
    </row>
    <row r="96" spans="1:15">
      <c r="A96" s="8">
        <v>1055.2758954501453</v>
      </c>
      <c r="B96" s="13" t="s">
        <v>147</v>
      </c>
      <c r="C96" s="18"/>
      <c r="D96" s="125"/>
      <c r="E96" s="125"/>
      <c r="F96" s="125"/>
      <c r="G96" s="125"/>
    </row>
    <row r="97" spans="1:15">
      <c r="A97" s="8">
        <v>4526.0340632603402</v>
      </c>
      <c r="B97" s="13" t="s">
        <v>148</v>
      </c>
      <c r="C97" s="17"/>
      <c r="D97" s="125"/>
      <c r="E97" s="125"/>
      <c r="F97" s="125"/>
      <c r="G97" s="125"/>
      <c r="I97" s="102" t="s">
        <v>282</v>
      </c>
      <c r="J97" s="102" t="s">
        <v>146</v>
      </c>
      <c r="K97" s="102"/>
      <c r="L97" s="102"/>
      <c r="M97" s="102"/>
      <c r="N97" s="102"/>
      <c r="O97" s="102"/>
    </row>
    <row r="98" spans="1:15">
      <c r="A98" s="8">
        <v>1081.9629789065862</v>
      </c>
      <c r="B98" s="13" t="s">
        <v>147</v>
      </c>
      <c r="C98" s="17"/>
      <c r="D98" s="125"/>
      <c r="E98" s="125"/>
      <c r="F98" s="125"/>
      <c r="G98" s="125"/>
      <c r="I98" s="102" t="s">
        <v>208</v>
      </c>
      <c r="J98" s="102" t="s">
        <v>287</v>
      </c>
      <c r="K98" s="102" t="s">
        <v>288</v>
      </c>
      <c r="L98" s="102" t="s">
        <v>289</v>
      </c>
      <c r="M98" s="102" t="s">
        <v>290</v>
      </c>
      <c r="N98" s="102" t="s">
        <v>291</v>
      </c>
      <c r="O98" s="102"/>
    </row>
    <row r="99" spans="1:15">
      <c r="A99" s="8">
        <v>1720.6486486486488</v>
      </c>
      <c r="B99" s="13" t="s">
        <v>147</v>
      </c>
      <c r="C99" s="18"/>
      <c r="D99" s="125"/>
      <c r="E99" s="125"/>
      <c r="F99" s="125"/>
      <c r="G99" s="125"/>
      <c r="I99" t="s">
        <v>147</v>
      </c>
      <c r="J99" s="103">
        <f>(J85-J91)^2/J91</f>
        <v>0.75064935064935079</v>
      </c>
      <c r="K99" s="103">
        <f t="shared" ref="K99:M99" si="0">(K85-K91)^2/K91</f>
        <v>1.5365079365079368</v>
      </c>
      <c r="L99" s="103">
        <f t="shared" si="0"/>
        <v>0.16530612244897971</v>
      </c>
      <c r="M99" s="103">
        <f t="shared" si="0"/>
        <v>0.25714285714285723</v>
      </c>
      <c r="N99" s="103">
        <f>(N85-N91)^2/N91</f>
        <v>0.7</v>
      </c>
    </row>
    <row r="100" spans="1:15">
      <c r="A100" s="8">
        <v>425.09041591320073</v>
      </c>
      <c r="B100" s="13" t="s">
        <v>147</v>
      </c>
      <c r="C100" s="18"/>
      <c r="D100" s="125"/>
      <c r="E100" s="125"/>
      <c r="F100" s="125"/>
      <c r="G100" s="125"/>
      <c r="I100" t="s">
        <v>148</v>
      </c>
      <c r="J100" s="103">
        <f>(J86-J92)^2/J92</f>
        <v>1.7515151515151519</v>
      </c>
      <c r="K100" s="103">
        <f t="shared" ref="K100:N100" si="1">(K86-K92)^2/K92</f>
        <v>3.5851851851851855</v>
      </c>
      <c r="L100" s="103">
        <f t="shared" si="1"/>
        <v>0.38571428571428562</v>
      </c>
      <c r="M100" s="103">
        <f t="shared" si="1"/>
        <v>0.6</v>
      </c>
      <c r="N100" s="103">
        <f t="shared" si="1"/>
        <v>1.6333333333333331</v>
      </c>
    </row>
    <row r="101" spans="1:15">
      <c r="A101" s="8">
        <v>450.42016806722688</v>
      </c>
      <c r="B101" s="13" t="s">
        <v>148</v>
      </c>
      <c r="C101" s="17"/>
      <c r="D101" s="17"/>
      <c r="E101" s="17"/>
      <c r="F101" s="17"/>
      <c r="G101" s="17"/>
      <c r="I101" s="102"/>
      <c r="J101" s="102"/>
      <c r="K101" s="102"/>
      <c r="L101" s="102"/>
      <c r="M101" s="102"/>
      <c r="N101" s="102"/>
      <c r="O101" s="102"/>
    </row>
    <row r="102" spans="1:15">
      <c r="A102" s="8">
        <v>388.34853090172248</v>
      </c>
      <c r="B102" s="13" t="s">
        <v>147</v>
      </c>
      <c r="C102" s="18"/>
      <c r="D102" s="113" t="s">
        <v>293</v>
      </c>
      <c r="E102" s="113" t="s">
        <v>321</v>
      </c>
      <c r="F102" s="113"/>
      <c r="G102" s="113"/>
    </row>
    <row r="103" spans="1:15">
      <c r="A103" s="8">
        <v>709.35856992639322</v>
      </c>
      <c r="B103" s="13" t="s">
        <v>147</v>
      </c>
      <c r="C103" s="18"/>
      <c r="D103" s="104" t="s">
        <v>259</v>
      </c>
      <c r="E103" s="104" t="s">
        <v>322</v>
      </c>
      <c r="F103" s="104"/>
      <c r="G103" s="104"/>
    </row>
    <row r="104" spans="1:15">
      <c r="A104" s="8">
        <v>1061.6874730951358</v>
      </c>
      <c r="B104" s="13" t="s">
        <v>147</v>
      </c>
      <c r="C104" s="18"/>
      <c r="D104" s="18"/>
      <c r="E104" s="18"/>
      <c r="F104" s="18"/>
      <c r="G104" s="18"/>
    </row>
    <row r="105" spans="1:15">
      <c r="A105" s="8">
        <v>1568.0547293277809</v>
      </c>
      <c r="B105" s="13" t="s">
        <v>148</v>
      </c>
      <c r="C105" s="18"/>
      <c r="D105" s="18"/>
      <c r="E105" s="18"/>
      <c r="F105" s="18"/>
      <c r="G105" s="18"/>
      <c r="I105" t="s">
        <v>283</v>
      </c>
      <c r="J105" s="103">
        <f>SUM(J99:N100)</f>
        <v>11.36535422249708</v>
      </c>
    </row>
    <row r="106" spans="1:15">
      <c r="A106" s="8">
        <v>20.978473581213304</v>
      </c>
      <c r="B106" s="13" t="s">
        <v>148</v>
      </c>
      <c r="C106" s="18"/>
      <c r="D106" s="18"/>
      <c r="E106" s="18"/>
      <c r="F106" s="18"/>
      <c r="G106" s="18"/>
      <c r="I106" t="s">
        <v>285</v>
      </c>
      <c r="J106">
        <f>(5-1)*(2-1)</f>
        <v>4</v>
      </c>
    </row>
    <row r="107" spans="1:15">
      <c r="A107" s="8">
        <v>1248.0825958702064</v>
      </c>
      <c r="B107" s="13" t="s">
        <v>147</v>
      </c>
      <c r="C107" s="18"/>
      <c r="D107" s="18"/>
      <c r="E107" s="18"/>
      <c r="F107" s="18"/>
      <c r="G107" s="18"/>
    </row>
    <row r="108" spans="1:15">
      <c r="A108" s="8">
        <v>740.44630404463044</v>
      </c>
      <c r="B108" s="13" t="s">
        <v>147</v>
      </c>
      <c r="C108" s="18"/>
      <c r="D108" s="18"/>
      <c r="E108" s="18"/>
      <c r="F108" s="18"/>
      <c r="G108" s="18"/>
      <c r="I108" t="s">
        <v>251</v>
      </c>
    </row>
    <row r="109" spans="1:15">
      <c r="A109" s="8">
        <v>2858.4882280049565</v>
      </c>
      <c r="B109" s="13" t="s">
        <v>147</v>
      </c>
      <c r="C109" s="18"/>
      <c r="D109" s="18"/>
      <c r="E109" s="18"/>
      <c r="F109" s="18"/>
      <c r="G109" s="18"/>
      <c r="I109">
        <f>_xlfn.CHISQ.DIST.RT(J105,J106)</f>
        <v>2.2750721067154468E-2</v>
      </c>
      <c r="J109" t="s">
        <v>323</v>
      </c>
    </row>
    <row r="110" spans="1:15">
      <c r="A110" s="8">
        <v>272.18637992831543</v>
      </c>
      <c r="B110" s="13" t="s">
        <v>147</v>
      </c>
      <c r="I110" s="122" t="s">
        <v>294</v>
      </c>
    </row>
    <row r="111" spans="1:15">
      <c r="A111" s="8">
        <v>2039.7260273972606</v>
      </c>
      <c r="B111" s="13" t="s">
        <v>147</v>
      </c>
    </row>
    <row r="112" spans="1:15">
      <c r="A112" s="8">
        <v>512.64822134387362</v>
      </c>
      <c r="B112" s="13" t="s">
        <v>147</v>
      </c>
      <c r="H112" s="122" t="s">
        <v>271</v>
      </c>
      <c r="I112" s="126" t="s">
        <v>324</v>
      </c>
      <c r="J112" s="126"/>
      <c r="K112" s="126"/>
      <c r="L112" s="126"/>
      <c r="M112" s="126"/>
      <c r="N112" s="126"/>
      <c r="O112" s="126"/>
    </row>
    <row r="113" spans="1:15">
      <c r="A113" s="8">
        <v>2314.3439282803588</v>
      </c>
      <c r="B113" s="13" t="s">
        <v>147</v>
      </c>
      <c r="H113" s="122"/>
      <c r="I113" s="126"/>
      <c r="J113" s="126"/>
      <c r="K113" s="126"/>
      <c r="L113" s="126"/>
      <c r="M113" s="126"/>
      <c r="N113" s="126"/>
      <c r="O113" s="126"/>
    </row>
    <row r="114" spans="1:15">
      <c r="A114" s="8">
        <v>453.44827586206895</v>
      </c>
      <c r="B114" s="13" t="s">
        <v>147</v>
      </c>
    </row>
    <row r="115" spans="1:15">
      <c r="A115" s="8">
        <v>666.30256690333147</v>
      </c>
      <c r="B115" s="13" t="s">
        <v>147</v>
      </c>
    </row>
    <row r="116" spans="1:15">
      <c r="A116" s="8">
        <v>149.78962131837307</v>
      </c>
      <c r="B116" s="13" t="s">
        <v>147</v>
      </c>
    </row>
    <row r="117" spans="1:15">
      <c r="A117" s="8">
        <v>1277.6432231020026</v>
      </c>
      <c r="B117" s="13" t="s">
        <v>147</v>
      </c>
    </row>
    <row r="118" spans="1:15">
      <c r="A118" s="8">
        <v>1214.5054945054947</v>
      </c>
      <c r="B118" s="13" t="s">
        <v>147</v>
      </c>
    </row>
    <row r="119" spans="1:15">
      <c r="A119" s="8">
        <v>1833.3333333333335</v>
      </c>
      <c r="B119" s="13" t="s">
        <v>148</v>
      </c>
    </row>
    <row r="120" spans="1:15">
      <c r="A120" s="8">
        <v>88.050314465408803</v>
      </c>
      <c r="B120" s="13" t="s">
        <v>148</v>
      </c>
    </row>
    <row r="121" spans="1:15">
      <c r="A121" s="8">
        <v>76.619047619047635</v>
      </c>
      <c r="B121" s="13" t="s">
        <v>148</v>
      </c>
    </row>
    <row r="122" spans="1:15">
      <c r="A122" s="8">
        <v>1016.8791742562235</v>
      </c>
      <c r="B122" s="13" t="s">
        <v>147</v>
      </c>
    </row>
    <row r="123" spans="1:15">
      <c r="A123" s="8">
        <v>1969.8113207547169</v>
      </c>
      <c r="B123" s="13" t="s">
        <v>147</v>
      </c>
    </row>
    <row r="124" spans="1:15">
      <c r="A124" s="8">
        <v>719.10430839002265</v>
      </c>
      <c r="B124" s="13" t="s">
        <v>147</v>
      </c>
    </row>
    <row r="125" spans="1:15">
      <c r="A125" s="8">
        <v>1178.5291214215201</v>
      </c>
      <c r="B125" s="13" t="s">
        <v>148</v>
      </c>
    </row>
    <row r="126" spans="1:15">
      <c r="A126" s="8">
        <v>2098.3783783783783</v>
      </c>
      <c r="B126" s="13" t="s">
        <v>148</v>
      </c>
    </row>
    <row r="127" spans="1:15">
      <c r="A127" s="8">
        <v>69.94202898550725</v>
      </c>
      <c r="B127" s="13" t="s">
        <v>147</v>
      </c>
    </row>
    <row r="128" spans="1:15">
      <c r="A128" s="8">
        <v>1985.0798056904925</v>
      </c>
      <c r="B128" s="13" t="s">
        <v>147</v>
      </c>
    </row>
    <row r="129" spans="1:16">
      <c r="A129" s="8">
        <v>822.50538406317287</v>
      </c>
      <c r="B129" s="13" t="s">
        <v>147</v>
      </c>
    </row>
    <row r="130" spans="1:16">
      <c r="A130" s="8">
        <v>104.78468899521532</v>
      </c>
      <c r="B130" s="13" t="s">
        <v>147</v>
      </c>
    </row>
    <row r="131" spans="1:16">
      <c r="A131" s="8">
        <v>185.28607594936713</v>
      </c>
      <c r="B131" s="13" t="s">
        <v>147</v>
      </c>
    </row>
    <row r="132" spans="1:16">
      <c r="A132" s="8">
        <v>414.45412608918497</v>
      </c>
      <c r="B132" s="13" t="s">
        <v>148</v>
      </c>
    </row>
    <row r="133" spans="1:16">
      <c r="A133" s="8">
        <v>988.97799328608721</v>
      </c>
      <c r="B133" s="13" t="s">
        <v>147</v>
      </c>
    </row>
    <row r="135" spans="1:16">
      <c r="A135" s="51" t="s">
        <v>280</v>
      </c>
      <c r="B135" s="51" t="s">
        <v>146</v>
      </c>
    </row>
    <row r="136" spans="1:16">
      <c r="A136" s="51" t="s">
        <v>150</v>
      </c>
      <c r="B136" s="103" t="s">
        <v>287</v>
      </c>
      <c r="C136" s="103" t="s">
        <v>288</v>
      </c>
      <c r="D136" s="103" t="s">
        <v>289</v>
      </c>
      <c r="E136" s="103" t="s">
        <v>290</v>
      </c>
      <c r="F136" s="103" t="s">
        <v>291</v>
      </c>
      <c r="G136" s="103" t="s">
        <v>201</v>
      </c>
    </row>
    <row r="137" spans="1:16">
      <c r="A137" s="52" t="s">
        <v>147</v>
      </c>
      <c r="B137" s="2">
        <v>12</v>
      </c>
      <c r="C137" s="2">
        <v>17</v>
      </c>
      <c r="D137" s="2">
        <v>4</v>
      </c>
      <c r="E137" s="2">
        <v>2</v>
      </c>
      <c r="F137" s="2"/>
      <c r="G137" s="2">
        <v>35</v>
      </c>
    </row>
    <row r="138" spans="1:16">
      <c r="A138" s="52" t="s">
        <v>148</v>
      </c>
      <c r="B138" s="2">
        <v>10</v>
      </c>
      <c r="C138" s="2">
        <v>1</v>
      </c>
      <c r="D138" s="2">
        <v>3</v>
      </c>
      <c r="E138" s="2"/>
      <c r="F138" s="2">
        <v>1</v>
      </c>
      <c r="G138" s="2">
        <v>15</v>
      </c>
    </row>
    <row r="139" spans="1:16">
      <c r="A139" s="52" t="s">
        <v>201</v>
      </c>
      <c r="B139" s="2">
        <v>22</v>
      </c>
      <c r="C139" s="2">
        <v>18</v>
      </c>
      <c r="D139" s="2">
        <v>7</v>
      </c>
      <c r="E139" s="2">
        <v>2</v>
      </c>
      <c r="F139" s="2">
        <v>1</v>
      </c>
      <c r="G139" s="2">
        <v>50</v>
      </c>
    </row>
    <row r="142" spans="1:16" ht="17" thickBot="1">
      <c r="A142" s="111"/>
      <c r="B142" s="111"/>
      <c r="C142" s="111"/>
      <c r="D142" s="111"/>
      <c r="E142" s="111"/>
      <c r="F142" s="111"/>
      <c r="G142" s="111"/>
      <c r="H142" s="111"/>
      <c r="I142" s="111"/>
      <c r="J142" s="111"/>
      <c r="K142" s="111"/>
      <c r="L142" s="111"/>
      <c r="M142" s="111"/>
      <c r="N142" s="111"/>
      <c r="O142" s="111"/>
      <c r="P142" s="111"/>
    </row>
    <row r="146" spans="1:8" ht="40" customHeight="1">
      <c r="A146" s="110"/>
      <c r="B146" s="110"/>
      <c r="C146" s="110"/>
      <c r="D146" s="112" t="s">
        <v>318</v>
      </c>
      <c r="E146" s="110"/>
      <c r="F146" s="110"/>
      <c r="G146" s="110"/>
      <c r="H146" s="110"/>
    </row>
    <row r="150" spans="1:8">
      <c r="A150" s="6" t="s">
        <v>326</v>
      </c>
      <c r="C150" s="51" t="s">
        <v>286</v>
      </c>
      <c r="D150" t="s">
        <v>295</v>
      </c>
    </row>
    <row r="151" spans="1:8">
      <c r="A151" s="4">
        <v>5.52</v>
      </c>
      <c r="C151" s="105" t="s">
        <v>296</v>
      </c>
      <c r="D151" s="2">
        <v>2</v>
      </c>
    </row>
    <row r="152" spans="1:8">
      <c r="A152" s="4">
        <v>10.99</v>
      </c>
      <c r="C152" s="105" t="s">
        <v>297</v>
      </c>
      <c r="D152" s="2">
        <v>2</v>
      </c>
    </row>
    <row r="153" spans="1:8">
      <c r="A153" s="4">
        <v>5.66</v>
      </c>
      <c r="C153" s="105" t="s">
        <v>298</v>
      </c>
      <c r="D153" s="2">
        <v>6</v>
      </c>
    </row>
    <row r="154" spans="1:8">
      <c r="A154" s="4">
        <v>6.25</v>
      </c>
      <c r="C154" s="105" t="s">
        <v>299</v>
      </c>
      <c r="D154" s="2">
        <v>13</v>
      </c>
    </row>
    <row r="155" spans="1:8">
      <c r="A155" s="4">
        <v>4.4800000000000004</v>
      </c>
      <c r="C155" s="105" t="s">
        <v>300</v>
      </c>
      <c r="D155" s="2">
        <v>13</v>
      </c>
    </row>
    <row r="156" spans="1:8">
      <c r="A156" s="4">
        <v>5.52</v>
      </c>
      <c r="C156" s="105" t="s">
        <v>301</v>
      </c>
      <c r="D156" s="2">
        <v>5</v>
      </c>
    </row>
    <row r="157" spans="1:8">
      <c r="A157" s="4">
        <v>1.66</v>
      </c>
      <c r="C157" s="105" t="s">
        <v>302</v>
      </c>
      <c r="D157" s="2">
        <v>3</v>
      </c>
    </row>
    <row r="158" spans="1:8">
      <c r="A158" s="4">
        <v>5.09</v>
      </c>
      <c r="C158" s="105" t="s">
        <v>303</v>
      </c>
      <c r="D158" s="2">
        <v>2</v>
      </c>
    </row>
    <row r="159" spans="1:8">
      <c r="A159" s="4">
        <v>-4.95</v>
      </c>
      <c r="C159" s="105" t="s">
        <v>304</v>
      </c>
      <c r="D159" s="2">
        <v>4</v>
      </c>
    </row>
    <row r="160" spans="1:8">
      <c r="A160" s="4">
        <v>-0.69</v>
      </c>
      <c r="C160" s="105" t="s">
        <v>201</v>
      </c>
      <c r="D160" s="2">
        <v>50</v>
      </c>
    </row>
    <row r="161" spans="1:11">
      <c r="A161" s="4">
        <v>14.17</v>
      </c>
    </row>
    <row r="162" spans="1:11" ht="17" thickBot="1">
      <c r="A162" s="4">
        <v>6.98</v>
      </c>
    </row>
    <row r="163" spans="1:11">
      <c r="A163" s="4">
        <v>6.82</v>
      </c>
      <c r="C163" s="114" t="s">
        <v>293</v>
      </c>
      <c r="D163" s="115" t="s">
        <v>314</v>
      </c>
      <c r="E163" s="115"/>
      <c r="F163" s="115"/>
      <c r="G163" s="76"/>
      <c r="H163" s="76"/>
      <c r="I163" s="76"/>
      <c r="J163" s="77"/>
      <c r="K163" s="23"/>
    </row>
    <row r="164" spans="1:11">
      <c r="A164" s="4">
        <v>5.29</v>
      </c>
      <c r="C164" s="108" t="s">
        <v>259</v>
      </c>
      <c r="D164" s="109" t="s">
        <v>315</v>
      </c>
      <c r="E164" s="109"/>
      <c r="F164" s="109"/>
      <c r="G164" s="23"/>
      <c r="H164" s="23"/>
      <c r="I164" s="23"/>
      <c r="J164" s="79"/>
      <c r="K164" s="23"/>
    </row>
    <row r="165" spans="1:11">
      <c r="A165" s="4">
        <v>8.43</v>
      </c>
      <c r="C165" s="78"/>
      <c r="D165" s="23"/>
      <c r="E165" s="23"/>
      <c r="F165" s="23"/>
      <c r="G165" s="23"/>
      <c r="H165" s="23"/>
      <c r="I165" s="23"/>
      <c r="J165" s="79"/>
      <c r="K165" s="23"/>
    </row>
    <row r="166" spans="1:11">
      <c r="A166" s="4">
        <v>14.46</v>
      </c>
      <c r="C166" s="78"/>
      <c r="D166" s="23"/>
      <c r="E166" s="23"/>
      <c r="F166" s="23"/>
      <c r="G166" s="23"/>
      <c r="H166" s="23"/>
      <c r="I166" s="23"/>
      <c r="J166" s="79"/>
      <c r="K166" s="23"/>
    </row>
    <row r="167" spans="1:11">
      <c r="A167" s="4">
        <v>4.43</v>
      </c>
      <c r="C167" s="78"/>
      <c r="D167" s="23"/>
      <c r="E167" s="23"/>
      <c r="F167" s="23"/>
      <c r="G167" s="23"/>
      <c r="H167" s="23"/>
      <c r="I167" s="23"/>
      <c r="J167" s="79"/>
      <c r="K167" s="23"/>
    </row>
    <row r="168" spans="1:11">
      <c r="A168" s="4">
        <v>2.92</v>
      </c>
      <c r="C168" s="78"/>
      <c r="D168" s="23"/>
      <c r="E168" s="23"/>
      <c r="F168" s="23"/>
      <c r="G168" s="23"/>
      <c r="H168" s="23"/>
      <c r="I168" s="23"/>
      <c r="J168" s="79"/>
      <c r="K168" s="23"/>
    </row>
    <row r="169" spans="1:11">
      <c r="A169" s="4">
        <v>2.29</v>
      </c>
      <c r="C169" s="78" t="s">
        <v>307</v>
      </c>
      <c r="D169" s="23" t="s">
        <v>308</v>
      </c>
      <c r="E169" s="23" t="s">
        <v>280</v>
      </c>
      <c r="F169" s="23" t="s">
        <v>281</v>
      </c>
      <c r="G169" s="23" t="s">
        <v>163</v>
      </c>
      <c r="H169" s="23" t="s">
        <v>309</v>
      </c>
      <c r="I169" s="23" t="s">
        <v>310</v>
      </c>
      <c r="J169" s="79"/>
      <c r="K169" s="23"/>
    </row>
    <row r="170" spans="1:11">
      <c r="A170" s="4">
        <v>5.4</v>
      </c>
      <c r="C170" s="78">
        <v>-5.5</v>
      </c>
      <c r="D170" s="23">
        <f t="shared" ref="D170:D178" si="2">C170+2</f>
        <v>-3.5</v>
      </c>
      <c r="E170" s="23">
        <f t="shared" ref="E170:E178" si="3">COUNTIFS($A$151:$A$200,"&lt;"&amp;D170,$A$151:$A$200,"&gt;="&amp;C170)</f>
        <v>2</v>
      </c>
      <c r="F170" s="23">
        <f>E179/9</f>
        <v>5.5555555555555554</v>
      </c>
      <c r="G170" s="23">
        <f>E170-F170</f>
        <v>-3.5555555555555554</v>
      </c>
      <c r="H170" s="23">
        <f>G170^2</f>
        <v>12.641975308641975</v>
      </c>
      <c r="I170" s="23">
        <f>H170/F170</f>
        <v>2.2755555555555556</v>
      </c>
      <c r="J170" s="79"/>
      <c r="K170" s="23"/>
    </row>
    <row r="171" spans="1:11">
      <c r="A171" s="4">
        <v>8.51</v>
      </c>
      <c r="C171" s="78">
        <f>D170+2</f>
        <v>-1.5</v>
      </c>
      <c r="D171" s="23">
        <f t="shared" si="2"/>
        <v>0.5</v>
      </c>
      <c r="E171" s="23">
        <f t="shared" si="3"/>
        <v>2</v>
      </c>
      <c r="F171" s="23">
        <v>5.5555555555555554</v>
      </c>
      <c r="G171" s="23">
        <f t="shared" ref="G171:G178" si="4">E171-F171</f>
        <v>-3.5555555555555554</v>
      </c>
      <c r="H171" s="23">
        <f t="shared" ref="H171:H178" si="5">G171^2</f>
        <v>12.641975308641975</v>
      </c>
      <c r="I171" s="23">
        <f t="shared" ref="I171:I178" si="6">H171/F171</f>
        <v>2.2755555555555556</v>
      </c>
      <c r="J171" s="79"/>
      <c r="K171" s="23"/>
    </row>
    <row r="172" spans="1:11">
      <c r="A172" s="4">
        <v>13.84</v>
      </c>
      <c r="C172" s="78">
        <f t="shared" ref="C172:C178" si="7">D171</f>
        <v>0.5</v>
      </c>
      <c r="D172" s="23">
        <f t="shared" si="2"/>
        <v>2.5</v>
      </c>
      <c r="E172" s="23">
        <f t="shared" si="3"/>
        <v>6</v>
      </c>
      <c r="F172" s="23">
        <v>5.5555555555555554</v>
      </c>
      <c r="G172" s="23">
        <f t="shared" si="4"/>
        <v>0.44444444444444464</v>
      </c>
      <c r="H172" s="23">
        <f t="shared" si="5"/>
        <v>0.19753086419753105</v>
      </c>
      <c r="I172" s="23">
        <f t="shared" si="6"/>
        <v>3.555555555555559E-2</v>
      </c>
      <c r="J172" s="79"/>
      <c r="K172" s="23"/>
    </row>
    <row r="173" spans="1:11">
      <c r="A173" s="4">
        <v>0.81</v>
      </c>
      <c r="C173" s="78">
        <f t="shared" si="7"/>
        <v>2.5</v>
      </c>
      <c r="D173" s="23">
        <f t="shared" si="2"/>
        <v>4.5</v>
      </c>
      <c r="E173" s="23">
        <f t="shared" si="3"/>
        <v>13</v>
      </c>
      <c r="F173" s="23">
        <v>5.5555555555555554</v>
      </c>
      <c r="G173" s="23">
        <f t="shared" si="4"/>
        <v>7.4444444444444446</v>
      </c>
      <c r="H173" s="23">
        <f t="shared" si="5"/>
        <v>55.419753086419753</v>
      </c>
      <c r="I173" s="23">
        <f t="shared" si="6"/>
        <v>9.9755555555555553</v>
      </c>
      <c r="J173" s="79"/>
      <c r="K173" s="23"/>
    </row>
    <row r="174" spans="1:11">
      <c r="A174" s="4">
        <v>2.9</v>
      </c>
      <c r="C174" s="78">
        <f t="shared" si="7"/>
        <v>4.5</v>
      </c>
      <c r="D174" s="23">
        <f t="shared" si="2"/>
        <v>6.5</v>
      </c>
      <c r="E174" s="23">
        <f t="shared" si="3"/>
        <v>13</v>
      </c>
      <c r="F174" s="23">
        <v>5.5555555555555554</v>
      </c>
      <c r="G174" s="23">
        <f t="shared" si="4"/>
        <v>7.4444444444444446</v>
      </c>
      <c r="H174" s="23">
        <f t="shared" si="5"/>
        <v>55.419753086419753</v>
      </c>
      <c r="I174" s="23">
        <f t="shared" si="6"/>
        <v>9.9755555555555553</v>
      </c>
      <c r="J174" s="79"/>
      <c r="K174" s="23"/>
    </row>
    <row r="175" spans="1:11">
      <c r="A175" s="4">
        <v>7.12</v>
      </c>
      <c r="C175" s="78">
        <f t="shared" si="7"/>
        <v>6.5</v>
      </c>
      <c r="D175" s="23">
        <f t="shared" si="2"/>
        <v>8.5</v>
      </c>
      <c r="E175" s="23">
        <f t="shared" si="3"/>
        <v>5</v>
      </c>
      <c r="F175" s="23">
        <v>5.5555555555555554</v>
      </c>
      <c r="G175" s="23">
        <f t="shared" si="4"/>
        <v>-0.55555555555555536</v>
      </c>
      <c r="H175" s="23">
        <f t="shared" si="5"/>
        <v>0.30864197530864174</v>
      </c>
      <c r="I175" s="23">
        <f t="shared" si="6"/>
        <v>5.5555555555555518E-2</v>
      </c>
      <c r="J175" s="79"/>
      <c r="K175" s="23"/>
    </row>
    <row r="176" spans="1:11">
      <c r="A176" s="4">
        <v>3.9</v>
      </c>
      <c r="C176" s="78">
        <f t="shared" si="7"/>
        <v>8.5</v>
      </c>
      <c r="D176" s="23">
        <f t="shared" si="2"/>
        <v>10.5</v>
      </c>
      <c r="E176" s="23">
        <f t="shared" si="3"/>
        <v>3</v>
      </c>
      <c r="F176" s="23">
        <v>5.5555555555555554</v>
      </c>
      <c r="G176" s="23">
        <f t="shared" si="4"/>
        <v>-2.5555555555555554</v>
      </c>
      <c r="H176" s="23">
        <f t="shared" si="5"/>
        <v>6.530864197530863</v>
      </c>
      <c r="I176" s="23">
        <f t="shared" si="6"/>
        <v>1.1755555555555555</v>
      </c>
      <c r="J176" s="79"/>
      <c r="K176" s="23"/>
    </row>
    <row r="177" spans="1:11">
      <c r="A177" s="4">
        <v>3.25</v>
      </c>
      <c r="C177" s="78">
        <f t="shared" si="7"/>
        <v>10.5</v>
      </c>
      <c r="D177" s="23">
        <f t="shared" si="2"/>
        <v>12.5</v>
      </c>
      <c r="E177" s="23">
        <f t="shared" si="3"/>
        <v>2</v>
      </c>
      <c r="F177" s="23">
        <v>5.5555555555555554</v>
      </c>
      <c r="G177" s="23">
        <f t="shared" si="4"/>
        <v>-3.5555555555555554</v>
      </c>
      <c r="H177" s="23">
        <f t="shared" si="5"/>
        <v>12.641975308641975</v>
      </c>
      <c r="I177" s="23">
        <f t="shared" si="6"/>
        <v>2.2755555555555556</v>
      </c>
      <c r="J177" s="79"/>
      <c r="K177" s="23"/>
    </row>
    <row r="178" spans="1:11">
      <c r="A178" s="4">
        <v>0.19</v>
      </c>
      <c r="C178" s="78">
        <f t="shared" si="7"/>
        <v>12.5</v>
      </c>
      <c r="D178" s="23">
        <f t="shared" si="2"/>
        <v>14.5</v>
      </c>
      <c r="E178" s="23">
        <f t="shared" si="3"/>
        <v>4</v>
      </c>
      <c r="F178" s="23">
        <v>5.5555555555555554</v>
      </c>
      <c r="G178" s="23">
        <f t="shared" si="4"/>
        <v>-1.5555555555555554</v>
      </c>
      <c r="H178" s="23">
        <f t="shared" si="5"/>
        <v>2.4197530864197523</v>
      </c>
      <c r="I178" s="23">
        <f t="shared" si="6"/>
        <v>0.43555555555555542</v>
      </c>
      <c r="J178" s="79"/>
      <c r="K178" s="23"/>
    </row>
    <row r="179" spans="1:11">
      <c r="A179" s="4">
        <v>2.86</v>
      </c>
      <c r="C179" s="78"/>
      <c r="D179" s="23"/>
      <c r="E179" s="23">
        <f>SUM(E170:E178)</f>
        <v>50</v>
      </c>
      <c r="F179" s="23"/>
      <c r="G179" s="23"/>
      <c r="H179" s="23" t="s">
        <v>311</v>
      </c>
      <c r="I179" s="23">
        <f>SUM(I170:I178)</f>
        <v>28.48</v>
      </c>
      <c r="J179" s="79"/>
      <c r="K179" s="23"/>
    </row>
    <row r="180" spans="1:11">
      <c r="A180" s="4">
        <v>11.89</v>
      </c>
      <c r="C180" s="78"/>
      <c r="D180" s="23"/>
      <c r="E180" s="23"/>
      <c r="F180" s="23"/>
      <c r="G180" s="23"/>
      <c r="H180" s="23" t="s">
        <v>312</v>
      </c>
      <c r="I180" s="23">
        <f>9-1</f>
        <v>8</v>
      </c>
      <c r="J180" s="79"/>
      <c r="K180" s="23"/>
    </row>
    <row r="181" spans="1:11">
      <c r="A181" s="4">
        <v>-5.26</v>
      </c>
      <c r="C181" s="78"/>
      <c r="D181" s="23"/>
      <c r="E181" s="23"/>
      <c r="F181" s="23"/>
      <c r="G181" s="23"/>
      <c r="H181" s="23"/>
      <c r="I181" s="23"/>
      <c r="J181" s="79"/>
      <c r="K181" s="23"/>
    </row>
    <row r="182" spans="1:11">
      <c r="A182" s="4">
        <v>3.45</v>
      </c>
      <c r="C182" s="78"/>
      <c r="D182" s="23"/>
      <c r="E182" s="23"/>
      <c r="F182" s="23"/>
      <c r="G182" s="23"/>
      <c r="H182" s="23" t="s">
        <v>292</v>
      </c>
      <c r="I182" s="23">
        <f>_xlfn.CHISQ.DIST.RT(I179,I180)</f>
        <v>3.9108049048760428E-4</v>
      </c>
      <c r="J182" s="79" t="s">
        <v>327</v>
      </c>
      <c r="K182" s="23"/>
    </row>
    <row r="183" spans="1:11">
      <c r="A183" s="4">
        <v>3.59</v>
      </c>
      <c r="C183" s="78"/>
      <c r="D183" s="23"/>
      <c r="E183" s="23"/>
      <c r="F183" s="23"/>
      <c r="G183" s="23"/>
      <c r="H183" s="23"/>
      <c r="I183" s="123" t="s">
        <v>294</v>
      </c>
      <c r="J183" s="79"/>
      <c r="K183" s="23"/>
    </row>
    <row r="184" spans="1:11">
      <c r="A184" s="4">
        <v>13.58</v>
      </c>
      <c r="C184" s="78"/>
      <c r="D184" s="23"/>
      <c r="E184" s="23"/>
      <c r="F184" s="23"/>
      <c r="G184" s="23"/>
      <c r="H184" s="23"/>
      <c r="I184" s="23"/>
      <c r="J184" s="79"/>
      <c r="K184" s="23"/>
    </row>
    <row r="185" spans="1:11" ht="17" thickBot="1">
      <c r="A185" s="4">
        <v>6.3</v>
      </c>
      <c r="C185" s="83"/>
      <c r="D185" s="121" t="s">
        <v>271</v>
      </c>
      <c r="E185" s="121" t="s">
        <v>313</v>
      </c>
      <c r="F185" s="106"/>
      <c r="G185" s="106"/>
      <c r="H185" s="106"/>
      <c r="I185" s="106"/>
      <c r="J185" s="107"/>
      <c r="K185" s="23"/>
    </row>
    <row r="186" spans="1:11">
      <c r="A186" s="4">
        <v>1.52</v>
      </c>
    </row>
    <row r="187" spans="1:11">
      <c r="A187" s="4">
        <v>2.6</v>
      </c>
    </row>
    <row r="188" spans="1:11">
      <c r="A188" s="4">
        <v>2.84</v>
      </c>
    </row>
    <row r="189" spans="1:11">
      <c r="A189" s="4">
        <v>2.48</v>
      </c>
    </row>
    <row r="190" spans="1:11">
      <c r="A190" s="4">
        <v>3.08</v>
      </c>
    </row>
    <row r="191" spans="1:11">
      <c r="A191" s="4">
        <v>4.7699999999999996</v>
      </c>
    </row>
    <row r="192" spans="1:11" ht="17" thickBot="1">
      <c r="A192" s="4">
        <v>8.99</v>
      </c>
    </row>
    <row r="193" spans="1:10">
      <c r="A193" s="4">
        <v>4.8899999999999997</v>
      </c>
      <c r="C193" s="116" t="s">
        <v>293</v>
      </c>
      <c r="D193" s="117" t="s">
        <v>305</v>
      </c>
      <c r="E193" s="117"/>
      <c r="F193" s="117"/>
      <c r="G193" s="76"/>
      <c r="H193" s="76"/>
      <c r="I193" s="76"/>
      <c r="J193" s="77"/>
    </row>
    <row r="194" spans="1:10">
      <c r="A194" s="4">
        <v>2.06</v>
      </c>
      <c r="C194" s="118" t="s">
        <v>259</v>
      </c>
      <c r="D194" s="119" t="s">
        <v>306</v>
      </c>
      <c r="E194" s="119"/>
      <c r="F194" s="120"/>
      <c r="G194" s="23"/>
      <c r="H194" s="23"/>
      <c r="I194" s="23"/>
      <c r="J194" s="79"/>
    </row>
    <row r="195" spans="1:10">
      <c r="A195" s="4">
        <v>6.72</v>
      </c>
      <c r="C195" s="78"/>
      <c r="D195" s="23"/>
      <c r="E195" s="23"/>
      <c r="F195" s="23"/>
      <c r="G195" s="23"/>
      <c r="H195" s="23"/>
      <c r="I195" s="23"/>
      <c r="J195" s="79"/>
    </row>
    <row r="196" spans="1:10">
      <c r="A196" s="4">
        <v>5.13</v>
      </c>
      <c r="C196" s="78"/>
      <c r="D196" s="23"/>
      <c r="E196" s="23"/>
      <c r="F196" s="23"/>
      <c r="G196" s="23"/>
      <c r="H196" s="23"/>
      <c r="I196" s="23"/>
      <c r="J196" s="79"/>
    </row>
    <row r="197" spans="1:10">
      <c r="A197" s="4">
        <v>4.59</v>
      </c>
      <c r="C197" s="78"/>
      <c r="D197" s="23"/>
      <c r="E197" s="23"/>
      <c r="F197" s="23"/>
      <c r="G197" s="23"/>
      <c r="H197" s="23"/>
      <c r="I197" s="23"/>
      <c r="J197" s="79"/>
    </row>
    <row r="198" spans="1:10">
      <c r="A198" s="4">
        <v>9.15</v>
      </c>
      <c r="C198" s="78"/>
      <c r="D198" s="23"/>
      <c r="E198" s="23"/>
      <c r="F198" s="23"/>
      <c r="G198" s="23"/>
      <c r="H198" s="23"/>
      <c r="I198" s="23"/>
      <c r="J198" s="79"/>
    </row>
    <row r="199" spans="1:10">
      <c r="A199" s="4">
        <v>3.85</v>
      </c>
      <c r="C199" s="78"/>
      <c r="D199" s="23"/>
      <c r="E199" s="23"/>
      <c r="F199" s="23"/>
      <c r="G199" s="23"/>
      <c r="H199" s="23"/>
      <c r="I199" s="23"/>
      <c r="J199" s="79"/>
    </row>
    <row r="200" spans="1:10">
      <c r="A200" s="4">
        <v>5.91</v>
      </c>
      <c r="C200" s="78"/>
      <c r="D200" s="23"/>
      <c r="E200" s="23"/>
      <c r="F200" s="23"/>
      <c r="G200" s="23"/>
      <c r="H200" s="23"/>
      <c r="I200" s="23"/>
      <c r="J200" s="79"/>
    </row>
    <row r="201" spans="1:10">
      <c r="C201" s="78"/>
      <c r="D201" s="23"/>
      <c r="E201" s="23"/>
      <c r="F201" s="23" t="s">
        <v>161</v>
      </c>
      <c r="G201" s="56">
        <f>AVERAGE(A151:A200)</f>
        <v>5.1246000000000027</v>
      </c>
      <c r="H201" s="23"/>
      <c r="I201" s="23"/>
      <c r="J201" s="79"/>
    </row>
    <row r="202" spans="1:10">
      <c r="C202" s="78"/>
      <c r="D202" s="23"/>
      <c r="E202" s="23"/>
      <c r="F202" s="23" t="s">
        <v>162</v>
      </c>
      <c r="G202" s="42">
        <f>_xlfn.STDEV.S(A151:A200)</f>
        <v>4.15599454439743</v>
      </c>
      <c r="H202" s="23"/>
      <c r="I202" s="23"/>
      <c r="J202" s="79"/>
    </row>
    <row r="203" spans="1:10">
      <c r="C203" s="78" t="s">
        <v>316</v>
      </c>
      <c r="D203" s="23" t="s">
        <v>317</v>
      </c>
      <c r="E203" s="23" t="s">
        <v>307</v>
      </c>
      <c r="F203" s="23" t="s">
        <v>308</v>
      </c>
      <c r="G203" s="23" t="s">
        <v>280</v>
      </c>
      <c r="H203" s="23" t="s">
        <v>281</v>
      </c>
      <c r="I203" s="23" t="s">
        <v>310</v>
      </c>
      <c r="J203" s="79"/>
    </row>
    <row r="204" spans="1:10">
      <c r="C204" s="78"/>
      <c r="D204" s="23">
        <v>0.1</v>
      </c>
      <c r="E204" s="23"/>
      <c r="F204" s="23">
        <f>_xlfn.NORM.INV(D204, G201, G202)</f>
        <v>-0.20152131476734247</v>
      </c>
      <c r="G204" s="23">
        <f>COUNTIF($A$151:$A$200,"&lt;"&amp;F204)</f>
        <v>3</v>
      </c>
      <c r="H204" s="23">
        <v>5</v>
      </c>
      <c r="I204" s="23">
        <f>(G204-H204)^2/H204</f>
        <v>0.8</v>
      </c>
      <c r="J204" s="79"/>
    </row>
    <row r="205" spans="1:10">
      <c r="C205" s="78"/>
      <c r="D205" s="23">
        <v>0.1</v>
      </c>
      <c r="E205" s="23">
        <f>F204</f>
        <v>-0.20152131476734247</v>
      </c>
      <c r="F205" s="23">
        <f>_xlfn.NORM.INV(SUM($D$204:D205), $G$201, $G$202)</f>
        <v>1.6268267448219347</v>
      </c>
      <c r="G205" s="23">
        <f t="shared" ref="G205:G212" si="8">COUNTIFS($A$151:$A$200,"&lt;"&amp;F205,$A$151:$A$200,"&gt;="&amp;E205)</f>
        <v>3</v>
      </c>
      <c r="H205" s="23">
        <v>5</v>
      </c>
      <c r="I205" s="23">
        <f t="shared" ref="I205:I213" si="9">(G205-H205)^2/H205</f>
        <v>0.8</v>
      </c>
      <c r="J205" s="79"/>
    </row>
    <row r="206" spans="1:10">
      <c r="C206" s="78"/>
      <c r="D206" s="23">
        <v>0.1</v>
      </c>
      <c r="E206" s="23">
        <f t="shared" ref="E206:E213" si="10">F205</f>
        <v>1.6268267448219347</v>
      </c>
      <c r="F206" s="23">
        <f>_xlfn.NORM.INV(SUM($D$204:D206), $G$201, $G$202)</f>
        <v>2.9451943301061703</v>
      </c>
      <c r="G206" s="23">
        <f t="shared" si="8"/>
        <v>9</v>
      </c>
      <c r="H206" s="23">
        <v>5</v>
      </c>
      <c r="I206" s="23">
        <f t="shared" si="9"/>
        <v>3.2</v>
      </c>
      <c r="J206" s="79"/>
    </row>
    <row r="207" spans="1:10">
      <c r="C207" s="78"/>
      <c r="D207" s="23">
        <v>0.1</v>
      </c>
      <c r="E207" s="23">
        <f t="shared" si="10"/>
        <v>2.9451943301061703</v>
      </c>
      <c r="F207" s="23">
        <f>_xlfn.NORM.INV(SUM($D$204:D207), $G$201, $G$202)</f>
        <v>4.0716908215287262</v>
      </c>
      <c r="G207" s="23">
        <f t="shared" si="8"/>
        <v>6</v>
      </c>
      <c r="H207" s="23">
        <v>5</v>
      </c>
      <c r="I207" s="23">
        <f t="shared" si="9"/>
        <v>0.2</v>
      </c>
      <c r="J207" s="79"/>
    </row>
    <row r="208" spans="1:10">
      <c r="C208" s="78"/>
      <c r="D208" s="23">
        <v>0.1</v>
      </c>
      <c r="E208" s="23">
        <f t="shared" si="10"/>
        <v>4.0716908215287262</v>
      </c>
      <c r="F208" s="23">
        <f>_xlfn.NORM.INV(SUM($D$204:D208), $G$201, $G$202)</f>
        <v>5.1246000000000027</v>
      </c>
      <c r="G208" s="23">
        <f t="shared" si="8"/>
        <v>6</v>
      </c>
      <c r="H208" s="23">
        <v>5</v>
      </c>
      <c r="I208" s="23">
        <f t="shared" si="9"/>
        <v>0.2</v>
      </c>
      <c r="J208" s="79"/>
    </row>
    <row r="209" spans="3:10">
      <c r="C209" s="78"/>
      <c r="D209" s="23">
        <v>0.1</v>
      </c>
      <c r="E209" s="23">
        <f t="shared" si="10"/>
        <v>5.1246000000000027</v>
      </c>
      <c r="F209" s="23">
        <f>_xlfn.NORM.INV(SUM($D$204:D209), $G$201, $G$202)</f>
        <v>6.1775091784712792</v>
      </c>
      <c r="G209" s="23">
        <f t="shared" si="8"/>
        <v>7</v>
      </c>
      <c r="H209" s="23">
        <v>5</v>
      </c>
      <c r="I209" s="23">
        <f t="shared" si="9"/>
        <v>0.8</v>
      </c>
      <c r="J209" s="79"/>
    </row>
    <row r="210" spans="3:10">
      <c r="C210" s="78"/>
      <c r="D210" s="23">
        <v>0.1</v>
      </c>
      <c r="E210" s="23">
        <f t="shared" si="10"/>
        <v>6.1775091784712792</v>
      </c>
      <c r="F210" s="23">
        <f>_xlfn.NORM.INV(SUM($D$204:D210), $G$201, $G$202)</f>
        <v>7.3040056698938347</v>
      </c>
      <c r="G210" s="23">
        <f t="shared" si="8"/>
        <v>6</v>
      </c>
      <c r="H210" s="23">
        <v>5</v>
      </c>
      <c r="I210" s="23">
        <f t="shared" si="9"/>
        <v>0.2</v>
      </c>
      <c r="J210" s="79"/>
    </row>
    <row r="211" spans="3:10">
      <c r="C211" s="78"/>
      <c r="D211" s="23">
        <v>0.1</v>
      </c>
      <c r="E211" s="23">
        <f t="shared" si="10"/>
        <v>7.3040056698938347</v>
      </c>
      <c r="F211" s="23">
        <f>_xlfn.NORM.INV(SUM($D$204:D211), $G$201, $G$202)</f>
        <v>8.622373255178065</v>
      </c>
      <c r="G211" s="23">
        <f t="shared" si="8"/>
        <v>2</v>
      </c>
      <c r="H211" s="23">
        <v>5</v>
      </c>
      <c r="I211" s="23">
        <f t="shared" si="9"/>
        <v>1.8</v>
      </c>
      <c r="J211" s="79"/>
    </row>
    <row r="212" spans="3:10">
      <c r="C212" s="78"/>
      <c r="D212" s="23">
        <v>0.1</v>
      </c>
      <c r="E212" s="23">
        <f t="shared" si="10"/>
        <v>8.622373255178065</v>
      </c>
      <c r="F212" s="23">
        <f>_xlfn.NORM.INV(SUM($D$204:D212), $G$201, $G$202)</f>
        <v>10.450721314767346</v>
      </c>
      <c r="G212" s="23">
        <f t="shared" si="8"/>
        <v>2</v>
      </c>
      <c r="H212" s="23">
        <v>5</v>
      </c>
      <c r="I212" s="23">
        <f t="shared" si="9"/>
        <v>1.8</v>
      </c>
      <c r="J212" s="79"/>
    </row>
    <row r="213" spans="3:10">
      <c r="C213" s="78"/>
      <c r="D213" s="23">
        <v>0.1</v>
      </c>
      <c r="E213" s="23">
        <f t="shared" si="10"/>
        <v>10.450721314767346</v>
      </c>
      <c r="F213" s="23"/>
      <c r="G213" s="23">
        <f>COUNTIF($A$151:$A$200,"&gt;="&amp;E213)</f>
        <v>6</v>
      </c>
      <c r="H213" s="23">
        <v>5</v>
      </c>
      <c r="I213" s="23">
        <f t="shared" si="9"/>
        <v>0.2</v>
      </c>
      <c r="J213" s="79"/>
    </row>
    <row r="214" spans="3:10">
      <c r="C214" s="78"/>
      <c r="D214" s="23"/>
      <c r="E214" s="23"/>
      <c r="F214" s="23"/>
      <c r="G214" s="23"/>
      <c r="H214" s="23" t="s">
        <v>311</v>
      </c>
      <c r="I214" s="23">
        <f>SUM(I204:I213)</f>
        <v>10.000000000000002</v>
      </c>
      <c r="J214" s="79"/>
    </row>
    <row r="215" spans="3:10">
      <c r="C215" s="78"/>
      <c r="D215" s="23"/>
      <c r="E215" s="23"/>
      <c r="F215" s="23"/>
      <c r="G215" s="23"/>
      <c r="H215" s="23" t="s">
        <v>284</v>
      </c>
      <c r="I215" s="23">
        <f>10-3</f>
        <v>7</v>
      </c>
      <c r="J215" s="79"/>
    </row>
    <row r="216" spans="3:10">
      <c r="C216" s="78"/>
      <c r="D216" s="23"/>
      <c r="E216" s="23"/>
      <c r="F216" s="23"/>
      <c r="G216" s="23"/>
      <c r="H216" s="23" t="s">
        <v>292</v>
      </c>
      <c r="I216" s="23">
        <f>_xlfn.CHISQ.DIST.RT(I214,I215)</f>
        <v>0.18857346751344989</v>
      </c>
      <c r="J216" s="79" t="s">
        <v>328</v>
      </c>
    </row>
    <row r="217" spans="3:10">
      <c r="C217" s="78"/>
      <c r="D217" s="23"/>
      <c r="E217" s="23"/>
      <c r="F217" s="23"/>
      <c r="G217" s="23"/>
      <c r="H217" s="23"/>
      <c r="I217" s="123" t="s">
        <v>267</v>
      </c>
      <c r="J217" s="79"/>
    </row>
    <row r="218" spans="3:10">
      <c r="C218" s="78"/>
      <c r="D218" s="23"/>
      <c r="E218" s="23"/>
      <c r="F218" s="23"/>
      <c r="G218" s="23"/>
      <c r="H218" s="23"/>
      <c r="I218" s="33"/>
      <c r="J218" s="79"/>
    </row>
    <row r="219" spans="3:10" ht="17" thickBot="1">
      <c r="C219" s="83"/>
      <c r="D219" s="121" t="s">
        <v>271</v>
      </c>
      <c r="E219" s="121" t="s">
        <v>325</v>
      </c>
      <c r="F219" s="106"/>
      <c r="G219" s="106"/>
      <c r="H219" s="106"/>
      <c r="I219" s="106"/>
      <c r="J219" s="107"/>
    </row>
  </sheetData>
  <mergeCells count="2">
    <mergeCell ref="D85:G100"/>
    <mergeCell ref="I112:O113"/>
  </mergeCells>
  <pageMargins left="0.7" right="0.7" top="0.75" bottom="0.75" header="0.3" footer="0.3"/>
  <ignoredErrors>
    <ignoredError sqref="L100:M100 N99" emptyCellReference="1"/>
  </ignoredErrors>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8D02C-7A0A-B443-9F6F-785B30826D4D}">
  <dimension ref="A2:Q77"/>
  <sheetViews>
    <sheetView workbookViewId="0">
      <selection activeCell="A2" sqref="A2"/>
    </sheetView>
  </sheetViews>
  <sheetFormatPr baseColWidth="10" defaultRowHeight="16"/>
  <cols>
    <col min="1" max="1" width="23.1640625" bestFit="1" customWidth="1"/>
    <col min="2" max="2" width="3.33203125" customWidth="1"/>
    <col min="4" max="4" width="7.1640625" bestFit="1" customWidth="1"/>
    <col min="5" max="5" width="3.1640625" customWidth="1"/>
    <col min="6" max="6" width="36.5" customWidth="1"/>
    <col min="7" max="7" width="30" bestFit="1" customWidth="1"/>
    <col min="10" max="10" width="22.83203125" bestFit="1" customWidth="1"/>
    <col min="11" max="11" width="3.83203125" customWidth="1"/>
    <col min="12" max="12" width="12.1640625" bestFit="1" customWidth="1"/>
    <col min="14" max="14" width="3.5" customWidth="1"/>
    <col min="15" max="15" width="42.6640625" bestFit="1" customWidth="1"/>
    <col min="16" max="16" width="30" bestFit="1" customWidth="1"/>
  </cols>
  <sheetData>
    <row r="2" spans="1:17" ht="17" thickBot="1">
      <c r="F2" s="5" t="s">
        <v>274</v>
      </c>
      <c r="O2" s="5" t="s">
        <v>274</v>
      </c>
    </row>
    <row r="3" spans="1:17">
      <c r="A3" s="88"/>
      <c r="B3" s="76"/>
      <c r="C3" s="97" t="s">
        <v>147</v>
      </c>
      <c r="D3" s="97" t="s">
        <v>148</v>
      </c>
      <c r="E3" s="76"/>
      <c r="F3" s="75" t="s">
        <v>264</v>
      </c>
      <c r="G3" s="76"/>
      <c r="H3" s="77"/>
      <c r="I3" s="91"/>
      <c r="J3" s="88"/>
      <c r="K3" s="76"/>
      <c r="L3" s="97" t="s">
        <v>147</v>
      </c>
      <c r="M3" s="97" t="s">
        <v>148</v>
      </c>
      <c r="N3" s="76"/>
      <c r="O3" s="75" t="s">
        <v>264</v>
      </c>
      <c r="P3" s="76"/>
      <c r="Q3" s="77"/>
    </row>
    <row r="4" spans="1:17">
      <c r="A4" s="93" t="s">
        <v>135</v>
      </c>
      <c r="B4" s="23"/>
      <c r="C4" s="23">
        <v>148.43</v>
      </c>
      <c r="D4" s="23">
        <v>100.15</v>
      </c>
      <c r="E4" s="23"/>
      <c r="F4" s="22" t="s">
        <v>256</v>
      </c>
      <c r="G4" s="23" t="s">
        <v>272</v>
      </c>
      <c r="H4" s="79"/>
      <c r="I4" s="91"/>
      <c r="J4" s="93" t="s">
        <v>239</v>
      </c>
      <c r="K4" s="23"/>
      <c r="L4" s="42">
        <v>2039.7260273972606</v>
      </c>
      <c r="M4" s="42">
        <v>271.65127020785224</v>
      </c>
      <c r="N4" s="23"/>
      <c r="O4" s="22" t="s">
        <v>256</v>
      </c>
      <c r="P4" s="23" t="s">
        <v>272</v>
      </c>
      <c r="Q4" s="79"/>
    </row>
    <row r="5" spans="1:17">
      <c r="A5" s="78"/>
      <c r="B5" s="23"/>
      <c r="C5" s="23">
        <v>119.31</v>
      </c>
      <c r="D5" s="23">
        <v>92.23</v>
      </c>
      <c r="E5" s="23"/>
      <c r="F5" s="22" t="s">
        <v>257</v>
      </c>
      <c r="G5" s="23" t="s">
        <v>273</v>
      </c>
      <c r="H5" s="79"/>
      <c r="I5" s="91"/>
      <c r="J5" s="78"/>
      <c r="K5" s="23"/>
      <c r="L5" s="42">
        <v>1277.6432231020026</v>
      </c>
      <c r="M5" s="42">
        <v>76.619047619047635</v>
      </c>
      <c r="N5" s="23"/>
      <c r="O5" s="22" t="s">
        <v>257</v>
      </c>
      <c r="P5" s="23" t="s">
        <v>273</v>
      </c>
      <c r="Q5" s="79"/>
    </row>
    <row r="6" spans="1:17">
      <c r="A6" s="78"/>
      <c r="B6" s="23"/>
      <c r="C6" s="23">
        <v>103.99</v>
      </c>
      <c r="D6" s="23">
        <v>84.29</v>
      </c>
      <c r="E6" s="23"/>
      <c r="F6" s="22"/>
      <c r="G6" s="23" t="s">
        <v>265</v>
      </c>
      <c r="H6" s="79"/>
      <c r="I6" s="91"/>
      <c r="J6" s="78"/>
      <c r="K6" s="23"/>
      <c r="L6" s="42">
        <v>740.44630404463044</v>
      </c>
      <c r="M6" s="42">
        <v>1568.0547293277809</v>
      </c>
      <c r="N6" s="23"/>
      <c r="O6" s="22"/>
      <c r="P6" s="23" t="s">
        <v>265</v>
      </c>
      <c r="Q6" s="79"/>
    </row>
    <row r="7" spans="1:17">
      <c r="A7" s="78"/>
      <c r="B7" s="23"/>
      <c r="C7" s="23">
        <v>93.87</v>
      </c>
      <c r="D7" s="23">
        <v>84.12</v>
      </c>
      <c r="E7" s="23"/>
      <c r="F7" s="92" t="s">
        <v>270</v>
      </c>
      <c r="G7" s="23" t="s">
        <v>258</v>
      </c>
      <c r="H7" s="79"/>
      <c r="I7" s="91"/>
      <c r="J7" s="78"/>
      <c r="K7" s="23"/>
      <c r="L7" s="42">
        <v>1257.1982549684926</v>
      </c>
      <c r="M7" s="42">
        <v>2098.3783783783783</v>
      </c>
      <c r="N7" s="23"/>
      <c r="O7" s="92" t="s">
        <v>270</v>
      </c>
      <c r="P7" s="23" t="s">
        <v>258</v>
      </c>
      <c r="Q7" s="79"/>
    </row>
    <row r="8" spans="1:17" ht="16" customHeight="1">
      <c r="A8" s="78"/>
      <c r="B8" s="23"/>
      <c r="C8" s="23">
        <v>91.39</v>
      </c>
      <c r="D8" s="23">
        <v>83.57</v>
      </c>
      <c r="E8" s="23"/>
      <c r="F8" s="92" t="s">
        <v>271</v>
      </c>
      <c r="G8" s="127" t="s">
        <v>275</v>
      </c>
      <c r="H8" s="128"/>
      <c r="I8" s="91"/>
      <c r="J8" s="78"/>
      <c r="K8" s="23"/>
      <c r="L8" s="42">
        <v>69.94202898550725</v>
      </c>
      <c r="M8" s="42">
        <v>20.978473581213304</v>
      </c>
      <c r="N8" s="23"/>
      <c r="O8" s="92" t="s">
        <v>271</v>
      </c>
      <c r="P8" s="127" t="s">
        <v>276</v>
      </c>
      <c r="Q8" s="128"/>
    </row>
    <row r="9" spans="1:17">
      <c r="A9" s="78"/>
      <c r="B9" s="23"/>
      <c r="C9" s="23">
        <v>90.33</v>
      </c>
      <c r="D9" s="23">
        <v>80.680000000000007</v>
      </c>
      <c r="E9" s="23"/>
      <c r="F9" s="22"/>
      <c r="G9" s="127"/>
      <c r="H9" s="128"/>
      <c r="I9" s="91"/>
      <c r="J9" s="78"/>
      <c r="K9" s="23"/>
      <c r="L9" s="42">
        <v>1248.0825958702064</v>
      </c>
      <c r="M9" s="42">
        <v>4526.0340632603402</v>
      </c>
      <c r="N9" s="23"/>
      <c r="O9" s="22"/>
      <c r="P9" s="127"/>
      <c r="Q9" s="128"/>
    </row>
    <row r="10" spans="1:17">
      <c r="A10" s="78"/>
      <c r="B10" s="23"/>
      <c r="C10" s="23">
        <v>89.88</v>
      </c>
      <c r="D10" s="23">
        <v>79.14</v>
      </c>
      <c r="E10" s="23"/>
      <c r="F10" s="22"/>
      <c r="G10" s="127"/>
      <c r="H10" s="128"/>
      <c r="I10" s="91"/>
      <c r="J10" s="78"/>
      <c r="K10" s="23"/>
      <c r="L10" s="42">
        <v>512.64822134387362</v>
      </c>
      <c r="M10" s="42">
        <v>-34.571428571428577</v>
      </c>
      <c r="N10" s="23"/>
      <c r="O10" s="22"/>
      <c r="P10" s="127"/>
      <c r="Q10" s="128"/>
    </row>
    <row r="11" spans="1:17">
      <c r="A11" s="78"/>
      <c r="B11" s="23"/>
      <c r="C11" s="23">
        <v>88.97</v>
      </c>
      <c r="D11" s="23">
        <v>74.88</v>
      </c>
      <c r="E11" s="23"/>
      <c r="F11" s="22"/>
      <c r="G11" s="127"/>
      <c r="H11" s="128"/>
      <c r="I11" s="91"/>
      <c r="J11" s="78"/>
      <c r="K11" s="23"/>
      <c r="L11" s="42">
        <v>2314.3439282803588</v>
      </c>
      <c r="M11" s="42">
        <v>450.42016806722688</v>
      </c>
      <c r="N11" s="23"/>
      <c r="O11" s="22"/>
      <c r="P11" s="127"/>
      <c r="Q11" s="128"/>
    </row>
    <row r="12" spans="1:17">
      <c r="A12" s="78"/>
      <c r="B12" s="23"/>
      <c r="C12" s="23">
        <v>88.83</v>
      </c>
      <c r="D12" s="23">
        <v>70.510000000000005</v>
      </c>
      <c r="E12" s="23"/>
      <c r="F12" s="22"/>
      <c r="G12" s="127"/>
      <c r="H12" s="128"/>
      <c r="I12" s="91"/>
      <c r="J12" s="78"/>
      <c r="K12" s="23"/>
      <c r="L12" s="42">
        <v>104.78468899521532</v>
      </c>
      <c r="M12" s="42">
        <v>216.1301859799714</v>
      </c>
      <c r="N12" s="23"/>
      <c r="O12" s="22"/>
      <c r="P12" s="127"/>
      <c r="Q12" s="128"/>
    </row>
    <row r="13" spans="1:17">
      <c r="A13" s="78"/>
      <c r="B13" s="23"/>
      <c r="C13" s="23">
        <v>80.08</v>
      </c>
      <c r="D13" s="23">
        <v>69.790000000000006</v>
      </c>
      <c r="E13" s="23"/>
      <c r="F13" s="22"/>
      <c r="G13" s="127"/>
      <c r="H13" s="128"/>
      <c r="I13" s="91"/>
      <c r="J13" s="78"/>
      <c r="K13" s="23"/>
      <c r="L13" s="42">
        <v>822.50538406317287</v>
      </c>
      <c r="M13" s="42">
        <v>458.88006686167995</v>
      </c>
      <c r="N13" s="23"/>
      <c r="O13" s="22"/>
      <c r="P13" s="127"/>
      <c r="Q13" s="128"/>
    </row>
    <row r="14" spans="1:17">
      <c r="A14" s="78"/>
      <c r="B14" s="23"/>
      <c r="C14" s="23">
        <v>78.25</v>
      </c>
      <c r="D14" s="23">
        <v>65.510000000000005</v>
      </c>
      <c r="E14" s="23"/>
      <c r="F14" s="22"/>
      <c r="G14" s="127"/>
      <c r="H14" s="128"/>
      <c r="I14" s="91"/>
      <c r="J14" s="78"/>
      <c r="K14" s="23"/>
      <c r="L14" s="42">
        <v>719.10430839002265</v>
      </c>
      <c r="M14" s="42">
        <v>166.12276612276617</v>
      </c>
      <c r="N14" s="23"/>
      <c r="O14" s="22"/>
      <c r="P14" s="127"/>
      <c r="Q14" s="128"/>
    </row>
    <row r="15" spans="1:17">
      <c r="A15" s="78"/>
      <c r="B15" s="23"/>
      <c r="C15" s="23">
        <v>77.25</v>
      </c>
      <c r="D15" s="23">
        <v>62.85</v>
      </c>
      <c r="E15" s="23"/>
      <c r="F15" s="22"/>
      <c r="G15" s="127"/>
      <c r="H15" s="128"/>
      <c r="I15" s="91"/>
      <c r="J15" s="78"/>
      <c r="K15" s="23"/>
      <c r="L15" s="42">
        <v>1016.8791742562235</v>
      </c>
      <c r="M15" s="42">
        <v>88.050314465408803</v>
      </c>
      <c r="N15" s="23"/>
      <c r="O15" s="22"/>
      <c r="P15" s="127"/>
      <c r="Q15" s="128"/>
    </row>
    <row r="16" spans="1:17">
      <c r="A16" s="78"/>
      <c r="B16" s="23"/>
      <c r="C16" s="23">
        <v>77.17</v>
      </c>
      <c r="D16" s="23">
        <v>60.42</v>
      </c>
      <c r="E16" s="23"/>
      <c r="F16" s="22"/>
      <c r="G16" s="127"/>
      <c r="H16" s="128"/>
      <c r="I16" s="91"/>
      <c r="J16" s="78"/>
      <c r="K16" s="23"/>
      <c r="L16" s="42">
        <v>1351.3950892857138</v>
      </c>
      <c r="M16" s="42">
        <v>1178.5291214215201</v>
      </c>
      <c r="N16" s="23"/>
      <c r="O16" s="22"/>
      <c r="P16" s="127"/>
      <c r="Q16" s="128"/>
    </row>
    <row r="17" spans="1:17">
      <c r="A17" s="78"/>
      <c r="B17" s="23"/>
      <c r="C17" s="23">
        <v>77.02</v>
      </c>
      <c r="D17" s="23">
        <v>59.52</v>
      </c>
      <c r="E17" s="23"/>
      <c r="F17" s="22"/>
      <c r="G17" s="127"/>
      <c r="H17" s="128"/>
      <c r="I17" s="91"/>
      <c r="J17" s="78"/>
      <c r="K17" s="23"/>
      <c r="L17" s="42">
        <v>453.44827586206895</v>
      </c>
      <c r="M17" s="42">
        <v>1833.3333333333335</v>
      </c>
      <c r="N17" s="23"/>
      <c r="O17" s="22"/>
      <c r="P17" s="127"/>
      <c r="Q17" s="128"/>
    </row>
    <row r="18" spans="1:17">
      <c r="A18" s="78"/>
      <c r="B18" s="23"/>
      <c r="C18" s="23">
        <v>76.95</v>
      </c>
      <c r="D18" s="23">
        <v>58.75</v>
      </c>
      <c r="E18" s="23"/>
      <c r="F18" s="22"/>
      <c r="G18" s="127"/>
      <c r="H18" s="128"/>
      <c r="I18" s="91"/>
      <c r="J18" s="78"/>
      <c r="K18" s="23"/>
      <c r="L18" s="42">
        <v>2858.4882280049565</v>
      </c>
      <c r="M18" s="42">
        <v>414.45412608918497</v>
      </c>
      <c r="N18" s="23"/>
      <c r="O18" s="22"/>
      <c r="P18" s="127"/>
      <c r="Q18" s="128"/>
    </row>
    <row r="19" spans="1:17">
      <c r="A19" s="78"/>
      <c r="B19" s="23"/>
      <c r="C19" s="23">
        <v>73.87</v>
      </c>
      <c r="D19" s="23"/>
      <c r="E19" s="23"/>
      <c r="F19" s="22"/>
      <c r="G19" s="23"/>
      <c r="H19" s="79"/>
      <c r="I19" s="91"/>
      <c r="J19" s="78"/>
      <c r="K19" s="23"/>
      <c r="L19" s="42">
        <v>933.82519863791129</v>
      </c>
      <c r="M19" s="23"/>
      <c r="N19" s="23"/>
      <c r="O19" s="22"/>
      <c r="P19" s="23"/>
      <c r="Q19" s="79"/>
    </row>
    <row r="20" spans="1:17">
      <c r="A20" s="78"/>
      <c r="B20" s="23"/>
      <c r="C20" s="23">
        <v>71.25</v>
      </c>
      <c r="D20" s="23"/>
      <c r="E20" s="23"/>
      <c r="F20" s="22"/>
      <c r="G20" s="23"/>
      <c r="H20" s="79"/>
      <c r="I20" s="91"/>
      <c r="J20" s="78"/>
      <c r="K20" s="23"/>
      <c r="L20" s="42">
        <v>1055.2758954501453</v>
      </c>
      <c r="M20" s="23"/>
      <c r="N20" s="23"/>
      <c r="O20" s="26"/>
      <c r="P20" s="23"/>
      <c r="Q20" s="79"/>
    </row>
    <row r="21" spans="1:17">
      <c r="A21" s="78"/>
      <c r="B21" s="23"/>
      <c r="C21" s="23">
        <v>70.22</v>
      </c>
      <c r="D21" s="23"/>
      <c r="E21" s="23"/>
      <c r="F21" s="19" t="s">
        <v>230</v>
      </c>
      <c r="G21" s="23"/>
      <c r="H21" s="79"/>
      <c r="I21" s="91"/>
      <c r="J21" s="78"/>
      <c r="K21" s="23"/>
      <c r="L21" s="42">
        <v>1292.5999999999999</v>
      </c>
      <c r="M21" s="23"/>
      <c r="N21" s="23"/>
      <c r="O21" s="19" t="s">
        <v>230</v>
      </c>
      <c r="P21" s="20"/>
      <c r="Q21" s="80"/>
    </row>
    <row r="22" spans="1:17" ht="17" thickBot="1">
      <c r="A22" s="78"/>
      <c r="B22" s="23"/>
      <c r="C22" s="23">
        <v>69.489999999999995</v>
      </c>
      <c r="D22" s="23"/>
      <c r="E22" s="23"/>
      <c r="F22" s="22"/>
      <c r="G22" s="23"/>
      <c r="H22" s="79"/>
      <c r="I22" s="91"/>
      <c r="J22" s="78"/>
      <c r="K22" s="23"/>
      <c r="L22" s="42">
        <v>1969.8113207547169</v>
      </c>
      <c r="M22" s="23"/>
      <c r="N22" s="23"/>
      <c r="O22" s="22"/>
      <c r="P22" s="23"/>
      <c r="Q22" s="79"/>
    </row>
    <row r="23" spans="1:17">
      <c r="A23" s="78"/>
      <c r="B23" s="23"/>
      <c r="C23" s="23">
        <v>68.849999999999994</v>
      </c>
      <c r="D23" s="23"/>
      <c r="E23" s="23"/>
      <c r="F23" s="57"/>
      <c r="G23" s="55" t="s">
        <v>147</v>
      </c>
      <c r="H23" s="81" t="s">
        <v>148</v>
      </c>
      <c r="I23" s="91"/>
      <c r="J23" s="78"/>
      <c r="K23" s="23"/>
      <c r="L23" s="42">
        <v>988.97799328608721</v>
      </c>
      <c r="M23" s="23"/>
      <c r="N23" s="23"/>
      <c r="O23" s="57"/>
      <c r="P23" s="55" t="s">
        <v>147</v>
      </c>
      <c r="Q23" s="81" t="s">
        <v>148</v>
      </c>
    </row>
    <row r="24" spans="1:17">
      <c r="A24" s="78"/>
      <c r="B24" s="23"/>
      <c r="C24" s="23">
        <v>67.72</v>
      </c>
      <c r="D24" s="23"/>
      <c r="E24" s="23"/>
      <c r="F24" s="58" t="s">
        <v>161</v>
      </c>
      <c r="G24" s="53">
        <v>76.70971428571427</v>
      </c>
      <c r="H24" s="82">
        <v>75.093999999999994</v>
      </c>
      <c r="I24" s="91"/>
      <c r="J24" s="78"/>
      <c r="K24" s="23"/>
      <c r="L24" s="42">
        <v>25.22723056946765</v>
      </c>
      <c r="M24" s="23"/>
      <c r="N24" s="23"/>
      <c r="O24" s="58" t="s">
        <v>161</v>
      </c>
      <c r="P24" s="53">
        <v>992.54616668976757</v>
      </c>
      <c r="Q24" s="82">
        <v>888.87097440961827</v>
      </c>
    </row>
    <row r="25" spans="1:17">
      <c r="A25" s="78"/>
      <c r="B25" s="23"/>
      <c r="C25" s="23">
        <v>66.27</v>
      </c>
      <c r="D25" s="23"/>
      <c r="E25" s="23"/>
      <c r="F25" s="58" t="s">
        <v>231</v>
      </c>
      <c r="G25" s="53">
        <v>348.81777344538096</v>
      </c>
      <c r="H25" s="82">
        <v>158.775625714288</v>
      </c>
      <c r="I25" s="91"/>
      <c r="J25" s="78"/>
      <c r="K25" s="23"/>
      <c r="L25" s="42">
        <v>388.34853090172248</v>
      </c>
      <c r="M25" s="23"/>
      <c r="N25" s="23"/>
      <c r="O25" s="58" t="s">
        <v>231</v>
      </c>
      <c r="P25" s="53">
        <v>456125.27998597262</v>
      </c>
      <c r="Q25" s="82">
        <v>1499587.3703298923</v>
      </c>
    </row>
    <row r="26" spans="1:17">
      <c r="A26" s="78"/>
      <c r="B26" s="23"/>
      <c r="C26" s="23">
        <v>65.77</v>
      </c>
      <c r="D26" s="23"/>
      <c r="E26" s="23"/>
      <c r="F26" s="58" t="s">
        <v>232</v>
      </c>
      <c r="G26" s="53">
        <v>35</v>
      </c>
      <c r="H26" s="82">
        <v>15</v>
      </c>
      <c r="I26" s="91"/>
      <c r="J26" s="78"/>
      <c r="K26" s="23"/>
      <c r="L26" s="42">
        <v>425.09041591320073</v>
      </c>
      <c r="M26" s="23"/>
      <c r="N26" s="23"/>
      <c r="O26" s="58" t="s">
        <v>232</v>
      </c>
      <c r="P26" s="53">
        <v>35</v>
      </c>
      <c r="Q26" s="82">
        <v>15</v>
      </c>
    </row>
    <row r="27" spans="1:17">
      <c r="A27" s="78"/>
      <c r="B27" s="23"/>
      <c r="C27" s="23">
        <v>65.319999999999993</v>
      </c>
      <c r="D27" s="23"/>
      <c r="E27" s="23"/>
      <c r="F27" s="58" t="s">
        <v>233</v>
      </c>
      <c r="G27" s="53">
        <v>0</v>
      </c>
      <c r="H27" s="82"/>
      <c r="I27" s="91"/>
      <c r="J27" s="78"/>
      <c r="K27" s="23"/>
      <c r="L27" s="42">
        <v>272.18637992831543</v>
      </c>
      <c r="M27" s="23"/>
      <c r="N27" s="23"/>
      <c r="O27" s="58" t="s">
        <v>233</v>
      </c>
      <c r="P27" s="53">
        <v>0</v>
      </c>
      <c r="Q27" s="82"/>
    </row>
    <row r="28" spans="1:17">
      <c r="A28" s="78"/>
      <c r="B28" s="23"/>
      <c r="C28" s="23">
        <v>65.239999999999995</v>
      </c>
      <c r="D28" s="23"/>
      <c r="E28" s="23"/>
      <c r="F28" s="58" t="s">
        <v>164</v>
      </c>
      <c r="G28" s="53">
        <v>39</v>
      </c>
      <c r="H28" s="82"/>
      <c r="I28" s="91"/>
      <c r="J28" s="78"/>
      <c r="K28" s="23"/>
      <c r="L28" s="42">
        <v>666.30256690333147</v>
      </c>
      <c r="M28" s="23"/>
      <c r="N28" s="23"/>
      <c r="O28" s="58" t="s">
        <v>164</v>
      </c>
      <c r="P28" s="53">
        <v>18</v>
      </c>
      <c r="Q28" s="82"/>
    </row>
    <row r="29" spans="1:17">
      <c r="A29" s="78"/>
      <c r="B29" s="23"/>
      <c r="C29" s="23">
        <v>64.17</v>
      </c>
      <c r="D29" s="23"/>
      <c r="E29" s="23"/>
      <c r="F29" s="58" t="s">
        <v>234</v>
      </c>
      <c r="G29" s="53">
        <v>0.35640623891901707</v>
      </c>
      <c r="H29" s="82"/>
      <c r="I29" s="91"/>
      <c r="J29" s="78"/>
      <c r="K29" s="23"/>
      <c r="L29" s="42">
        <v>185.28607594936713</v>
      </c>
      <c r="M29" s="23"/>
      <c r="N29" s="23"/>
      <c r="O29" s="58" t="s">
        <v>234</v>
      </c>
      <c r="P29" s="53">
        <v>0.30840876142314938</v>
      </c>
      <c r="Q29" s="82"/>
    </row>
    <row r="30" spans="1:17">
      <c r="A30" s="78"/>
      <c r="B30" s="23"/>
      <c r="C30" s="23">
        <v>63.98</v>
      </c>
      <c r="D30" s="23"/>
      <c r="E30" s="23"/>
      <c r="F30" s="62" t="s">
        <v>235</v>
      </c>
      <c r="G30" s="61">
        <v>0.36172868006848136</v>
      </c>
      <c r="H30" s="82"/>
      <c r="I30" s="91"/>
      <c r="J30" s="78"/>
      <c r="K30" s="23"/>
      <c r="L30" s="42">
        <v>615.98290598290589</v>
      </c>
      <c r="M30" s="23"/>
      <c r="N30" s="23"/>
      <c r="O30" s="62" t="s">
        <v>235</v>
      </c>
      <c r="P30" s="61">
        <v>0.38065601129052606</v>
      </c>
      <c r="Q30" s="82"/>
    </row>
    <row r="31" spans="1:17">
      <c r="A31" s="78"/>
      <c r="B31" s="23"/>
      <c r="C31" s="23">
        <v>62.65</v>
      </c>
      <c r="D31" s="23"/>
      <c r="E31" s="23"/>
      <c r="F31" s="58" t="s">
        <v>236</v>
      </c>
      <c r="G31" s="53">
        <v>1.6848751217112248</v>
      </c>
      <c r="H31" s="82"/>
      <c r="I31" s="91"/>
      <c r="J31" s="78"/>
      <c r="K31" s="23"/>
      <c r="L31" s="42">
        <v>1720.6486486486488</v>
      </c>
      <c r="M31" s="23"/>
      <c r="N31" s="23"/>
      <c r="O31" s="58" t="s">
        <v>236</v>
      </c>
      <c r="P31" s="53">
        <v>1.7340636066175394</v>
      </c>
      <c r="Q31" s="82"/>
    </row>
    <row r="32" spans="1:17">
      <c r="A32" s="78"/>
      <c r="B32" s="23"/>
      <c r="C32" s="23">
        <v>62.35</v>
      </c>
      <c r="D32" s="23"/>
      <c r="E32" s="23"/>
      <c r="F32" s="58" t="s">
        <v>237</v>
      </c>
      <c r="G32" s="53">
        <v>0.72345736013696271</v>
      </c>
      <c r="H32" s="82"/>
      <c r="I32" s="91"/>
      <c r="J32" s="78"/>
      <c r="K32" s="23"/>
      <c r="L32" s="42">
        <v>709.35856992639322</v>
      </c>
      <c r="M32" s="23"/>
      <c r="N32" s="23"/>
      <c r="O32" s="58" t="s">
        <v>237</v>
      </c>
      <c r="P32" s="53">
        <v>0.76131202258105213</v>
      </c>
      <c r="Q32" s="82"/>
    </row>
    <row r="33" spans="1:17" ht="17" thickBot="1">
      <c r="A33" s="78"/>
      <c r="B33" s="23"/>
      <c r="C33" s="23">
        <v>62.26</v>
      </c>
      <c r="D33" s="23"/>
      <c r="E33" s="23"/>
      <c r="F33" s="59" t="s">
        <v>238</v>
      </c>
      <c r="G33" s="54">
        <v>2.0226909200367595</v>
      </c>
      <c r="H33" s="85"/>
      <c r="I33" s="91"/>
      <c r="J33" s="78"/>
      <c r="K33" s="23"/>
      <c r="L33" s="42">
        <v>1081.9629789065862</v>
      </c>
      <c r="M33" s="23"/>
      <c r="N33" s="23"/>
      <c r="O33" s="59" t="s">
        <v>238</v>
      </c>
      <c r="P33" s="54">
        <v>2.1009220402410378</v>
      </c>
      <c r="Q33" s="85"/>
    </row>
    <row r="34" spans="1:17">
      <c r="A34" s="78"/>
      <c r="B34" s="23"/>
      <c r="C34" s="23">
        <v>62.08</v>
      </c>
      <c r="D34" s="23"/>
      <c r="E34" s="23"/>
      <c r="F34" s="22"/>
      <c r="G34" s="23"/>
      <c r="H34" s="79"/>
      <c r="I34" s="91"/>
      <c r="J34" s="78"/>
      <c r="K34" s="23"/>
      <c r="L34" s="42">
        <v>1214.5054945054947</v>
      </c>
      <c r="M34" s="23"/>
      <c r="N34" s="23"/>
      <c r="O34" s="22"/>
      <c r="P34" s="23"/>
      <c r="Q34" s="79"/>
    </row>
    <row r="35" spans="1:17">
      <c r="A35" s="78"/>
      <c r="B35" s="23"/>
      <c r="C35" s="23">
        <v>61.47</v>
      </c>
      <c r="D35" s="23"/>
      <c r="E35" s="23"/>
      <c r="F35" s="22"/>
      <c r="G35" s="23"/>
      <c r="H35" s="79"/>
      <c r="I35" s="91"/>
      <c r="J35" s="78"/>
      <c r="K35" s="23"/>
      <c r="L35" s="42">
        <v>1061.6874730951358</v>
      </c>
      <c r="M35" s="23"/>
      <c r="N35" s="23"/>
      <c r="O35" s="22"/>
      <c r="P35" s="23"/>
      <c r="Q35" s="79"/>
    </row>
    <row r="36" spans="1:17">
      <c r="A36" s="78"/>
      <c r="B36" s="23"/>
      <c r="C36" s="23">
        <v>60.67</v>
      </c>
      <c r="D36" s="23"/>
      <c r="E36" s="23"/>
      <c r="F36" s="22"/>
      <c r="G36" s="23"/>
      <c r="H36" s="79"/>
      <c r="I36" s="91"/>
      <c r="J36" s="78"/>
      <c r="K36" s="23"/>
      <c r="L36" s="42">
        <v>149.78962131837307</v>
      </c>
      <c r="M36" s="23"/>
      <c r="N36" s="23"/>
      <c r="O36" s="22"/>
      <c r="P36" s="23"/>
      <c r="Q36" s="79"/>
    </row>
    <row r="37" spans="1:17">
      <c r="A37" s="78"/>
      <c r="B37" s="23"/>
      <c r="C37" s="23">
        <v>60.33</v>
      </c>
      <c r="D37" s="23"/>
      <c r="E37" s="23"/>
      <c r="F37" s="22"/>
      <c r="G37" s="23"/>
      <c r="H37" s="79"/>
      <c r="I37" s="91"/>
      <c r="J37" s="78"/>
      <c r="K37" s="23"/>
      <c r="L37" s="42">
        <v>1210.5329949238578</v>
      </c>
      <c r="M37" s="23"/>
      <c r="N37" s="23"/>
      <c r="O37" s="22"/>
      <c r="P37" s="23"/>
      <c r="Q37" s="79"/>
    </row>
    <row r="38" spans="1:17" ht="17" thickBot="1">
      <c r="A38" s="83"/>
      <c r="B38" s="63"/>
      <c r="C38" s="63">
        <v>59.16</v>
      </c>
      <c r="D38" s="63"/>
      <c r="E38" s="63"/>
      <c r="F38" s="89"/>
      <c r="G38" s="63"/>
      <c r="H38" s="90"/>
      <c r="I38" s="91"/>
      <c r="J38" s="83"/>
      <c r="K38" s="63"/>
      <c r="L38" s="84">
        <v>1985.0798056904925</v>
      </c>
      <c r="M38" s="63"/>
      <c r="N38" s="63"/>
      <c r="O38" s="89"/>
      <c r="P38" s="63"/>
      <c r="Q38" s="90"/>
    </row>
    <row r="39" spans="1:17">
      <c r="A39" s="91"/>
      <c r="B39" s="91"/>
      <c r="C39" s="91"/>
      <c r="D39" s="91"/>
      <c r="E39" s="91"/>
      <c r="F39" s="91"/>
      <c r="G39" s="91"/>
      <c r="H39" s="91"/>
      <c r="I39" s="91"/>
      <c r="J39" s="91"/>
      <c r="K39" s="91"/>
      <c r="L39" s="91"/>
      <c r="M39" s="91"/>
      <c r="N39" s="91"/>
      <c r="O39" s="91"/>
      <c r="P39" s="91"/>
      <c r="Q39" s="91"/>
    </row>
    <row r="40" spans="1:17">
      <c r="A40" s="91"/>
      <c r="B40" s="91"/>
      <c r="C40" s="91"/>
      <c r="D40" s="91"/>
      <c r="E40" s="91"/>
      <c r="F40" s="91"/>
      <c r="G40" s="91"/>
      <c r="H40" s="91"/>
      <c r="I40" s="91"/>
      <c r="J40" s="91"/>
      <c r="K40" s="91"/>
      <c r="L40" s="91"/>
      <c r="M40" s="91"/>
      <c r="N40" s="91"/>
      <c r="O40" s="91"/>
      <c r="P40" s="91"/>
      <c r="Q40" s="91"/>
    </row>
    <row r="41" spans="1:17" ht="17" thickBot="1">
      <c r="A41" s="91"/>
      <c r="B41" s="91"/>
      <c r="C41" s="91"/>
      <c r="D41" s="91"/>
      <c r="E41" s="91"/>
      <c r="F41" s="5" t="s">
        <v>274</v>
      </c>
      <c r="G41" s="18"/>
      <c r="H41" s="91"/>
      <c r="I41" s="91"/>
      <c r="J41" s="91"/>
      <c r="K41" s="91"/>
      <c r="L41" s="91"/>
      <c r="M41" s="91"/>
      <c r="N41" s="91"/>
      <c r="O41" s="5" t="s">
        <v>274</v>
      </c>
      <c r="P41" s="18"/>
      <c r="Q41" s="91"/>
    </row>
    <row r="42" spans="1:17">
      <c r="A42" s="98"/>
      <c r="B42" s="76"/>
      <c r="C42" s="97" t="s">
        <v>147</v>
      </c>
      <c r="D42" s="97" t="s">
        <v>148</v>
      </c>
      <c r="E42" s="76"/>
      <c r="F42" s="75" t="s">
        <v>264</v>
      </c>
      <c r="G42" s="76"/>
      <c r="H42" s="77"/>
      <c r="I42" s="91"/>
      <c r="J42" s="88"/>
      <c r="K42" s="76"/>
      <c r="L42" s="97" t="s">
        <v>147</v>
      </c>
      <c r="M42" s="97" t="s">
        <v>148</v>
      </c>
      <c r="N42" s="76"/>
      <c r="O42" s="75" t="s">
        <v>264</v>
      </c>
      <c r="P42" s="76"/>
      <c r="Q42" s="77"/>
    </row>
    <row r="43" spans="1:17">
      <c r="A43" s="93" t="s">
        <v>240</v>
      </c>
      <c r="B43" s="23"/>
      <c r="C43" s="23">
        <v>0.19</v>
      </c>
      <c r="D43" s="23">
        <v>6.25</v>
      </c>
      <c r="E43" s="23"/>
      <c r="F43" s="22" t="s">
        <v>256</v>
      </c>
      <c r="G43" s="23" t="s">
        <v>272</v>
      </c>
      <c r="H43" s="79"/>
      <c r="I43" s="91"/>
      <c r="J43" s="93" t="s">
        <v>151</v>
      </c>
      <c r="K43" s="23"/>
      <c r="L43" s="23">
        <v>84</v>
      </c>
      <c r="M43" s="23">
        <v>31</v>
      </c>
      <c r="N43" s="23"/>
      <c r="O43" s="22" t="s">
        <v>256</v>
      </c>
      <c r="P43" s="23" t="s">
        <v>272</v>
      </c>
      <c r="Q43" s="79"/>
    </row>
    <row r="44" spans="1:17">
      <c r="A44" s="78"/>
      <c r="B44" s="23"/>
      <c r="C44" s="23">
        <v>13.58</v>
      </c>
      <c r="D44" s="23">
        <v>2.84</v>
      </c>
      <c r="E44" s="23"/>
      <c r="F44" s="22" t="s">
        <v>257</v>
      </c>
      <c r="G44" s="23" t="s">
        <v>273</v>
      </c>
      <c r="H44" s="79"/>
      <c r="I44" s="91"/>
      <c r="J44" s="78"/>
      <c r="K44" s="23"/>
      <c r="L44" s="23">
        <v>22</v>
      </c>
      <c r="M44" s="23">
        <v>168</v>
      </c>
      <c r="N44" s="23"/>
      <c r="O44" s="22" t="s">
        <v>257</v>
      </c>
      <c r="P44" s="23" t="s">
        <v>273</v>
      </c>
      <c r="Q44" s="79"/>
    </row>
    <row r="45" spans="1:17">
      <c r="A45" s="78"/>
      <c r="B45" s="23"/>
      <c r="C45" s="23">
        <v>7.12</v>
      </c>
      <c r="D45" s="23">
        <v>13.84</v>
      </c>
      <c r="E45" s="23"/>
      <c r="F45" s="22"/>
      <c r="G45" s="23" t="s">
        <v>265</v>
      </c>
      <c r="H45" s="79"/>
      <c r="I45" s="91"/>
      <c r="J45" s="78"/>
      <c r="K45" s="23"/>
      <c r="L45" s="23">
        <v>26</v>
      </c>
      <c r="M45" s="23">
        <v>113</v>
      </c>
      <c r="N45" s="23"/>
      <c r="O45" s="22"/>
      <c r="P45" s="23" t="s">
        <v>265</v>
      </c>
      <c r="Q45" s="79"/>
    </row>
    <row r="46" spans="1:17">
      <c r="A46" s="78"/>
      <c r="B46" s="23"/>
      <c r="C46" s="23">
        <v>10.99</v>
      </c>
      <c r="D46" s="23">
        <v>4.8899999999999997</v>
      </c>
      <c r="E46" s="23"/>
      <c r="F46" s="92" t="s">
        <v>270</v>
      </c>
      <c r="G46" s="23" t="s">
        <v>258</v>
      </c>
      <c r="H46" s="79"/>
      <c r="I46" s="91"/>
      <c r="J46" s="78"/>
      <c r="K46" s="23"/>
      <c r="L46" s="23">
        <v>5</v>
      </c>
      <c r="M46" s="23">
        <v>8</v>
      </c>
      <c r="N46" s="23"/>
      <c r="O46" s="92" t="s">
        <v>270</v>
      </c>
      <c r="P46" s="23" t="s">
        <v>258</v>
      </c>
      <c r="Q46" s="79"/>
    </row>
    <row r="47" spans="1:17">
      <c r="A47" s="78"/>
      <c r="B47" s="23"/>
      <c r="C47" s="23">
        <v>2.06</v>
      </c>
      <c r="D47" s="23">
        <v>0.81</v>
      </c>
      <c r="E47" s="23"/>
      <c r="F47" s="92" t="s">
        <v>271</v>
      </c>
      <c r="G47" s="127" t="s">
        <v>277</v>
      </c>
      <c r="H47" s="128"/>
      <c r="I47" s="91"/>
      <c r="J47" s="78"/>
      <c r="K47" s="23"/>
      <c r="L47" s="23">
        <v>50</v>
      </c>
      <c r="M47" s="23">
        <v>100</v>
      </c>
      <c r="N47" s="23"/>
      <c r="O47" s="92" t="s">
        <v>271</v>
      </c>
      <c r="P47" s="127" t="s">
        <v>278</v>
      </c>
      <c r="Q47" s="128"/>
    </row>
    <row r="48" spans="1:17">
      <c r="A48" s="78"/>
      <c r="B48" s="23"/>
      <c r="C48" s="23">
        <v>2.9</v>
      </c>
      <c r="D48" s="23">
        <v>5.29</v>
      </c>
      <c r="E48" s="23"/>
      <c r="F48" s="22"/>
      <c r="G48" s="127"/>
      <c r="H48" s="128"/>
      <c r="I48" s="91"/>
      <c r="J48" s="78"/>
      <c r="K48" s="23"/>
      <c r="L48" s="23">
        <v>26</v>
      </c>
      <c r="M48" s="23">
        <v>50</v>
      </c>
      <c r="N48" s="23"/>
      <c r="O48" s="22"/>
      <c r="P48" s="127"/>
      <c r="Q48" s="128"/>
    </row>
    <row r="49" spans="1:17">
      <c r="A49" s="78"/>
      <c r="B49" s="23"/>
      <c r="C49" s="23">
        <v>2.86</v>
      </c>
      <c r="D49" s="23">
        <v>-4.95</v>
      </c>
      <c r="E49" s="23"/>
      <c r="F49" s="22"/>
      <c r="G49" s="127"/>
      <c r="H49" s="128"/>
      <c r="I49" s="91"/>
      <c r="J49" s="78"/>
      <c r="K49" s="23"/>
      <c r="L49" s="23">
        <v>52</v>
      </c>
      <c r="M49" s="23">
        <v>17</v>
      </c>
      <c r="N49" s="23"/>
      <c r="O49" s="22"/>
      <c r="P49" s="127"/>
      <c r="Q49" s="128"/>
    </row>
    <row r="50" spans="1:17">
      <c r="A50" s="78"/>
      <c r="B50" s="23"/>
      <c r="C50" s="23">
        <v>11.89</v>
      </c>
      <c r="D50" s="23">
        <v>2.92</v>
      </c>
      <c r="E50" s="23"/>
      <c r="F50" s="22"/>
      <c r="G50" s="127"/>
      <c r="H50" s="128"/>
      <c r="I50" s="91"/>
      <c r="J50" s="78"/>
      <c r="K50" s="23"/>
      <c r="L50" s="23">
        <v>43</v>
      </c>
      <c r="M50" s="23">
        <v>53</v>
      </c>
      <c r="N50" s="23"/>
      <c r="O50" s="22"/>
      <c r="P50" s="127"/>
      <c r="Q50" s="128"/>
    </row>
    <row r="51" spans="1:17">
      <c r="A51" s="78"/>
      <c r="B51" s="23"/>
      <c r="C51" s="23">
        <v>4.59</v>
      </c>
      <c r="D51" s="23">
        <v>5.66</v>
      </c>
      <c r="E51" s="23"/>
      <c r="F51" s="22"/>
      <c r="G51" s="127"/>
      <c r="H51" s="128"/>
      <c r="I51" s="91"/>
      <c r="J51" s="78"/>
      <c r="K51" s="23"/>
      <c r="L51" s="23">
        <v>49</v>
      </c>
      <c r="M51" s="23">
        <v>117</v>
      </c>
      <c r="N51" s="23"/>
      <c r="O51" s="22"/>
      <c r="P51" s="127"/>
      <c r="Q51" s="128"/>
    </row>
    <row r="52" spans="1:17">
      <c r="A52" s="78"/>
      <c r="B52" s="23"/>
      <c r="C52" s="23">
        <v>5.13</v>
      </c>
      <c r="D52" s="23">
        <v>4.4800000000000004</v>
      </c>
      <c r="E52" s="23"/>
      <c r="F52" s="22"/>
      <c r="G52" s="127"/>
      <c r="H52" s="128"/>
      <c r="I52" s="91"/>
      <c r="J52" s="78"/>
      <c r="K52" s="23"/>
      <c r="L52" s="23">
        <v>21</v>
      </c>
      <c r="M52" s="23">
        <v>19</v>
      </c>
      <c r="N52" s="23"/>
      <c r="O52" s="22"/>
      <c r="P52" s="127"/>
      <c r="Q52" s="128"/>
    </row>
    <row r="53" spans="1:17">
      <c r="A53" s="78"/>
      <c r="B53" s="23"/>
      <c r="C53" s="23">
        <v>4.7699999999999996</v>
      </c>
      <c r="D53" s="23">
        <v>1.66</v>
      </c>
      <c r="E53" s="23"/>
      <c r="F53" s="22"/>
      <c r="G53" s="127"/>
      <c r="H53" s="128"/>
      <c r="I53" s="91"/>
      <c r="J53" s="78"/>
      <c r="K53" s="23"/>
      <c r="L53" s="23">
        <v>33</v>
      </c>
      <c r="M53" s="23">
        <v>115</v>
      </c>
      <c r="N53" s="23"/>
      <c r="O53" s="22"/>
      <c r="P53" s="127"/>
      <c r="Q53" s="128"/>
    </row>
    <row r="54" spans="1:17">
      <c r="A54" s="78"/>
      <c r="B54" s="23"/>
      <c r="C54" s="23">
        <v>2.48</v>
      </c>
      <c r="D54" s="23">
        <v>2.6</v>
      </c>
      <c r="E54" s="23"/>
      <c r="F54" s="22"/>
      <c r="G54" s="127"/>
      <c r="H54" s="128"/>
      <c r="I54" s="91"/>
      <c r="J54" s="78"/>
      <c r="K54" s="23"/>
      <c r="L54" s="23">
        <v>34</v>
      </c>
      <c r="M54" s="23">
        <v>182</v>
      </c>
      <c r="N54" s="23"/>
      <c r="O54" s="22"/>
      <c r="P54" s="127"/>
      <c r="Q54" s="128"/>
    </row>
    <row r="55" spans="1:17">
      <c r="A55" s="78"/>
      <c r="B55" s="23"/>
      <c r="C55" s="23">
        <v>6.98</v>
      </c>
      <c r="D55" s="23">
        <v>8.99</v>
      </c>
      <c r="E55" s="23"/>
      <c r="F55" s="22"/>
      <c r="G55" s="127"/>
      <c r="H55" s="128"/>
      <c r="I55" s="91"/>
      <c r="J55" s="78"/>
      <c r="K55" s="23"/>
      <c r="L55" s="23">
        <v>39</v>
      </c>
      <c r="M55" s="23">
        <v>26</v>
      </c>
      <c r="N55" s="23"/>
      <c r="O55" s="22"/>
      <c r="P55" s="127"/>
      <c r="Q55" s="128"/>
    </row>
    <row r="56" spans="1:17">
      <c r="A56" s="78"/>
      <c r="B56" s="23"/>
      <c r="C56" s="23">
        <v>-5.26</v>
      </c>
      <c r="D56" s="23">
        <v>1.52</v>
      </c>
      <c r="E56" s="23"/>
      <c r="F56" s="22"/>
      <c r="G56" s="127"/>
      <c r="H56" s="128"/>
      <c r="I56" s="91"/>
      <c r="J56" s="78"/>
      <c r="K56" s="23"/>
      <c r="L56" s="23">
        <v>41</v>
      </c>
      <c r="M56" s="23">
        <v>3</v>
      </c>
      <c r="N56" s="23"/>
      <c r="O56" s="22"/>
      <c r="P56" s="127"/>
      <c r="Q56" s="128"/>
    </row>
    <row r="57" spans="1:17">
      <c r="A57" s="78"/>
      <c r="B57" s="23"/>
      <c r="C57" s="23">
        <v>3.9</v>
      </c>
      <c r="D57" s="23">
        <v>3.85</v>
      </c>
      <c r="E57" s="23"/>
      <c r="F57" s="22"/>
      <c r="G57" s="127"/>
      <c r="H57" s="128"/>
      <c r="I57" s="91"/>
      <c r="J57" s="78"/>
      <c r="K57" s="23"/>
      <c r="L57" s="23">
        <v>26</v>
      </c>
      <c r="M57" s="23">
        <v>136</v>
      </c>
      <c r="N57" s="23"/>
      <c r="O57" s="22"/>
      <c r="P57" s="127"/>
      <c r="Q57" s="128"/>
    </row>
    <row r="58" spans="1:17">
      <c r="A58" s="78"/>
      <c r="B58" s="23"/>
      <c r="C58" s="23">
        <v>5.52</v>
      </c>
      <c r="D58" s="23"/>
      <c r="E58" s="23"/>
      <c r="F58" s="22"/>
      <c r="G58" s="23"/>
      <c r="H58" s="79"/>
      <c r="I58" s="91"/>
      <c r="J58" s="78"/>
      <c r="K58" s="23"/>
      <c r="L58" s="23">
        <v>22</v>
      </c>
      <c r="M58" s="23"/>
      <c r="N58" s="23"/>
      <c r="O58" s="22"/>
      <c r="P58" s="23"/>
      <c r="Q58" s="79"/>
    </row>
    <row r="59" spans="1:17">
      <c r="A59" s="78"/>
      <c r="B59" s="23"/>
      <c r="C59" s="23">
        <v>6.82</v>
      </c>
      <c r="D59" s="23"/>
      <c r="E59" s="23"/>
      <c r="F59" s="22"/>
      <c r="G59" s="23"/>
      <c r="H59" s="79"/>
      <c r="I59" s="91"/>
      <c r="J59" s="78"/>
      <c r="K59" s="23"/>
      <c r="L59" s="23">
        <v>52</v>
      </c>
      <c r="M59" s="23"/>
      <c r="N59" s="23"/>
      <c r="O59" s="22"/>
      <c r="P59" s="23"/>
      <c r="Q59" s="79"/>
    </row>
    <row r="60" spans="1:17">
      <c r="A60" s="78"/>
      <c r="B60" s="23"/>
      <c r="C60" s="23">
        <v>5.52</v>
      </c>
      <c r="D60" s="23"/>
      <c r="E60" s="23"/>
      <c r="F60" s="19" t="s">
        <v>230</v>
      </c>
      <c r="G60" s="20"/>
      <c r="H60" s="80"/>
      <c r="I60" s="91"/>
      <c r="J60" s="78"/>
      <c r="K60" s="23"/>
      <c r="L60" s="23">
        <v>41</v>
      </c>
      <c r="M60" s="23"/>
      <c r="N60" s="23"/>
      <c r="O60" s="22" t="s">
        <v>230</v>
      </c>
      <c r="P60" s="23"/>
      <c r="Q60" s="79"/>
    </row>
    <row r="61" spans="1:17" ht="17" thickBot="1">
      <c r="A61" s="78"/>
      <c r="B61" s="23"/>
      <c r="C61" s="23">
        <v>3.08</v>
      </c>
      <c r="D61" s="23"/>
      <c r="E61" s="23"/>
      <c r="F61" s="89"/>
      <c r="G61" s="23"/>
      <c r="H61" s="79"/>
      <c r="I61" s="91"/>
      <c r="J61" s="78"/>
      <c r="K61" s="23"/>
      <c r="L61" s="23">
        <v>35</v>
      </c>
      <c r="M61" s="23"/>
      <c r="N61" s="23"/>
      <c r="O61" s="22"/>
      <c r="P61" s="23"/>
      <c r="Q61" s="79"/>
    </row>
    <row r="62" spans="1:17">
      <c r="A62" s="78"/>
      <c r="B62" s="23"/>
      <c r="C62" s="23">
        <v>5.91</v>
      </c>
      <c r="D62" s="23"/>
      <c r="E62" s="23"/>
      <c r="F62" s="57"/>
      <c r="G62" s="55" t="s">
        <v>147</v>
      </c>
      <c r="H62" s="81" t="s">
        <v>148</v>
      </c>
      <c r="I62" s="91"/>
      <c r="J62" s="78"/>
      <c r="K62" s="23"/>
      <c r="L62" s="23">
        <v>64</v>
      </c>
      <c r="M62" s="23"/>
      <c r="N62" s="23"/>
      <c r="O62" s="57"/>
      <c r="P62" s="55" t="s">
        <v>147</v>
      </c>
      <c r="Q62" s="81" t="s">
        <v>148</v>
      </c>
    </row>
    <row r="63" spans="1:17">
      <c r="A63" s="78"/>
      <c r="B63" s="23"/>
      <c r="C63" s="23">
        <v>-0.69</v>
      </c>
      <c r="D63" s="23"/>
      <c r="E63" s="23"/>
      <c r="F63" s="58" t="s">
        <v>161</v>
      </c>
      <c r="G63" s="53">
        <v>5.588000000000001</v>
      </c>
      <c r="H63" s="82">
        <v>4.0433333333333339</v>
      </c>
      <c r="I63" s="91"/>
      <c r="J63" s="78"/>
      <c r="K63" s="23"/>
      <c r="L63" s="23">
        <v>90</v>
      </c>
      <c r="M63" s="23"/>
      <c r="N63" s="23"/>
      <c r="O63" s="58" t="s">
        <v>161</v>
      </c>
      <c r="P63" s="53">
        <v>53.428571428571431</v>
      </c>
      <c r="Q63" s="82">
        <v>75.86666666666666</v>
      </c>
    </row>
    <row r="64" spans="1:17">
      <c r="A64" s="78"/>
      <c r="B64" s="23"/>
      <c r="C64" s="23">
        <v>2.29</v>
      </c>
      <c r="D64" s="23"/>
      <c r="E64" s="23"/>
      <c r="F64" s="58" t="s">
        <v>231</v>
      </c>
      <c r="G64" s="53">
        <v>17.137881176470582</v>
      </c>
      <c r="H64" s="82">
        <v>17.042952380952382</v>
      </c>
      <c r="I64" s="91"/>
      <c r="J64" s="78"/>
      <c r="K64" s="23"/>
      <c r="L64" s="23">
        <v>125</v>
      </c>
      <c r="M64" s="23"/>
      <c r="N64" s="23"/>
      <c r="O64" s="58" t="s">
        <v>231</v>
      </c>
      <c r="P64" s="53">
        <v>1317.0756302521011</v>
      </c>
      <c r="Q64" s="82">
        <v>3632.8380952380953</v>
      </c>
    </row>
    <row r="65" spans="1:17">
      <c r="A65" s="78"/>
      <c r="B65" s="23"/>
      <c r="C65" s="23">
        <v>4.43</v>
      </c>
      <c r="D65" s="23"/>
      <c r="E65" s="23"/>
      <c r="F65" s="58" t="s">
        <v>232</v>
      </c>
      <c r="G65" s="53">
        <v>35</v>
      </c>
      <c r="H65" s="82">
        <v>15</v>
      </c>
      <c r="I65" s="91"/>
      <c r="J65" s="78"/>
      <c r="K65" s="23"/>
      <c r="L65" s="23">
        <v>132</v>
      </c>
      <c r="M65" s="23"/>
      <c r="N65" s="23"/>
      <c r="O65" s="58" t="s">
        <v>232</v>
      </c>
      <c r="P65" s="53">
        <v>35</v>
      </c>
      <c r="Q65" s="82">
        <v>15</v>
      </c>
    </row>
    <row r="66" spans="1:17">
      <c r="A66" s="78"/>
      <c r="B66" s="23"/>
      <c r="C66" s="23">
        <v>3.25</v>
      </c>
      <c r="D66" s="23"/>
      <c r="E66" s="23"/>
      <c r="F66" s="58" t="s">
        <v>233</v>
      </c>
      <c r="G66" s="53">
        <v>0</v>
      </c>
      <c r="H66" s="82"/>
      <c r="I66" s="91"/>
      <c r="J66" s="78"/>
      <c r="K66" s="23"/>
      <c r="L66" s="23">
        <v>26</v>
      </c>
      <c r="M66" s="23"/>
      <c r="N66" s="23"/>
      <c r="O66" s="58" t="s">
        <v>233</v>
      </c>
      <c r="P66" s="53">
        <v>0</v>
      </c>
      <c r="Q66" s="82"/>
    </row>
    <row r="67" spans="1:17">
      <c r="A67" s="78"/>
      <c r="B67" s="23"/>
      <c r="C67" s="23">
        <v>3.45</v>
      </c>
      <c r="D67" s="23"/>
      <c r="E67" s="23"/>
      <c r="F67" s="58" t="s">
        <v>164</v>
      </c>
      <c r="G67" s="53">
        <v>27</v>
      </c>
      <c r="H67" s="82"/>
      <c r="I67" s="91"/>
      <c r="J67" s="78"/>
      <c r="K67" s="23"/>
      <c r="L67" s="23">
        <v>4</v>
      </c>
      <c r="M67" s="23"/>
      <c r="N67" s="23"/>
      <c r="O67" s="58" t="s">
        <v>164</v>
      </c>
      <c r="P67" s="53">
        <v>19</v>
      </c>
      <c r="Q67" s="82"/>
    </row>
    <row r="68" spans="1:17">
      <c r="A68" s="78"/>
      <c r="B68" s="23"/>
      <c r="C68" s="23">
        <v>9.15</v>
      </c>
      <c r="D68" s="23"/>
      <c r="E68" s="23"/>
      <c r="F68" s="58" t="s">
        <v>234</v>
      </c>
      <c r="G68" s="53">
        <v>1.2114192220383535</v>
      </c>
      <c r="H68" s="82"/>
      <c r="I68" s="91"/>
      <c r="J68" s="78"/>
      <c r="K68" s="23"/>
      <c r="L68" s="23">
        <v>21</v>
      </c>
      <c r="M68" s="23"/>
      <c r="N68" s="23"/>
      <c r="O68" s="58" t="s">
        <v>234</v>
      </c>
      <c r="P68" s="53">
        <v>-1.341364037435423</v>
      </c>
      <c r="Q68" s="82"/>
    </row>
    <row r="69" spans="1:17">
      <c r="A69" s="78"/>
      <c r="B69" s="23"/>
      <c r="C69" s="23">
        <v>14.17</v>
      </c>
      <c r="D69" s="23"/>
      <c r="E69" s="23"/>
      <c r="F69" s="62" t="s">
        <v>235</v>
      </c>
      <c r="G69" s="61">
        <v>0.11811555835618656</v>
      </c>
      <c r="H69" s="82"/>
      <c r="I69" s="91"/>
      <c r="J69" s="78"/>
      <c r="K69" s="23"/>
      <c r="L69" s="23">
        <v>110</v>
      </c>
      <c r="M69" s="23"/>
      <c r="N69" s="23"/>
      <c r="O69" s="62" t="s">
        <v>235</v>
      </c>
      <c r="P69" s="61">
        <v>9.7808449492742575E-2</v>
      </c>
      <c r="Q69" s="82"/>
    </row>
    <row r="70" spans="1:17">
      <c r="A70" s="78"/>
      <c r="B70" s="23"/>
      <c r="C70" s="23">
        <v>14.46</v>
      </c>
      <c r="D70" s="23"/>
      <c r="E70" s="23"/>
      <c r="F70" s="58" t="s">
        <v>236</v>
      </c>
      <c r="G70" s="53">
        <v>1.7032884457221271</v>
      </c>
      <c r="H70" s="82"/>
      <c r="I70" s="91"/>
      <c r="J70" s="78"/>
      <c r="K70" s="23"/>
      <c r="L70" s="23">
        <v>53</v>
      </c>
      <c r="M70" s="23"/>
      <c r="N70" s="23"/>
      <c r="O70" s="58" t="s">
        <v>236</v>
      </c>
      <c r="P70" s="53">
        <v>1.7291328115213698</v>
      </c>
      <c r="Q70" s="82"/>
    </row>
    <row r="71" spans="1:17">
      <c r="A71" s="78"/>
      <c r="B71" s="23"/>
      <c r="C71" s="23">
        <v>5.4</v>
      </c>
      <c r="D71" s="23"/>
      <c r="E71" s="23"/>
      <c r="F71" s="58" t="s">
        <v>237</v>
      </c>
      <c r="G71" s="53">
        <v>0.23623111671237312</v>
      </c>
      <c r="H71" s="82"/>
      <c r="I71" s="91"/>
      <c r="J71" s="78"/>
      <c r="K71" s="23"/>
      <c r="L71" s="23">
        <v>86</v>
      </c>
      <c r="M71" s="23"/>
      <c r="N71" s="23"/>
      <c r="O71" s="58" t="s">
        <v>237</v>
      </c>
      <c r="P71" s="53">
        <v>0.19561689898548515</v>
      </c>
      <c r="Q71" s="82"/>
    </row>
    <row r="72" spans="1:17" ht="17" thickBot="1">
      <c r="A72" s="78"/>
      <c r="B72" s="23"/>
      <c r="C72" s="23">
        <v>8.43</v>
      </c>
      <c r="D72" s="23"/>
      <c r="E72" s="23"/>
      <c r="F72" s="59" t="s">
        <v>238</v>
      </c>
      <c r="G72" s="54">
        <v>2.0518305164802859</v>
      </c>
      <c r="H72" s="85"/>
      <c r="I72" s="91"/>
      <c r="J72" s="78"/>
      <c r="K72" s="23"/>
      <c r="L72" s="23">
        <v>73</v>
      </c>
      <c r="M72" s="23"/>
      <c r="N72" s="23"/>
      <c r="O72" s="59" t="s">
        <v>238</v>
      </c>
      <c r="P72" s="54">
        <v>2.0930240544083096</v>
      </c>
      <c r="Q72" s="85"/>
    </row>
    <row r="73" spans="1:17">
      <c r="A73" s="78"/>
      <c r="B73" s="23"/>
      <c r="C73" s="23">
        <v>6.3</v>
      </c>
      <c r="D73" s="23"/>
      <c r="E73" s="23"/>
      <c r="F73" s="22"/>
      <c r="G73" s="23"/>
      <c r="H73" s="79"/>
      <c r="I73" s="91"/>
      <c r="J73" s="78"/>
      <c r="K73" s="23"/>
      <c r="L73" s="23">
        <v>90</v>
      </c>
      <c r="M73" s="23"/>
      <c r="N73" s="23"/>
      <c r="O73" s="22"/>
      <c r="P73" s="23"/>
      <c r="Q73" s="79"/>
    </row>
    <row r="74" spans="1:17">
      <c r="A74" s="78"/>
      <c r="B74" s="23"/>
      <c r="C74" s="23">
        <v>8.51</v>
      </c>
      <c r="D74" s="23"/>
      <c r="E74" s="23"/>
      <c r="F74" s="22"/>
      <c r="G74" s="23"/>
      <c r="H74" s="79"/>
      <c r="I74" s="91"/>
      <c r="J74" s="78"/>
      <c r="K74" s="23"/>
      <c r="L74" s="23">
        <v>49</v>
      </c>
      <c r="M74" s="23"/>
      <c r="N74" s="23"/>
      <c r="O74" s="22"/>
      <c r="P74" s="23"/>
      <c r="Q74" s="79"/>
    </row>
    <row r="75" spans="1:17">
      <c r="A75" s="78"/>
      <c r="B75" s="23"/>
      <c r="C75" s="23">
        <v>3.59</v>
      </c>
      <c r="D75" s="23"/>
      <c r="E75" s="23"/>
      <c r="F75" s="22"/>
      <c r="G75" s="23"/>
      <c r="H75" s="79"/>
      <c r="I75" s="91"/>
      <c r="J75" s="78"/>
      <c r="K75" s="23"/>
      <c r="L75" s="23">
        <v>37</v>
      </c>
      <c r="M75" s="23"/>
      <c r="N75" s="23"/>
      <c r="O75" s="22"/>
      <c r="P75" s="23"/>
      <c r="Q75" s="79"/>
    </row>
    <row r="76" spans="1:17">
      <c r="A76" s="78"/>
      <c r="B76" s="23"/>
      <c r="C76" s="23">
        <v>5.09</v>
      </c>
      <c r="D76" s="23"/>
      <c r="E76" s="23"/>
      <c r="F76" s="22"/>
      <c r="G76" s="23"/>
      <c r="H76" s="79"/>
      <c r="I76" s="91"/>
      <c r="J76" s="78"/>
      <c r="K76" s="23"/>
      <c r="L76" s="23">
        <v>159</v>
      </c>
      <c r="M76" s="23"/>
      <c r="N76" s="23"/>
      <c r="O76" s="22"/>
      <c r="P76" s="23"/>
      <c r="Q76" s="79"/>
    </row>
    <row r="77" spans="1:17" ht="17" thickBot="1">
      <c r="A77" s="83"/>
      <c r="B77" s="63"/>
      <c r="C77" s="63">
        <v>6.72</v>
      </c>
      <c r="D77" s="63"/>
      <c r="E77" s="63"/>
      <c r="F77" s="89"/>
      <c r="G77" s="63"/>
      <c r="H77" s="90"/>
      <c r="I77" s="91"/>
      <c r="J77" s="83"/>
      <c r="K77" s="63"/>
      <c r="L77" s="63">
        <v>50</v>
      </c>
      <c r="M77" s="63"/>
      <c r="N77" s="63"/>
      <c r="O77" s="89"/>
      <c r="P77" s="63"/>
      <c r="Q77" s="90"/>
    </row>
  </sheetData>
  <mergeCells count="4">
    <mergeCell ref="G8:H18"/>
    <mergeCell ref="P8:Q18"/>
    <mergeCell ref="G47:H57"/>
    <mergeCell ref="P47:Q5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6BE4D-E69C-E148-9F11-B2D7DBD91A1F}">
  <dimension ref="A2:AC116"/>
  <sheetViews>
    <sheetView workbookViewId="0">
      <selection activeCell="A2" sqref="A2"/>
    </sheetView>
  </sheetViews>
  <sheetFormatPr baseColWidth="10" defaultRowHeight="16"/>
  <cols>
    <col min="1" max="1" width="23.5" bestFit="1" customWidth="1"/>
    <col min="2" max="2" width="12" customWidth="1"/>
    <col min="3" max="3" width="14" bestFit="1" customWidth="1"/>
    <col min="4" max="4" width="10.33203125" bestFit="1" customWidth="1"/>
    <col min="5" max="5" width="11.5" bestFit="1" customWidth="1"/>
    <col min="6" max="6" width="11.83203125" customWidth="1"/>
    <col min="7" max="7" width="25.83203125" customWidth="1"/>
    <col min="8" max="8" width="18" bestFit="1" customWidth="1"/>
    <col min="11" max="11" width="11.83203125" bestFit="1" customWidth="1"/>
    <col min="12" max="12" width="13.6640625" bestFit="1" customWidth="1"/>
    <col min="14" max="14" width="14.83203125" bestFit="1" customWidth="1"/>
    <col min="15" max="15" width="15" bestFit="1" customWidth="1"/>
    <col min="16" max="16" width="15.33203125" bestFit="1" customWidth="1"/>
    <col min="17" max="17" width="3.5" customWidth="1"/>
    <col min="18" max="18" width="14" bestFit="1" customWidth="1"/>
    <col min="21" max="21" width="3.6640625" customWidth="1"/>
    <col min="22" max="22" width="18" bestFit="1" customWidth="1"/>
  </cols>
  <sheetData>
    <row r="2" spans="1:14" ht="17" thickBot="1">
      <c r="N2" s="101" t="s">
        <v>279</v>
      </c>
    </row>
    <row r="3" spans="1:14">
      <c r="A3" s="88"/>
      <c r="B3" s="76"/>
      <c r="C3" s="96" t="s">
        <v>157</v>
      </c>
      <c r="D3" s="96" t="s">
        <v>158</v>
      </c>
      <c r="E3" s="96" t="s">
        <v>156</v>
      </c>
      <c r="F3" s="76"/>
      <c r="G3" s="75" t="s">
        <v>264</v>
      </c>
      <c r="H3" s="76"/>
      <c r="I3" s="76"/>
      <c r="J3" s="76"/>
      <c r="K3" s="76"/>
      <c r="L3" s="76"/>
      <c r="M3" s="77"/>
    </row>
    <row r="4" spans="1:14">
      <c r="A4" s="93" t="s">
        <v>135</v>
      </c>
      <c r="B4" s="23"/>
      <c r="C4" s="23">
        <v>103.99</v>
      </c>
      <c r="D4" s="23">
        <v>148.43</v>
      </c>
      <c r="E4" s="23">
        <v>119.31</v>
      </c>
      <c r="F4" s="23"/>
      <c r="G4" s="64" t="s">
        <v>256</v>
      </c>
      <c r="H4" s="65" t="s">
        <v>261</v>
      </c>
      <c r="I4" s="65"/>
      <c r="J4" s="65"/>
      <c r="K4" s="23"/>
      <c r="L4" s="23"/>
      <c r="M4" s="79"/>
    </row>
    <row r="5" spans="1:14">
      <c r="A5" s="78"/>
      <c r="B5" s="23"/>
      <c r="C5" s="23">
        <v>90.33</v>
      </c>
      <c r="D5" s="23">
        <v>93.87</v>
      </c>
      <c r="E5" s="23">
        <v>69.489999999999995</v>
      </c>
      <c r="F5" s="23"/>
      <c r="G5" s="64" t="s">
        <v>259</v>
      </c>
      <c r="H5" s="65" t="s">
        <v>260</v>
      </c>
      <c r="I5" s="65"/>
      <c r="J5" s="65"/>
      <c r="K5" s="23"/>
      <c r="L5" s="23"/>
      <c r="M5" s="79"/>
    </row>
    <row r="6" spans="1:14">
      <c r="A6" s="78"/>
      <c r="B6" s="23"/>
      <c r="C6" s="23">
        <v>88.83</v>
      </c>
      <c r="D6" s="23">
        <v>91.39</v>
      </c>
      <c r="E6" s="23">
        <v>63.98</v>
      </c>
      <c r="F6" s="23"/>
      <c r="G6" s="22"/>
      <c r="H6" s="23"/>
      <c r="I6" s="23"/>
      <c r="J6" s="23"/>
      <c r="K6" s="23"/>
      <c r="L6" s="23"/>
      <c r="M6" s="79"/>
    </row>
    <row r="7" spans="1:14">
      <c r="A7" s="78"/>
      <c r="B7" s="23"/>
      <c r="C7" s="23">
        <v>78.25</v>
      </c>
      <c r="D7" s="23">
        <v>89.88</v>
      </c>
      <c r="E7" s="23">
        <v>62.65</v>
      </c>
      <c r="F7" s="23"/>
      <c r="G7" s="22"/>
      <c r="H7" s="23" t="s">
        <v>265</v>
      </c>
      <c r="I7" s="23"/>
      <c r="J7" s="23"/>
      <c r="K7" s="23"/>
      <c r="L7" s="23"/>
      <c r="M7" s="79"/>
    </row>
    <row r="8" spans="1:14">
      <c r="A8" s="78"/>
      <c r="B8" s="23"/>
      <c r="C8" s="23">
        <v>77.17</v>
      </c>
      <c r="D8" s="23">
        <v>88.97</v>
      </c>
      <c r="E8" s="23">
        <v>62.08</v>
      </c>
      <c r="F8" s="23"/>
      <c r="G8" s="92" t="s">
        <v>266</v>
      </c>
      <c r="H8" s="33" t="s">
        <v>267</v>
      </c>
      <c r="I8" s="23"/>
      <c r="J8" s="23"/>
      <c r="K8" s="23"/>
      <c r="L8" s="23"/>
      <c r="M8" s="79"/>
    </row>
    <row r="9" spans="1:14">
      <c r="A9" s="78"/>
      <c r="B9" s="23"/>
      <c r="C9" s="23">
        <v>76.95</v>
      </c>
      <c r="D9" s="23">
        <v>80.08</v>
      </c>
      <c r="E9" s="23">
        <v>58.75</v>
      </c>
      <c r="F9" s="23"/>
      <c r="G9" s="92" t="s">
        <v>268</v>
      </c>
      <c r="H9" s="127" t="s">
        <v>269</v>
      </c>
      <c r="I9" s="127"/>
      <c r="J9" s="127"/>
      <c r="K9" s="127"/>
      <c r="L9" s="127"/>
      <c r="M9" s="128"/>
    </row>
    <row r="10" spans="1:14">
      <c r="A10" s="78"/>
      <c r="B10" s="23"/>
      <c r="C10" s="23">
        <v>71.25</v>
      </c>
      <c r="D10" s="23">
        <v>77.25</v>
      </c>
      <c r="E10" s="23"/>
      <c r="F10" s="23"/>
      <c r="G10" s="22"/>
      <c r="H10" s="127"/>
      <c r="I10" s="127"/>
      <c r="J10" s="127"/>
      <c r="K10" s="127"/>
      <c r="L10" s="127"/>
      <c r="M10" s="128"/>
    </row>
    <row r="11" spans="1:14">
      <c r="A11" s="78"/>
      <c r="B11" s="23"/>
      <c r="C11" s="23">
        <v>66.27</v>
      </c>
      <c r="D11" s="23">
        <v>77.02</v>
      </c>
      <c r="E11" s="23"/>
      <c r="F11" s="23"/>
      <c r="G11" s="22"/>
      <c r="H11" s="23"/>
      <c r="I11" s="23"/>
      <c r="J11" s="23"/>
      <c r="K11" s="23"/>
      <c r="L11" s="23"/>
      <c r="M11" s="79"/>
    </row>
    <row r="12" spans="1:14">
      <c r="A12" s="78"/>
      <c r="B12" s="23"/>
      <c r="C12" s="23">
        <v>65.319999999999993</v>
      </c>
      <c r="D12" s="23">
        <v>73.87</v>
      </c>
      <c r="E12" s="23"/>
      <c r="F12" s="23"/>
      <c r="G12" s="22"/>
      <c r="H12" s="23"/>
      <c r="I12" s="23"/>
      <c r="J12" s="23"/>
      <c r="K12" s="23"/>
      <c r="L12" s="23"/>
      <c r="M12" s="79"/>
    </row>
    <row r="13" spans="1:14">
      <c r="A13" s="78"/>
      <c r="B13" s="23"/>
      <c r="C13" s="23">
        <v>64.17</v>
      </c>
      <c r="D13" s="23">
        <v>70.22</v>
      </c>
      <c r="E13" s="23"/>
      <c r="F13" s="23"/>
      <c r="G13" s="19" t="s">
        <v>241</v>
      </c>
      <c r="H13" s="20"/>
      <c r="I13" s="20"/>
      <c r="J13" s="20"/>
      <c r="K13" s="20"/>
      <c r="L13" s="20"/>
      <c r="M13" s="80"/>
    </row>
    <row r="14" spans="1:14">
      <c r="A14" s="78"/>
      <c r="B14" s="23"/>
      <c r="C14" s="23">
        <v>61.47</v>
      </c>
      <c r="D14" s="23">
        <v>68.849999999999994</v>
      </c>
      <c r="E14" s="23"/>
      <c r="F14" s="23"/>
      <c r="G14" s="22"/>
      <c r="H14" s="23"/>
      <c r="I14" s="23"/>
      <c r="J14" s="23"/>
      <c r="K14" s="23"/>
      <c r="L14" s="23"/>
      <c r="M14" s="79"/>
    </row>
    <row r="15" spans="1:14" ht="17" thickBot="1">
      <c r="A15" s="78"/>
      <c r="B15" s="23"/>
      <c r="C15" s="23">
        <v>59.16</v>
      </c>
      <c r="D15" s="23">
        <v>67.72</v>
      </c>
      <c r="E15" s="23"/>
      <c r="F15" s="23"/>
      <c r="G15" s="22" t="s">
        <v>242</v>
      </c>
      <c r="H15" s="23"/>
      <c r="I15" s="23"/>
      <c r="J15" s="23"/>
      <c r="K15" s="23"/>
      <c r="L15" s="23"/>
      <c r="M15" s="79"/>
    </row>
    <row r="16" spans="1:14">
      <c r="A16" s="78"/>
      <c r="B16" s="23"/>
      <c r="C16" s="23">
        <v>74.88</v>
      </c>
      <c r="D16" s="23">
        <v>65.77</v>
      </c>
      <c r="E16" s="23"/>
      <c r="F16" s="23"/>
      <c r="G16" s="57" t="s">
        <v>243</v>
      </c>
      <c r="H16" s="55" t="s">
        <v>163</v>
      </c>
      <c r="I16" s="55" t="s">
        <v>244</v>
      </c>
      <c r="J16" s="55" t="s">
        <v>245</v>
      </c>
      <c r="K16" s="55" t="s">
        <v>231</v>
      </c>
      <c r="L16" s="23"/>
      <c r="M16" s="79"/>
    </row>
    <row r="17" spans="1:14">
      <c r="A17" s="78"/>
      <c r="B17" s="23"/>
      <c r="C17" s="23">
        <v>70.510000000000005</v>
      </c>
      <c r="D17" s="23">
        <v>65.239999999999995</v>
      </c>
      <c r="E17" s="23"/>
      <c r="F17" s="23"/>
      <c r="G17" s="58" t="s">
        <v>157</v>
      </c>
      <c r="H17" s="53">
        <v>16</v>
      </c>
      <c r="I17" s="53">
        <v>1174.48</v>
      </c>
      <c r="J17" s="99">
        <v>73.405000000000001</v>
      </c>
      <c r="K17" s="99">
        <v>153.54077333333359</v>
      </c>
      <c r="L17" s="23"/>
      <c r="M17" s="79"/>
    </row>
    <row r="18" spans="1:14">
      <c r="A18" s="78"/>
      <c r="B18" s="23"/>
      <c r="C18" s="23">
        <v>65.510000000000005</v>
      </c>
      <c r="D18" s="23">
        <v>62.35</v>
      </c>
      <c r="E18" s="23"/>
      <c r="F18" s="23"/>
      <c r="G18" s="58" t="s">
        <v>158</v>
      </c>
      <c r="H18" s="53">
        <v>28</v>
      </c>
      <c r="I18" s="53">
        <v>2200.5100000000002</v>
      </c>
      <c r="J18" s="99">
        <v>78.589642857142863</v>
      </c>
      <c r="K18" s="99">
        <v>325.25207023809372</v>
      </c>
      <c r="L18" s="23"/>
      <c r="M18" s="79"/>
    </row>
    <row r="19" spans="1:14" ht="17" thickBot="1">
      <c r="A19" s="78"/>
      <c r="B19" s="23"/>
      <c r="C19" s="23">
        <v>60.42</v>
      </c>
      <c r="D19" s="23">
        <v>62.26</v>
      </c>
      <c r="E19" s="23"/>
      <c r="F19" s="23"/>
      <c r="G19" s="59" t="s">
        <v>156</v>
      </c>
      <c r="H19" s="54">
        <v>6</v>
      </c>
      <c r="I19" s="54">
        <v>436.26</v>
      </c>
      <c r="J19" s="100">
        <v>72.709999999999994</v>
      </c>
      <c r="K19" s="100">
        <v>533.44467999999983</v>
      </c>
      <c r="L19" s="23"/>
      <c r="M19" s="79"/>
    </row>
    <row r="20" spans="1:14">
      <c r="A20" s="78"/>
      <c r="B20" s="23"/>
      <c r="C20" s="23"/>
      <c r="D20" s="23">
        <v>60.67</v>
      </c>
      <c r="E20" s="23"/>
      <c r="F20" s="23"/>
      <c r="G20" s="22"/>
      <c r="H20" s="23"/>
      <c r="I20" s="23"/>
      <c r="J20" s="23"/>
      <c r="K20" s="23"/>
      <c r="L20" s="23"/>
      <c r="M20" s="79"/>
    </row>
    <row r="21" spans="1:14">
      <c r="A21" s="78"/>
      <c r="B21" s="23"/>
      <c r="C21" s="23"/>
      <c r="D21" s="23">
        <v>60.33</v>
      </c>
      <c r="E21" s="23"/>
      <c r="F21" s="23"/>
      <c r="G21" s="22"/>
      <c r="H21" s="23"/>
      <c r="I21" s="23"/>
      <c r="J21" s="23"/>
      <c r="K21" s="23"/>
      <c r="L21" s="23"/>
      <c r="M21" s="79"/>
    </row>
    <row r="22" spans="1:14" ht="17" thickBot="1">
      <c r="A22" s="78"/>
      <c r="B22" s="23"/>
      <c r="C22" s="23"/>
      <c r="D22" s="23">
        <v>100.15</v>
      </c>
      <c r="E22" s="23"/>
      <c r="F22" s="23"/>
      <c r="G22" s="22" t="s">
        <v>246</v>
      </c>
      <c r="H22" s="23"/>
      <c r="I22" s="23"/>
      <c r="J22" s="23"/>
      <c r="K22" s="23"/>
      <c r="L22" s="23"/>
      <c r="M22" s="79"/>
    </row>
    <row r="23" spans="1:14">
      <c r="A23" s="78"/>
      <c r="B23" s="23"/>
      <c r="C23" s="23"/>
      <c r="D23" s="23">
        <v>92.23</v>
      </c>
      <c r="E23" s="23"/>
      <c r="F23" s="23"/>
      <c r="G23" s="57" t="s">
        <v>247</v>
      </c>
      <c r="H23" s="55" t="s">
        <v>248</v>
      </c>
      <c r="I23" s="55" t="s">
        <v>164</v>
      </c>
      <c r="J23" s="55" t="s">
        <v>249</v>
      </c>
      <c r="K23" s="55" t="s">
        <v>250</v>
      </c>
      <c r="L23" s="60" t="s">
        <v>251</v>
      </c>
      <c r="M23" s="81" t="s">
        <v>252</v>
      </c>
    </row>
    <row r="24" spans="1:14">
      <c r="A24" s="78"/>
      <c r="B24" s="23"/>
      <c r="C24" s="23"/>
      <c r="D24" s="23">
        <v>84.29</v>
      </c>
      <c r="E24" s="23"/>
      <c r="F24" s="23"/>
      <c r="G24" s="58" t="s">
        <v>253</v>
      </c>
      <c r="H24" s="53">
        <v>357.9327535714292</v>
      </c>
      <c r="I24" s="53">
        <v>2</v>
      </c>
      <c r="J24" s="53">
        <v>178.9663767857146</v>
      </c>
      <c r="K24" s="53">
        <v>0.61164438121143949</v>
      </c>
      <c r="L24" s="61">
        <v>0.54671912445757598</v>
      </c>
      <c r="M24" s="82">
        <v>3.1950562807372145</v>
      </c>
    </row>
    <row r="25" spans="1:14">
      <c r="A25" s="78"/>
      <c r="B25" s="23"/>
      <c r="C25" s="23"/>
      <c r="D25" s="23">
        <v>84.12</v>
      </c>
      <c r="E25" s="23"/>
      <c r="F25" s="23"/>
      <c r="G25" s="58" t="s">
        <v>254</v>
      </c>
      <c r="H25" s="53">
        <v>13752.140896428575</v>
      </c>
      <c r="I25" s="53">
        <v>47</v>
      </c>
      <c r="J25" s="53">
        <v>292.5987424772037</v>
      </c>
      <c r="K25" s="53"/>
      <c r="L25" s="53"/>
      <c r="M25" s="82"/>
    </row>
    <row r="26" spans="1:14">
      <c r="A26" s="78"/>
      <c r="B26" s="23"/>
      <c r="C26" s="23"/>
      <c r="D26" s="23">
        <v>83.57</v>
      </c>
      <c r="E26" s="23"/>
      <c r="F26" s="23"/>
      <c r="G26" s="58"/>
      <c r="H26" s="53"/>
      <c r="I26" s="53"/>
      <c r="J26" s="53"/>
      <c r="K26" s="53"/>
      <c r="L26" s="53"/>
      <c r="M26" s="82"/>
    </row>
    <row r="27" spans="1:14" ht="17" thickBot="1">
      <c r="A27" s="78"/>
      <c r="B27" s="23"/>
      <c r="C27" s="23"/>
      <c r="D27" s="23">
        <v>80.680000000000007</v>
      </c>
      <c r="E27" s="23"/>
      <c r="F27" s="23"/>
      <c r="G27" s="59" t="s">
        <v>255</v>
      </c>
      <c r="H27" s="54">
        <v>14110.073650000004</v>
      </c>
      <c r="I27" s="54">
        <v>49</v>
      </c>
      <c r="J27" s="54"/>
      <c r="K27" s="54"/>
      <c r="L27" s="54"/>
      <c r="M27" s="85"/>
    </row>
    <row r="28" spans="1:14">
      <c r="A28" s="78"/>
      <c r="B28" s="23"/>
      <c r="C28" s="23"/>
      <c r="D28" s="23">
        <v>79.14</v>
      </c>
      <c r="E28" s="23"/>
      <c r="F28" s="23"/>
      <c r="G28" s="22"/>
      <c r="H28" s="23"/>
      <c r="I28" s="23"/>
      <c r="J28" s="23"/>
      <c r="K28" s="23"/>
      <c r="L28" s="23"/>
      <c r="M28" s="79"/>
    </row>
    <row r="29" spans="1:14">
      <c r="A29" s="78"/>
      <c r="B29" s="23"/>
      <c r="C29" s="23"/>
      <c r="D29" s="23">
        <v>69.790000000000006</v>
      </c>
      <c r="E29" s="23"/>
      <c r="F29" s="23"/>
      <c r="G29" s="22"/>
      <c r="H29" s="23"/>
      <c r="I29" s="23"/>
      <c r="J29" s="23"/>
      <c r="K29" s="23"/>
      <c r="L29" s="23"/>
      <c r="M29" s="79"/>
    </row>
    <row r="30" spans="1:14">
      <c r="A30" s="78"/>
      <c r="B30" s="23"/>
      <c r="C30" s="23"/>
      <c r="D30" s="23">
        <v>62.85</v>
      </c>
      <c r="E30" s="23"/>
      <c r="F30" s="23"/>
      <c r="G30" s="22"/>
      <c r="H30" s="23"/>
      <c r="I30" s="23"/>
      <c r="J30" s="23"/>
      <c r="K30" s="23"/>
      <c r="L30" s="23"/>
      <c r="M30" s="79"/>
    </row>
    <row r="31" spans="1:14" ht="17" thickBot="1">
      <c r="A31" s="83"/>
      <c r="B31" s="63"/>
      <c r="C31" s="63"/>
      <c r="D31" s="63">
        <v>59.52</v>
      </c>
      <c r="E31" s="63"/>
      <c r="F31" s="63"/>
      <c r="G31" s="89"/>
      <c r="H31" s="63"/>
      <c r="I31" s="63"/>
      <c r="J31" s="63"/>
      <c r="K31" s="63"/>
      <c r="L31" s="63"/>
      <c r="M31" s="90"/>
    </row>
    <row r="32" spans="1:14" ht="17" thickBot="1">
      <c r="A32" s="91"/>
      <c r="B32" s="91"/>
      <c r="C32" s="91"/>
      <c r="D32" s="91"/>
      <c r="E32" s="91"/>
      <c r="F32" s="91"/>
      <c r="G32" s="91"/>
      <c r="H32" s="91"/>
      <c r="I32" s="91"/>
      <c r="J32" s="91"/>
      <c r="K32" s="91"/>
      <c r="L32" s="91"/>
      <c r="M32" s="91"/>
      <c r="N32" s="101" t="s">
        <v>279</v>
      </c>
    </row>
    <row r="33" spans="1:13">
      <c r="A33" s="88"/>
      <c r="B33" s="76"/>
      <c r="C33" s="96" t="s">
        <v>157</v>
      </c>
      <c r="D33" s="96" t="s">
        <v>158</v>
      </c>
      <c r="E33" s="96" t="s">
        <v>156</v>
      </c>
      <c r="F33" s="76"/>
      <c r="G33" s="75" t="s">
        <v>264</v>
      </c>
      <c r="H33" s="76"/>
      <c r="I33" s="76"/>
      <c r="J33" s="76"/>
      <c r="K33" s="76"/>
      <c r="L33" s="76"/>
      <c r="M33" s="77"/>
    </row>
    <row r="34" spans="1:13">
      <c r="A34" s="93" t="s">
        <v>151</v>
      </c>
      <c r="B34" s="23"/>
      <c r="C34" s="23">
        <v>22</v>
      </c>
      <c r="D34" s="23">
        <v>50</v>
      </c>
      <c r="E34" s="23">
        <v>39</v>
      </c>
      <c r="F34" s="23"/>
      <c r="G34" s="64" t="s">
        <v>256</v>
      </c>
      <c r="H34" s="65" t="s">
        <v>261</v>
      </c>
      <c r="I34" s="65"/>
      <c r="J34" s="23"/>
      <c r="K34" s="23"/>
      <c r="L34" s="23"/>
      <c r="M34" s="79"/>
    </row>
    <row r="35" spans="1:13">
      <c r="A35" s="78"/>
      <c r="B35" s="23"/>
      <c r="C35" s="23">
        <v>37</v>
      </c>
      <c r="D35" s="23">
        <v>26</v>
      </c>
      <c r="E35" s="23">
        <v>41</v>
      </c>
      <c r="F35" s="23"/>
      <c r="G35" s="64" t="s">
        <v>259</v>
      </c>
      <c r="H35" s="65" t="s">
        <v>260</v>
      </c>
      <c r="I35" s="65"/>
      <c r="J35" s="23"/>
      <c r="K35" s="23"/>
      <c r="L35" s="23"/>
      <c r="M35" s="79"/>
    </row>
    <row r="36" spans="1:13">
      <c r="A36" s="78"/>
      <c r="B36" s="23"/>
      <c r="C36" s="23">
        <v>50</v>
      </c>
      <c r="D36" s="23">
        <v>4</v>
      </c>
      <c r="E36" s="23">
        <v>125</v>
      </c>
      <c r="F36" s="23"/>
      <c r="G36" s="22"/>
      <c r="H36" s="23"/>
      <c r="I36" s="23"/>
      <c r="J36" s="23"/>
      <c r="K36" s="23"/>
      <c r="L36" s="23"/>
      <c r="M36" s="79"/>
    </row>
    <row r="37" spans="1:13">
      <c r="A37" s="78"/>
      <c r="B37" s="23"/>
      <c r="C37" s="23">
        <v>35</v>
      </c>
      <c r="D37" s="23">
        <v>52</v>
      </c>
      <c r="E37" s="23">
        <v>22</v>
      </c>
      <c r="F37" s="23"/>
      <c r="G37" s="22"/>
      <c r="H37" s="23" t="s">
        <v>265</v>
      </c>
      <c r="I37" s="23"/>
      <c r="J37" s="23"/>
      <c r="K37" s="23"/>
      <c r="L37" s="23"/>
      <c r="M37" s="79"/>
    </row>
    <row r="38" spans="1:13">
      <c r="A38" s="78"/>
      <c r="B38" s="23"/>
      <c r="C38" s="23">
        <v>21</v>
      </c>
      <c r="D38" s="23">
        <v>43</v>
      </c>
      <c r="E38" s="23">
        <v>41</v>
      </c>
      <c r="F38" s="23"/>
      <c r="G38" s="92" t="s">
        <v>266</v>
      </c>
      <c r="H38" s="33" t="s">
        <v>267</v>
      </c>
      <c r="I38" s="23"/>
      <c r="J38" s="23"/>
      <c r="K38" s="23"/>
      <c r="L38" s="23"/>
      <c r="M38" s="79"/>
    </row>
    <row r="39" spans="1:13">
      <c r="A39" s="78"/>
      <c r="B39" s="23"/>
      <c r="C39" s="23">
        <v>26</v>
      </c>
      <c r="D39" s="23">
        <v>49</v>
      </c>
      <c r="E39" s="23">
        <v>136</v>
      </c>
      <c r="F39" s="23"/>
      <c r="G39" s="92" t="s">
        <v>268</v>
      </c>
      <c r="H39" s="127" t="s">
        <v>269</v>
      </c>
      <c r="I39" s="127"/>
      <c r="J39" s="127"/>
      <c r="K39" s="127"/>
      <c r="L39" s="127"/>
      <c r="M39" s="128"/>
    </row>
    <row r="40" spans="1:13">
      <c r="A40" s="78"/>
      <c r="B40" s="23"/>
      <c r="C40" s="23">
        <v>110</v>
      </c>
      <c r="D40" s="23">
        <v>52</v>
      </c>
      <c r="E40" s="23"/>
      <c r="F40" s="23"/>
      <c r="G40" s="22"/>
      <c r="H40" s="127"/>
      <c r="I40" s="127"/>
      <c r="J40" s="127"/>
      <c r="K40" s="127"/>
      <c r="L40" s="127"/>
      <c r="M40" s="128"/>
    </row>
    <row r="41" spans="1:13">
      <c r="A41" s="78"/>
      <c r="B41" s="23"/>
      <c r="C41" s="23">
        <v>90</v>
      </c>
      <c r="D41" s="23">
        <v>49</v>
      </c>
      <c r="E41" s="23"/>
      <c r="F41" s="23"/>
      <c r="G41" s="22"/>
      <c r="H41" s="23"/>
      <c r="I41" s="23"/>
      <c r="J41" s="23"/>
      <c r="K41" s="23"/>
      <c r="L41" s="23"/>
      <c r="M41" s="79"/>
    </row>
    <row r="42" spans="1:13">
      <c r="A42" s="78"/>
      <c r="B42" s="23"/>
      <c r="C42" s="23">
        <v>5</v>
      </c>
      <c r="D42" s="23">
        <v>84</v>
      </c>
      <c r="E42" s="23"/>
      <c r="F42" s="23"/>
      <c r="G42" s="22"/>
      <c r="H42" s="23"/>
      <c r="I42" s="23"/>
      <c r="J42" s="23"/>
      <c r="K42" s="23"/>
      <c r="L42" s="23"/>
      <c r="M42" s="79"/>
    </row>
    <row r="43" spans="1:13">
      <c r="A43" s="78"/>
      <c r="B43" s="23"/>
      <c r="C43" s="23">
        <v>26</v>
      </c>
      <c r="D43" s="23">
        <v>26</v>
      </c>
      <c r="E43" s="23"/>
      <c r="F43" s="23"/>
      <c r="G43" s="19" t="s">
        <v>241</v>
      </c>
      <c r="H43" s="20"/>
      <c r="I43" s="20"/>
      <c r="J43" s="20"/>
      <c r="K43" s="20"/>
      <c r="L43" s="20"/>
      <c r="M43" s="80"/>
    </row>
    <row r="44" spans="1:13">
      <c r="A44" s="78"/>
      <c r="B44" s="23"/>
      <c r="C44" s="23">
        <v>90</v>
      </c>
      <c r="D44" s="23">
        <v>21</v>
      </c>
      <c r="E44" s="23"/>
      <c r="F44" s="23"/>
      <c r="G44" s="22"/>
      <c r="H44" s="23"/>
      <c r="I44" s="23"/>
      <c r="J44" s="23"/>
      <c r="K44" s="23"/>
      <c r="L44" s="23"/>
      <c r="M44" s="79"/>
    </row>
    <row r="45" spans="1:13" ht="17" thickBot="1">
      <c r="A45" s="78"/>
      <c r="B45" s="23"/>
      <c r="C45" s="23">
        <v>53</v>
      </c>
      <c r="D45" s="23">
        <v>86</v>
      </c>
      <c r="E45" s="23"/>
      <c r="F45" s="23"/>
      <c r="G45" s="22" t="s">
        <v>242</v>
      </c>
      <c r="H45" s="23"/>
      <c r="I45" s="23"/>
      <c r="J45" s="23"/>
      <c r="K45" s="23"/>
      <c r="L45" s="23"/>
      <c r="M45" s="79"/>
    </row>
    <row r="46" spans="1:13">
      <c r="A46" s="78"/>
      <c r="B46" s="23"/>
      <c r="C46" s="23">
        <v>8</v>
      </c>
      <c r="D46" s="23">
        <v>64</v>
      </c>
      <c r="E46" s="23"/>
      <c r="F46" s="23"/>
      <c r="G46" s="57" t="s">
        <v>243</v>
      </c>
      <c r="H46" s="55" t="s">
        <v>163</v>
      </c>
      <c r="I46" s="55" t="s">
        <v>244</v>
      </c>
      <c r="J46" s="55" t="s">
        <v>245</v>
      </c>
      <c r="K46" s="55" t="s">
        <v>231</v>
      </c>
      <c r="L46" s="23"/>
      <c r="M46" s="79"/>
    </row>
    <row r="47" spans="1:13">
      <c r="A47" s="78"/>
      <c r="B47" s="23"/>
      <c r="C47" s="23">
        <v>53</v>
      </c>
      <c r="D47" s="23">
        <v>33</v>
      </c>
      <c r="E47" s="23"/>
      <c r="F47" s="23"/>
      <c r="G47" s="58" t="s">
        <v>157</v>
      </c>
      <c r="H47" s="53">
        <v>16</v>
      </c>
      <c r="I47" s="53">
        <v>776</v>
      </c>
      <c r="J47" s="99">
        <v>48.5</v>
      </c>
      <c r="K47" s="99">
        <v>1082.8</v>
      </c>
      <c r="L47" s="23"/>
      <c r="M47" s="79"/>
    </row>
    <row r="48" spans="1:13">
      <c r="A48" s="78"/>
      <c r="B48" s="23"/>
      <c r="C48" s="23">
        <v>100</v>
      </c>
      <c r="D48" s="23">
        <v>132</v>
      </c>
      <c r="E48" s="23"/>
      <c r="F48" s="23"/>
      <c r="G48" s="58" t="s">
        <v>158</v>
      </c>
      <c r="H48" s="53">
        <v>28</v>
      </c>
      <c r="I48" s="53">
        <v>1828</v>
      </c>
      <c r="J48" s="99">
        <v>65.285714285714292</v>
      </c>
      <c r="K48" s="99">
        <v>2562.2116402116403</v>
      </c>
      <c r="L48" s="23"/>
      <c r="M48" s="79"/>
    </row>
    <row r="49" spans="1:29" ht="17" thickBot="1">
      <c r="A49" s="78"/>
      <c r="B49" s="23"/>
      <c r="C49" s="23">
        <v>50</v>
      </c>
      <c r="D49" s="23">
        <v>159</v>
      </c>
      <c r="E49" s="23"/>
      <c r="F49" s="23"/>
      <c r="G49" s="59" t="s">
        <v>156</v>
      </c>
      <c r="H49" s="54">
        <v>6</v>
      </c>
      <c r="I49" s="54">
        <v>404</v>
      </c>
      <c r="J49" s="100">
        <v>67.333333333333329</v>
      </c>
      <c r="K49" s="100">
        <v>2457.0666666666666</v>
      </c>
      <c r="L49" s="23"/>
      <c r="M49" s="79"/>
    </row>
    <row r="50" spans="1:29">
      <c r="A50" s="78"/>
      <c r="B50" s="23"/>
      <c r="C50" s="23"/>
      <c r="D50" s="23">
        <v>34</v>
      </c>
      <c r="E50" s="23"/>
      <c r="F50" s="23"/>
      <c r="G50" s="22"/>
      <c r="H50" s="23"/>
      <c r="I50" s="23"/>
      <c r="J50" s="23"/>
      <c r="K50" s="23"/>
      <c r="L50" s="23"/>
      <c r="M50" s="79"/>
    </row>
    <row r="51" spans="1:29">
      <c r="A51" s="78"/>
      <c r="B51" s="23"/>
      <c r="C51" s="23"/>
      <c r="D51" s="23">
        <v>73</v>
      </c>
      <c r="E51" s="23"/>
      <c r="F51" s="23"/>
      <c r="G51" s="22"/>
      <c r="H51" s="23"/>
      <c r="I51" s="23"/>
      <c r="J51" s="23"/>
      <c r="K51" s="23"/>
      <c r="L51" s="23"/>
      <c r="M51" s="79"/>
    </row>
    <row r="52" spans="1:29" ht="17" thickBot="1">
      <c r="A52" s="78"/>
      <c r="B52" s="23"/>
      <c r="C52" s="23"/>
      <c r="D52" s="23">
        <v>117</v>
      </c>
      <c r="E52" s="23"/>
      <c r="F52" s="23"/>
      <c r="G52" s="22" t="s">
        <v>246</v>
      </c>
      <c r="H52" s="23"/>
      <c r="I52" s="23"/>
      <c r="J52" s="23"/>
      <c r="K52" s="23"/>
      <c r="L52" s="23"/>
      <c r="M52" s="79"/>
    </row>
    <row r="53" spans="1:29">
      <c r="A53" s="78"/>
      <c r="B53" s="23"/>
      <c r="C53" s="23"/>
      <c r="D53" s="23">
        <v>113</v>
      </c>
      <c r="E53" s="23"/>
      <c r="F53" s="23"/>
      <c r="G53" s="57" t="s">
        <v>247</v>
      </c>
      <c r="H53" s="55" t="s">
        <v>248</v>
      </c>
      <c r="I53" s="55" t="s">
        <v>164</v>
      </c>
      <c r="J53" s="55" t="s">
        <v>249</v>
      </c>
      <c r="K53" s="55" t="s">
        <v>250</v>
      </c>
      <c r="L53" s="60" t="s">
        <v>251</v>
      </c>
      <c r="M53" s="81" t="s">
        <v>252</v>
      </c>
    </row>
    <row r="54" spans="1:29">
      <c r="A54" s="78"/>
      <c r="B54" s="23"/>
      <c r="C54" s="23"/>
      <c r="D54" s="23">
        <v>26</v>
      </c>
      <c r="E54" s="23"/>
      <c r="F54" s="23"/>
      <c r="G54" s="58" t="s">
        <v>253</v>
      </c>
      <c r="H54" s="53">
        <v>3219.6723809523828</v>
      </c>
      <c r="I54" s="53">
        <v>2</v>
      </c>
      <c r="J54" s="53">
        <v>1609.8361904761914</v>
      </c>
      <c r="K54" s="53">
        <v>0.77437915479119368</v>
      </c>
      <c r="L54" s="61">
        <v>0.46678154977378294</v>
      </c>
      <c r="M54" s="82">
        <v>3.1950562807372145</v>
      </c>
    </row>
    <row r="55" spans="1:29">
      <c r="A55" s="78"/>
      <c r="B55" s="23"/>
      <c r="C55" s="23"/>
      <c r="D55" s="23">
        <v>17</v>
      </c>
      <c r="E55" s="23"/>
      <c r="F55" s="23"/>
      <c r="G55" s="58" t="s">
        <v>254</v>
      </c>
      <c r="H55" s="53">
        <v>97707.047619047618</v>
      </c>
      <c r="I55" s="53">
        <v>47</v>
      </c>
      <c r="J55" s="53">
        <v>2078.8733535967576</v>
      </c>
      <c r="K55" s="53"/>
      <c r="L55" s="53"/>
      <c r="M55" s="82"/>
    </row>
    <row r="56" spans="1:29">
      <c r="A56" s="78"/>
      <c r="B56" s="23"/>
      <c r="C56" s="23"/>
      <c r="D56" s="23">
        <v>3</v>
      </c>
      <c r="E56" s="23"/>
      <c r="F56" s="23"/>
      <c r="G56" s="58"/>
      <c r="H56" s="53"/>
      <c r="I56" s="53"/>
      <c r="J56" s="53"/>
      <c r="K56" s="53"/>
      <c r="L56" s="53"/>
      <c r="M56" s="82"/>
    </row>
    <row r="57" spans="1:29" ht="17" thickBot="1">
      <c r="A57" s="78"/>
      <c r="B57" s="23"/>
      <c r="C57" s="23"/>
      <c r="D57" s="23">
        <v>19</v>
      </c>
      <c r="E57" s="23"/>
      <c r="F57" s="23"/>
      <c r="G57" s="59" t="s">
        <v>255</v>
      </c>
      <c r="H57" s="54">
        <v>100926.72</v>
      </c>
      <c r="I57" s="54">
        <v>49</v>
      </c>
      <c r="J57" s="54"/>
      <c r="K57" s="54"/>
      <c r="L57" s="54"/>
      <c r="M57" s="85"/>
    </row>
    <row r="58" spans="1:29">
      <c r="A58" s="78"/>
      <c r="B58" s="23"/>
      <c r="C58" s="23"/>
      <c r="D58" s="23">
        <v>115</v>
      </c>
      <c r="E58" s="23"/>
      <c r="F58" s="23"/>
      <c r="G58" s="22"/>
      <c r="H58" s="23"/>
      <c r="I58" s="23"/>
      <c r="J58" s="23"/>
      <c r="K58" s="23"/>
      <c r="L58" s="23"/>
      <c r="M58" s="79"/>
    </row>
    <row r="59" spans="1:29">
      <c r="A59" s="78"/>
      <c r="B59" s="23"/>
      <c r="C59" s="23"/>
      <c r="D59" s="23">
        <v>182</v>
      </c>
      <c r="E59" s="23"/>
      <c r="F59" s="23"/>
      <c r="G59" s="22"/>
      <c r="H59" s="23"/>
      <c r="I59" s="23"/>
      <c r="J59" s="23"/>
      <c r="K59" s="23"/>
      <c r="L59" s="23"/>
      <c r="M59" s="79"/>
    </row>
    <row r="60" spans="1:29">
      <c r="A60" s="78"/>
      <c r="B60" s="23"/>
      <c r="C60" s="23"/>
      <c r="D60" s="23">
        <v>168</v>
      </c>
      <c r="E60" s="23"/>
      <c r="F60" s="23"/>
      <c r="G60" s="22"/>
      <c r="H60" s="23"/>
      <c r="I60" s="23"/>
      <c r="J60" s="23"/>
      <c r="K60" s="23"/>
      <c r="L60" s="23"/>
      <c r="M60" s="79"/>
    </row>
    <row r="61" spans="1:29" ht="17" thickBot="1">
      <c r="A61" s="83"/>
      <c r="B61" s="63"/>
      <c r="C61" s="63"/>
      <c r="D61" s="63">
        <v>31</v>
      </c>
      <c r="E61" s="63"/>
      <c r="F61" s="63"/>
      <c r="G61" s="89"/>
      <c r="H61" s="63"/>
      <c r="I61" s="63"/>
      <c r="J61" s="63"/>
      <c r="K61" s="63"/>
      <c r="L61" s="63"/>
      <c r="M61" s="90"/>
    </row>
    <row r="62" spans="1:29">
      <c r="A62" s="91"/>
      <c r="B62" s="91"/>
      <c r="C62" s="91"/>
      <c r="D62" s="91"/>
      <c r="E62" s="91"/>
      <c r="F62" s="91"/>
      <c r="G62" s="91"/>
      <c r="H62" s="91"/>
      <c r="I62" s="91"/>
      <c r="J62" s="91"/>
      <c r="K62" s="91"/>
      <c r="L62" s="91"/>
      <c r="M62" s="91"/>
    </row>
    <row r="63" spans="1:29" ht="17" thickBot="1">
      <c r="A63" s="91"/>
      <c r="B63" s="91"/>
      <c r="C63" s="91"/>
      <c r="D63" s="91"/>
      <c r="E63" s="91"/>
      <c r="F63" s="91"/>
      <c r="G63" s="91"/>
      <c r="H63" s="91"/>
      <c r="I63" s="91"/>
      <c r="J63" s="91"/>
      <c r="K63" s="91"/>
      <c r="L63" s="91"/>
      <c r="M63" s="91"/>
      <c r="O63" s="101" t="s">
        <v>279</v>
      </c>
      <c r="P63" s="33"/>
      <c r="Q63" s="33"/>
      <c r="R63" s="33"/>
      <c r="S63" s="33"/>
      <c r="T63" s="33"/>
      <c r="U63" s="33"/>
      <c r="V63" s="33"/>
      <c r="W63" s="33"/>
      <c r="X63" s="33"/>
      <c r="Y63" s="33"/>
      <c r="Z63" s="33"/>
      <c r="AA63" s="33"/>
      <c r="AB63" s="33"/>
      <c r="AC63" s="33"/>
    </row>
    <row r="64" spans="1:29" s="11" customFormat="1" ht="56" customHeight="1">
      <c r="A64" s="73"/>
      <c r="B64" s="94" t="s">
        <v>104</v>
      </c>
      <c r="C64" s="95" t="s">
        <v>107</v>
      </c>
      <c r="D64" s="95" t="s">
        <v>106</v>
      </c>
      <c r="E64" s="95" t="s">
        <v>105</v>
      </c>
      <c r="F64" s="94" t="s">
        <v>103</v>
      </c>
      <c r="G64" s="94" t="s">
        <v>262</v>
      </c>
      <c r="H64" s="75" t="s">
        <v>264</v>
      </c>
      <c r="I64" s="76"/>
      <c r="J64" s="76"/>
      <c r="K64" s="76"/>
      <c r="L64" s="74"/>
      <c r="M64" s="74"/>
      <c r="N64" s="86"/>
      <c r="P64" s="70"/>
      <c r="Q64" s="70"/>
      <c r="R64" s="71"/>
      <c r="S64" s="71"/>
      <c r="T64" s="71"/>
      <c r="U64" s="70"/>
      <c r="V64" s="70"/>
      <c r="W64" s="70"/>
      <c r="X64" s="70"/>
      <c r="Y64" s="70"/>
      <c r="Z64" s="70"/>
      <c r="AA64" s="70"/>
      <c r="AB64" s="70"/>
      <c r="AC64" s="70"/>
    </row>
    <row r="65" spans="1:29">
      <c r="A65" s="93" t="s">
        <v>146</v>
      </c>
      <c r="B65" s="72">
        <v>1257.1982549684926</v>
      </c>
      <c r="C65" s="72">
        <v>933.82519863791129</v>
      </c>
      <c r="D65" s="72">
        <v>615.98290598290589</v>
      </c>
      <c r="E65" s="72">
        <v>1720.6486486486488</v>
      </c>
      <c r="F65" s="72">
        <v>740.44630404463044</v>
      </c>
      <c r="G65" s="72">
        <v>185.28607594936713</v>
      </c>
      <c r="H65" s="64" t="s">
        <v>256</v>
      </c>
      <c r="I65" s="65" t="s">
        <v>261</v>
      </c>
      <c r="J65" s="65"/>
      <c r="K65" s="23"/>
      <c r="L65" s="23"/>
      <c r="M65" s="23"/>
      <c r="N65" s="79"/>
      <c r="P65" s="33"/>
      <c r="Q65" s="33"/>
      <c r="R65" s="67"/>
      <c r="S65" s="67"/>
      <c r="T65" s="67"/>
      <c r="U65" s="33"/>
      <c r="V65" s="33"/>
      <c r="W65" s="33"/>
      <c r="X65" s="33"/>
      <c r="Y65" s="33"/>
      <c r="Z65" s="33"/>
      <c r="AA65" s="33"/>
      <c r="AB65" s="33"/>
      <c r="AC65" s="33"/>
    </row>
    <row r="66" spans="1:29">
      <c r="A66" s="78"/>
      <c r="B66" s="72">
        <v>216.1301859799714</v>
      </c>
      <c r="C66" s="72">
        <v>166.12276612276617</v>
      </c>
      <c r="D66" s="72">
        <v>1351.3950892857138</v>
      </c>
      <c r="E66" s="72">
        <v>425.09041591320073</v>
      </c>
      <c r="F66" s="72">
        <v>2858.4882280049565</v>
      </c>
      <c r="G66" s="72">
        <v>414.45412608918497</v>
      </c>
      <c r="H66" s="64" t="s">
        <v>259</v>
      </c>
      <c r="I66" s="65" t="s">
        <v>260</v>
      </c>
      <c r="J66" s="65"/>
      <c r="K66" s="23"/>
      <c r="L66" s="23"/>
      <c r="M66" s="23"/>
      <c r="N66" s="79"/>
      <c r="P66" s="33"/>
      <c r="Q66" s="33"/>
      <c r="R66" s="67"/>
      <c r="S66" s="67"/>
      <c r="T66" s="67"/>
      <c r="U66" s="33"/>
      <c r="V66" s="33"/>
      <c r="W66" s="33"/>
      <c r="X66" s="33"/>
      <c r="Y66" s="33"/>
      <c r="Z66" s="33"/>
      <c r="AA66" s="33"/>
      <c r="AB66" s="33"/>
      <c r="AC66" s="33"/>
    </row>
    <row r="67" spans="1:29">
      <c r="A67" s="78"/>
      <c r="B67" s="72">
        <v>271.65127020785224</v>
      </c>
      <c r="C67" s="72">
        <v>1210.5329949238578</v>
      </c>
      <c r="D67" s="72">
        <v>1055.2758954501453</v>
      </c>
      <c r="E67" s="72">
        <v>450.42016806722688</v>
      </c>
      <c r="F67" s="72">
        <v>272.18637992831543</v>
      </c>
      <c r="G67" s="72">
        <v>988.97799328608721</v>
      </c>
      <c r="H67" s="22"/>
      <c r="I67" s="23" t="s">
        <v>265</v>
      </c>
      <c r="J67" s="23"/>
      <c r="K67" s="23"/>
      <c r="L67" s="23"/>
      <c r="M67" s="23"/>
      <c r="N67" s="79"/>
      <c r="P67" s="33"/>
      <c r="Q67" s="33"/>
      <c r="R67" s="67"/>
      <c r="S67" s="67"/>
      <c r="T67" s="67"/>
      <c r="U67" s="33"/>
      <c r="V67" s="66"/>
      <c r="W67" s="66"/>
      <c r="X67" s="66"/>
      <c r="Y67" s="66"/>
      <c r="Z67" s="66"/>
      <c r="AA67" s="33"/>
      <c r="AB67" s="33"/>
      <c r="AC67" s="33"/>
    </row>
    <row r="68" spans="1:29">
      <c r="A68" s="78"/>
      <c r="B68" s="72">
        <v>458.88006686167995</v>
      </c>
      <c r="C68" s="72">
        <v>-34.571428571428577</v>
      </c>
      <c r="D68" s="72">
        <v>4526.0340632603402</v>
      </c>
      <c r="E68" s="72">
        <v>388.34853090172248</v>
      </c>
      <c r="F68" s="72">
        <v>2039.7260273972606</v>
      </c>
      <c r="G68" s="72">
        <v>25.22723056946765</v>
      </c>
      <c r="H68" s="92" t="s">
        <v>266</v>
      </c>
      <c r="I68" s="33" t="s">
        <v>267</v>
      </c>
      <c r="J68" s="23"/>
      <c r="K68" s="23"/>
      <c r="L68" s="23"/>
      <c r="M68" s="23"/>
      <c r="N68" s="79"/>
      <c r="P68" s="33"/>
      <c r="Q68" s="33"/>
      <c r="R68" s="67"/>
      <c r="S68" s="67"/>
      <c r="T68" s="67"/>
      <c r="U68" s="33"/>
      <c r="V68" s="53"/>
      <c r="W68" s="53"/>
      <c r="X68" s="53"/>
      <c r="Y68" s="53"/>
      <c r="Z68" s="53"/>
      <c r="AA68" s="33"/>
      <c r="AB68" s="33"/>
      <c r="AC68" s="33"/>
    </row>
    <row r="69" spans="1:29">
      <c r="A69" s="78"/>
      <c r="B69" s="23"/>
      <c r="C69" s="42"/>
      <c r="D69" s="72">
        <v>1081.9629789065862</v>
      </c>
      <c r="E69" s="72">
        <v>709.35856992639322</v>
      </c>
      <c r="F69" s="72">
        <v>512.64822134387362</v>
      </c>
      <c r="G69" s="72">
        <v>1292.5999999999999</v>
      </c>
      <c r="H69" s="92" t="s">
        <v>268</v>
      </c>
      <c r="I69" s="127" t="s">
        <v>269</v>
      </c>
      <c r="J69" s="127"/>
      <c r="K69" s="127"/>
      <c r="L69" s="127"/>
      <c r="M69" s="127"/>
      <c r="N69" s="128"/>
      <c r="P69" s="33"/>
      <c r="Q69" s="33"/>
      <c r="R69" s="67"/>
      <c r="S69" s="67"/>
      <c r="T69" s="67"/>
      <c r="U69" s="33"/>
      <c r="V69" s="53"/>
      <c r="W69" s="53"/>
      <c r="X69" s="53"/>
      <c r="Y69" s="53"/>
      <c r="Z69" s="53"/>
      <c r="AA69" s="33"/>
      <c r="AB69" s="33"/>
      <c r="AC69" s="33"/>
    </row>
    <row r="70" spans="1:29">
      <c r="A70" s="78"/>
      <c r="B70" s="23"/>
      <c r="C70" s="42"/>
      <c r="D70" s="72"/>
      <c r="E70" s="72">
        <v>1061.6874730951358</v>
      </c>
      <c r="F70" s="72">
        <v>2314.3439282803588</v>
      </c>
      <c r="G70" s="72"/>
      <c r="H70" s="22"/>
      <c r="I70" s="127"/>
      <c r="J70" s="127"/>
      <c r="K70" s="127"/>
      <c r="L70" s="127"/>
      <c r="M70" s="127"/>
      <c r="N70" s="128"/>
      <c r="P70" s="33"/>
      <c r="Q70" s="33"/>
      <c r="R70" s="67"/>
      <c r="S70" s="67"/>
      <c r="T70" s="67"/>
      <c r="U70" s="33"/>
      <c r="V70" s="53"/>
      <c r="W70" s="53"/>
      <c r="X70" s="53"/>
      <c r="Y70" s="53"/>
      <c r="Z70" s="53"/>
      <c r="AA70" s="33"/>
      <c r="AB70" s="33"/>
      <c r="AC70" s="33"/>
    </row>
    <row r="71" spans="1:29">
      <c r="A71" s="78"/>
      <c r="B71" s="23"/>
      <c r="C71" s="42"/>
      <c r="D71" s="72"/>
      <c r="E71" s="72">
        <v>1568.0547293277809</v>
      </c>
      <c r="F71" s="72">
        <v>453.44827586206895</v>
      </c>
      <c r="G71" s="72"/>
      <c r="H71" s="22"/>
      <c r="I71" s="23"/>
      <c r="J71" s="23"/>
      <c r="K71" s="23"/>
      <c r="L71" s="23"/>
      <c r="M71" s="23"/>
      <c r="N71" s="79"/>
      <c r="P71" s="33"/>
      <c r="Q71" s="33"/>
      <c r="R71" s="67"/>
      <c r="S71" s="67"/>
      <c r="T71" s="67"/>
      <c r="U71" s="33"/>
      <c r="V71" s="53"/>
      <c r="W71" s="53"/>
      <c r="X71" s="53"/>
      <c r="Y71" s="53"/>
      <c r="Z71" s="53"/>
      <c r="AA71" s="33"/>
      <c r="AB71" s="33"/>
      <c r="AC71" s="33"/>
    </row>
    <row r="72" spans="1:29" ht="17">
      <c r="A72" s="78"/>
      <c r="B72" s="23"/>
      <c r="C72" s="42"/>
      <c r="D72" s="42"/>
      <c r="E72" s="72">
        <v>20.978473581213304</v>
      </c>
      <c r="F72" s="72">
        <v>666.30256690333147</v>
      </c>
      <c r="G72" s="23"/>
      <c r="H72" s="68" t="s">
        <v>241</v>
      </c>
      <c r="I72" s="69"/>
      <c r="J72" s="69"/>
      <c r="K72" s="69"/>
      <c r="L72" s="69"/>
      <c r="M72" s="69"/>
      <c r="N72" s="87"/>
      <c r="P72" s="33"/>
      <c r="Q72" s="33"/>
      <c r="R72" s="67"/>
      <c r="S72" s="67"/>
      <c r="T72" s="67"/>
      <c r="U72" s="33"/>
      <c r="V72" s="53"/>
      <c r="W72" s="53"/>
      <c r="X72" s="53"/>
      <c r="Y72" s="53"/>
      <c r="Z72" s="53"/>
      <c r="AA72" s="33"/>
      <c r="AB72" s="33"/>
      <c r="AC72" s="33"/>
    </row>
    <row r="73" spans="1:29">
      <c r="A73" s="78"/>
      <c r="B73" s="23"/>
      <c r="C73" s="42"/>
      <c r="D73" s="42"/>
      <c r="E73" s="72">
        <v>1248.0825958702064</v>
      </c>
      <c r="F73" s="72">
        <v>149.78962131837307</v>
      </c>
      <c r="G73" s="23"/>
      <c r="H73" s="22"/>
      <c r="I73" s="23"/>
      <c r="J73" s="23"/>
      <c r="K73" s="23"/>
      <c r="L73" s="23"/>
      <c r="M73" s="23"/>
      <c r="N73" s="79"/>
      <c r="P73" s="33"/>
      <c r="Q73" s="33"/>
      <c r="R73" s="67"/>
      <c r="S73" s="67"/>
      <c r="T73" s="33"/>
      <c r="U73" s="33"/>
      <c r="V73" s="33"/>
      <c r="W73" s="33"/>
      <c r="X73" s="33"/>
      <c r="Y73" s="33"/>
      <c r="Z73" s="33"/>
      <c r="AA73" s="33"/>
      <c r="AB73" s="33"/>
      <c r="AC73" s="33"/>
    </row>
    <row r="74" spans="1:29" ht="17" thickBot="1">
      <c r="A74" s="78"/>
      <c r="B74" s="23"/>
      <c r="C74" s="42"/>
      <c r="D74" s="42"/>
      <c r="E74" s="23"/>
      <c r="F74" s="72">
        <v>1277.6432231020026</v>
      </c>
      <c r="G74" s="23"/>
      <c r="H74" s="22" t="s">
        <v>242</v>
      </c>
      <c r="I74" s="23"/>
      <c r="J74" s="23"/>
      <c r="K74" s="23"/>
      <c r="L74" s="23"/>
      <c r="M74" s="23"/>
      <c r="N74" s="79"/>
      <c r="P74" s="33"/>
      <c r="Q74" s="33"/>
      <c r="R74" s="67"/>
      <c r="S74" s="67"/>
      <c r="T74" s="33"/>
      <c r="U74" s="33"/>
      <c r="V74" s="33"/>
      <c r="W74" s="33"/>
      <c r="X74" s="33"/>
      <c r="Y74" s="33"/>
      <c r="Z74" s="33"/>
      <c r="AA74" s="33"/>
      <c r="AB74" s="33"/>
      <c r="AC74" s="33"/>
    </row>
    <row r="75" spans="1:29">
      <c r="A75" s="78"/>
      <c r="B75" s="23"/>
      <c r="C75" s="42"/>
      <c r="D75" s="42"/>
      <c r="E75" s="23"/>
      <c r="F75" s="72">
        <v>1214.5054945054947</v>
      </c>
      <c r="G75" s="23"/>
      <c r="H75" s="57" t="s">
        <v>243</v>
      </c>
      <c r="I75" s="55" t="s">
        <v>163</v>
      </c>
      <c r="J75" s="55" t="s">
        <v>244</v>
      </c>
      <c r="K75" s="55" t="s">
        <v>245</v>
      </c>
      <c r="L75" s="55" t="s">
        <v>231</v>
      </c>
      <c r="M75" s="23"/>
      <c r="N75" s="79"/>
      <c r="P75" s="33"/>
      <c r="Q75" s="33"/>
      <c r="R75" s="67"/>
      <c r="S75" s="67"/>
      <c r="T75" s="33"/>
      <c r="U75" s="33"/>
      <c r="V75" s="33"/>
      <c r="W75" s="33"/>
      <c r="X75" s="33"/>
      <c r="Y75" s="33"/>
      <c r="Z75" s="33"/>
      <c r="AA75" s="33"/>
      <c r="AB75" s="33"/>
      <c r="AC75" s="33"/>
    </row>
    <row r="76" spans="1:29">
      <c r="A76" s="78"/>
      <c r="B76" s="23"/>
      <c r="C76" s="42"/>
      <c r="D76" s="42"/>
      <c r="E76" s="23"/>
      <c r="F76" s="72">
        <v>1833.3333333333335</v>
      </c>
      <c r="G76" s="23"/>
      <c r="H76" s="58" t="s">
        <v>104</v>
      </c>
      <c r="I76" s="53">
        <v>4</v>
      </c>
      <c r="J76" s="53">
        <v>2203.8597780179962</v>
      </c>
      <c r="K76" s="99">
        <v>550.96494450449904</v>
      </c>
      <c r="L76" s="99">
        <v>232458.51922156545</v>
      </c>
      <c r="M76" s="23"/>
      <c r="N76" s="79"/>
      <c r="P76" s="33"/>
      <c r="Q76" s="33"/>
      <c r="R76" s="67"/>
      <c r="S76" s="67"/>
      <c r="T76" s="33"/>
      <c r="U76" s="33"/>
      <c r="V76" s="66"/>
      <c r="W76" s="66"/>
      <c r="X76" s="66"/>
      <c r="Y76" s="66"/>
      <c r="Z76" s="66"/>
      <c r="AA76" s="66"/>
      <c r="AB76" s="66"/>
      <c r="AC76" s="33"/>
    </row>
    <row r="77" spans="1:29">
      <c r="A77" s="78"/>
      <c r="B77" s="23"/>
      <c r="C77" s="42"/>
      <c r="D77" s="42"/>
      <c r="E77" s="23"/>
      <c r="F77" s="72">
        <v>88.050314465408803</v>
      </c>
      <c r="G77" s="23"/>
      <c r="H77" s="58" t="s">
        <v>107</v>
      </c>
      <c r="I77" s="53">
        <v>4</v>
      </c>
      <c r="J77" s="53">
        <v>2275.9095311131068</v>
      </c>
      <c r="K77" s="99">
        <v>568.97738277827671</v>
      </c>
      <c r="L77" s="99">
        <v>357090.18068511254</v>
      </c>
      <c r="M77" s="23"/>
      <c r="N77" s="79"/>
      <c r="P77" s="33"/>
      <c r="Q77" s="33"/>
      <c r="R77" s="67"/>
      <c r="S77" s="67"/>
      <c r="T77" s="33"/>
      <c r="U77" s="33"/>
      <c r="V77" s="53"/>
      <c r="W77" s="53"/>
      <c r="X77" s="53"/>
      <c r="Y77" s="53"/>
      <c r="Z77" s="53"/>
      <c r="AA77" s="53"/>
      <c r="AB77" s="53"/>
      <c r="AC77" s="33"/>
    </row>
    <row r="78" spans="1:29">
      <c r="A78" s="78"/>
      <c r="B78" s="23"/>
      <c r="C78" s="42"/>
      <c r="D78" s="42"/>
      <c r="E78" s="23"/>
      <c r="F78" s="72">
        <v>76.619047619047635</v>
      </c>
      <c r="G78" s="23"/>
      <c r="H78" s="58" t="s">
        <v>106</v>
      </c>
      <c r="I78" s="53">
        <v>5</v>
      </c>
      <c r="J78" s="53">
        <v>8630.6509328856919</v>
      </c>
      <c r="K78" s="99">
        <v>1726.1301865771384</v>
      </c>
      <c r="L78" s="99">
        <v>2519327.9919449943</v>
      </c>
      <c r="M78" s="23"/>
      <c r="N78" s="79"/>
      <c r="P78" s="33"/>
      <c r="Q78" s="33"/>
      <c r="R78" s="67"/>
      <c r="S78" s="67"/>
      <c r="T78" s="33"/>
      <c r="U78" s="33"/>
      <c r="V78" s="53"/>
      <c r="W78" s="53"/>
      <c r="X78" s="53"/>
      <c r="Y78" s="53"/>
      <c r="Z78" s="53"/>
      <c r="AA78" s="53"/>
      <c r="AB78" s="53"/>
      <c r="AC78" s="33"/>
    </row>
    <row r="79" spans="1:29">
      <c r="A79" s="78"/>
      <c r="B79" s="23"/>
      <c r="C79" s="42"/>
      <c r="D79" s="42"/>
      <c r="E79" s="23"/>
      <c r="F79" s="72">
        <v>1016.8791742562235</v>
      </c>
      <c r="G79" s="23"/>
      <c r="H79" s="58" t="s">
        <v>105</v>
      </c>
      <c r="I79" s="53">
        <v>9</v>
      </c>
      <c r="J79" s="53">
        <v>7592.6696053315281</v>
      </c>
      <c r="K79" s="99">
        <v>843.62995614794761</v>
      </c>
      <c r="L79" s="99">
        <v>342117.3480939382</v>
      </c>
      <c r="M79" s="23"/>
      <c r="N79" s="79"/>
      <c r="P79" s="33"/>
      <c r="Q79" s="33"/>
      <c r="R79" s="67"/>
      <c r="S79" s="67"/>
      <c r="T79" s="33"/>
      <c r="U79" s="33"/>
      <c r="V79" s="53"/>
      <c r="W79" s="53"/>
      <c r="X79" s="53"/>
      <c r="Y79" s="53"/>
      <c r="Z79" s="53"/>
      <c r="AA79" s="53"/>
      <c r="AB79" s="53"/>
      <c r="AC79" s="33"/>
    </row>
    <row r="80" spans="1:29">
      <c r="A80" s="78"/>
      <c r="B80" s="23"/>
      <c r="C80" s="42"/>
      <c r="D80" s="42"/>
      <c r="E80" s="23"/>
      <c r="F80" s="72">
        <v>1969.8113207547169</v>
      </c>
      <c r="G80" s="23"/>
      <c r="H80" s="58" t="s">
        <v>103</v>
      </c>
      <c r="I80" s="53">
        <v>23</v>
      </c>
      <c r="J80" s="53">
        <v>24462.54517704371</v>
      </c>
      <c r="K80" s="99">
        <v>1063.588920741031</v>
      </c>
      <c r="L80" s="99">
        <v>707508.69382308039</v>
      </c>
      <c r="M80" s="23"/>
      <c r="N80" s="79"/>
      <c r="P80" s="33"/>
      <c r="Q80" s="33"/>
      <c r="R80" s="67"/>
      <c r="S80" s="67"/>
      <c r="T80" s="33"/>
      <c r="U80" s="33"/>
      <c r="V80" s="53"/>
      <c r="W80" s="53"/>
      <c r="X80" s="53"/>
      <c r="Y80" s="53"/>
      <c r="Z80" s="53"/>
      <c r="AA80" s="53"/>
      <c r="AB80" s="53"/>
      <c r="AC80" s="33"/>
    </row>
    <row r="81" spans="1:29" ht="17" thickBot="1">
      <c r="A81" s="78"/>
      <c r="B81" s="23"/>
      <c r="C81" s="42"/>
      <c r="D81" s="42"/>
      <c r="E81" s="23"/>
      <c r="F81" s="72">
        <v>719.10430839002265</v>
      </c>
      <c r="G81" s="23"/>
      <c r="H81" s="59" t="s">
        <v>262</v>
      </c>
      <c r="I81" s="54">
        <v>5</v>
      </c>
      <c r="J81" s="54">
        <v>2906.5454258941068</v>
      </c>
      <c r="K81" s="100">
        <v>581.30908517882131</v>
      </c>
      <c r="L81" s="100">
        <v>291507.63359556365</v>
      </c>
      <c r="M81" s="23"/>
      <c r="N81" s="79"/>
      <c r="P81" s="33"/>
      <c r="Q81" s="33"/>
      <c r="R81" s="67"/>
      <c r="S81" s="67"/>
      <c r="T81" s="33"/>
      <c r="U81" s="33"/>
      <c r="V81" s="33"/>
      <c r="W81" s="33"/>
      <c r="X81" s="33"/>
      <c r="Y81" s="33"/>
      <c r="Z81" s="33"/>
      <c r="AA81" s="33"/>
      <c r="AB81" s="33"/>
      <c r="AC81" s="33"/>
    </row>
    <row r="82" spans="1:29">
      <c r="A82" s="78"/>
      <c r="B82" s="23"/>
      <c r="C82" s="42"/>
      <c r="D82" s="42"/>
      <c r="E82" s="23"/>
      <c r="F82" s="72">
        <v>1178.5291214215201</v>
      </c>
      <c r="G82" s="23"/>
      <c r="H82" s="22"/>
      <c r="I82" s="23"/>
      <c r="J82" s="23"/>
      <c r="K82" s="23"/>
      <c r="L82" s="23"/>
      <c r="M82" s="23"/>
      <c r="N82" s="79"/>
      <c r="P82" s="33"/>
      <c r="Q82" s="33"/>
      <c r="R82" s="67"/>
      <c r="S82" s="67"/>
      <c r="T82" s="33"/>
      <c r="U82" s="33"/>
      <c r="V82" s="33"/>
      <c r="W82" s="33"/>
      <c r="X82" s="33"/>
      <c r="Y82" s="33"/>
      <c r="Z82" s="33"/>
      <c r="AA82" s="33"/>
      <c r="AB82" s="33"/>
      <c r="AC82" s="33"/>
    </row>
    <row r="83" spans="1:29">
      <c r="A83" s="78"/>
      <c r="B83" s="23"/>
      <c r="C83" s="23"/>
      <c r="D83" s="42"/>
      <c r="E83" s="23"/>
      <c r="F83" s="72">
        <v>2098.3783783783783</v>
      </c>
      <c r="G83" s="23"/>
      <c r="H83" s="22"/>
      <c r="I83" s="23"/>
      <c r="J83" s="23"/>
      <c r="K83" s="23"/>
      <c r="L83" s="23"/>
      <c r="M83" s="23"/>
      <c r="N83" s="79"/>
      <c r="P83" s="33"/>
      <c r="Q83" s="33"/>
      <c r="R83" s="33"/>
      <c r="S83" s="67"/>
      <c r="T83" s="33"/>
      <c r="U83" s="33"/>
      <c r="V83" s="33"/>
      <c r="W83" s="33"/>
      <c r="X83" s="33"/>
      <c r="Y83" s="33"/>
      <c r="Z83" s="33"/>
      <c r="AA83" s="33"/>
      <c r="AB83" s="33"/>
      <c r="AC83" s="33"/>
    </row>
    <row r="84" spans="1:29" ht="17" thickBot="1">
      <c r="A84" s="78"/>
      <c r="B84" s="23"/>
      <c r="C84" s="23"/>
      <c r="D84" s="42"/>
      <c r="E84" s="23"/>
      <c r="F84" s="72">
        <v>69.94202898550725</v>
      </c>
      <c r="G84" s="23"/>
      <c r="H84" s="22" t="s">
        <v>246</v>
      </c>
      <c r="I84" s="23"/>
      <c r="J84" s="23"/>
      <c r="K84" s="23"/>
      <c r="L84" s="23"/>
      <c r="M84" s="23"/>
      <c r="N84" s="79"/>
      <c r="P84" s="33"/>
      <c r="Q84" s="33"/>
      <c r="R84" s="33"/>
      <c r="S84" s="67"/>
      <c r="T84" s="33"/>
      <c r="U84" s="33"/>
      <c r="V84" s="33"/>
      <c r="W84" s="33"/>
      <c r="X84" s="33"/>
      <c r="Y84" s="33"/>
      <c r="Z84" s="33"/>
      <c r="AA84" s="33"/>
      <c r="AB84" s="33"/>
      <c r="AC84" s="33"/>
    </row>
    <row r="85" spans="1:29">
      <c r="A85" s="78"/>
      <c r="B85" s="23"/>
      <c r="C85" s="23"/>
      <c r="D85" s="42"/>
      <c r="E85" s="23"/>
      <c r="F85" s="72">
        <v>1985.0798056904925</v>
      </c>
      <c r="G85" s="23"/>
      <c r="H85" s="57" t="s">
        <v>247</v>
      </c>
      <c r="I85" s="55" t="s">
        <v>248</v>
      </c>
      <c r="J85" s="55" t="s">
        <v>164</v>
      </c>
      <c r="K85" s="55" t="s">
        <v>249</v>
      </c>
      <c r="L85" s="55" t="s">
        <v>250</v>
      </c>
      <c r="M85" s="60" t="s">
        <v>251</v>
      </c>
      <c r="N85" s="81" t="s">
        <v>252</v>
      </c>
      <c r="P85" s="33"/>
      <c r="Q85" s="33"/>
      <c r="R85" s="33"/>
      <c r="S85" s="67"/>
      <c r="T85" s="33"/>
      <c r="U85" s="33"/>
      <c r="V85" s="33"/>
      <c r="W85" s="33"/>
      <c r="X85" s="33"/>
      <c r="Y85" s="33"/>
      <c r="Z85" s="33"/>
      <c r="AA85" s="33"/>
      <c r="AB85" s="33"/>
      <c r="AC85" s="33"/>
    </row>
    <row r="86" spans="1:29">
      <c r="A86" s="78"/>
      <c r="B86" s="23"/>
      <c r="C86" s="23"/>
      <c r="D86" s="42"/>
      <c r="E86" s="23"/>
      <c r="F86" s="72">
        <v>822.50538406317287</v>
      </c>
      <c r="G86" s="23"/>
      <c r="H86" s="58" t="s">
        <v>253</v>
      </c>
      <c r="I86" s="53">
        <v>5301223.7810904309</v>
      </c>
      <c r="J86" s="53">
        <v>5</v>
      </c>
      <c r="K86" s="53">
        <v>1060244.7562180862</v>
      </c>
      <c r="L86" s="53">
        <v>1.489767915677584</v>
      </c>
      <c r="M86" s="61">
        <v>0.2125830732480464</v>
      </c>
      <c r="N86" s="82">
        <v>2.4270401198339093</v>
      </c>
      <c r="P86" s="33"/>
      <c r="Q86" s="33"/>
      <c r="R86" s="33"/>
      <c r="S86" s="67"/>
      <c r="T86" s="33"/>
      <c r="U86" s="33"/>
      <c r="V86" s="33"/>
      <c r="W86" s="33"/>
      <c r="X86" s="33"/>
      <c r="Y86" s="33"/>
      <c r="Z86" s="33"/>
      <c r="AA86" s="33"/>
      <c r="AB86" s="33"/>
      <c r="AC86" s="33"/>
    </row>
    <row r="87" spans="1:29">
      <c r="A87" s="78"/>
      <c r="B87" s="23"/>
      <c r="C87" s="23"/>
      <c r="D87" s="42"/>
      <c r="E87" s="23"/>
      <c r="F87" s="72">
        <v>104.78468899521532</v>
      </c>
      <c r="G87" s="23"/>
      <c r="H87" s="58" t="s">
        <v>254</v>
      </c>
      <c r="I87" s="53">
        <v>31314118.650741547</v>
      </c>
      <c r="J87" s="53">
        <v>44</v>
      </c>
      <c r="K87" s="53">
        <v>711684.5147895806</v>
      </c>
      <c r="L87" s="53"/>
      <c r="M87" s="53"/>
      <c r="N87" s="82"/>
      <c r="P87" s="33"/>
      <c r="Q87" s="33"/>
      <c r="R87" s="33"/>
      <c r="S87" s="67"/>
      <c r="T87" s="33"/>
      <c r="U87" s="33"/>
      <c r="V87" s="33"/>
      <c r="W87" s="33"/>
      <c r="X87" s="33"/>
      <c r="Y87" s="33"/>
      <c r="Z87" s="33"/>
      <c r="AA87" s="33"/>
      <c r="AB87" s="33"/>
      <c r="AC87" s="33"/>
    </row>
    <row r="88" spans="1:29">
      <c r="A88" s="78"/>
      <c r="B88" s="23"/>
      <c r="C88" s="23"/>
      <c r="D88" s="42"/>
      <c r="G88" s="23"/>
      <c r="H88" s="58"/>
      <c r="I88" s="53"/>
      <c r="J88" s="53"/>
      <c r="K88" s="53"/>
      <c r="L88" s="53"/>
      <c r="M88" s="53"/>
      <c r="N88" s="82"/>
      <c r="P88" s="33"/>
      <c r="Q88" s="33"/>
      <c r="R88" s="33"/>
      <c r="S88" s="67"/>
      <c r="T88" s="33"/>
      <c r="U88" s="33"/>
      <c r="V88" s="33"/>
      <c r="W88" s="33"/>
      <c r="X88" s="33"/>
      <c r="Y88" s="33"/>
      <c r="Z88" s="33"/>
      <c r="AA88" s="33"/>
      <c r="AB88" s="33"/>
      <c r="AC88" s="33"/>
    </row>
    <row r="89" spans="1:29" ht="17" thickBot="1">
      <c r="A89" s="83"/>
      <c r="B89" s="63"/>
      <c r="C89" s="63"/>
      <c r="D89" s="84"/>
      <c r="E89" s="63"/>
      <c r="F89" s="63"/>
      <c r="G89" s="63"/>
      <c r="H89" s="59" t="s">
        <v>255</v>
      </c>
      <c r="I89" s="54">
        <v>36615342.431831978</v>
      </c>
      <c r="J89" s="54">
        <v>49</v>
      </c>
      <c r="K89" s="54"/>
      <c r="L89" s="54"/>
      <c r="M89" s="54"/>
      <c r="N89" s="85"/>
      <c r="P89" s="33"/>
      <c r="Q89" s="33"/>
      <c r="R89" s="33"/>
      <c r="S89" s="67"/>
      <c r="T89" s="33"/>
      <c r="U89" s="33"/>
      <c r="V89" s="33"/>
      <c r="W89" s="33"/>
      <c r="X89" s="33"/>
      <c r="Y89" s="33"/>
      <c r="Z89" s="33"/>
      <c r="AA89" s="33"/>
      <c r="AB89" s="33"/>
      <c r="AC89" s="33"/>
    </row>
    <row r="90" spans="1:29" ht="17" thickBot="1">
      <c r="A90" s="91"/>
      <c r="B90" s="91"/>
      <c r="C90" s="91"/>
      <c r="D90" s="91"/>
      <c r="E90" s="91"/>
      <c r="F90" s="91"/>
      <c r="G90" s="91"/>
      <c r="H90" s="91"/>
      <c r="I90" s="91"/>
      <c r="J90" s="91"/>
      <c r="K90" s="91"/>
      <c r="L90" s="91"/>
      <c r="M90" s="91"/>
      <c r="N90" s="91"/>
      <c r="O90" s="101" t="s">
        <v>279</v>
      </c>
      <c r="P90" s="33"/>
      <c r="Q90" s="33"/>
      <c r="R90" s="33"/>
      <c r="S90" s="33"/>
      <c r="T90" s="33"/>
      <c r="U90" s="33"/>
      <c r="V90" s="33"/>
      <c r="W90" s="33"/>
      <c r="X90" s="33"/>
      <c r="Y90" s="33"/>
      <c r="Z90" s="33"/>
      <c r="AA90" s="33"/>
      <c r="AB90" s="33"/>
      <c r="AC90" s="33"/>
    </row>
    <row r="91" spans="1:29" ht="51">
      <c r="A91" s="73"/>
      <c r="B91" s="94" t="s">
        <v>104</v>
      </c>
      <c r="C91" s="95" t="s">
        <v>107</v>
      </c>
      <c r="D91" s="95" t="s">
        <v>106</v>
      </c>
      <c r="E91" s="95" t="s">
        <v>105</v>
      </c>
      <c r="F91" s="94" t="s">
        <v>103</v>
      </c>
      <c r="G91" s="94" t="s">
        <v>262</v>
      </c>
      <c r="H91" s="75" t="s">
        <v>264</v>
      </c>
      <c r="I91" s="76"/>
      <c r="J91" s="76"/>
      <c r="K91" s="76"/>
      <c r="L91" s="76"/>
      <c r="M91" s="76"/>
      <c r="N91" s="77"/>
      <c r="P91" s="33"/>
      <c r="Q91" s="33"/>
      <c r="R91" s="33"/>
      <c r="S91" s="33"/>
      <c r="T91" s="33"/>
      <c r="U91" s="33"/>
      <c r="V91" s="33"/>
      <c r="W91" s="33"/>
      <c r="X91" s="33"/>
      <c r="Y91" s="33"/>
      <c r="Z91" s="33"/>
      <c r="AA91" s="33"/>
      <c r="AB91" s="33"/>
      <c r="AC91" s="33"/>
    </row>
    <row r="92" spans="1:29">
      <c r="A92" s="93" t="s">
        <v>263</v>
      </c>
      <c r="B92" s="56">
        <v>10.99</v>
      </c>
      <c r="C92" s="56">
        <v>5.52</v>
      </c>
      <c r="D92" s="56">
        <v>14.17</v>
      </c>
      <c r="E92" s="56">
        <v>14.46</v>
      </c>
      <c r="F92" s="56">
        <v>7.12</v>
      </c>
      <c r="G92" s="56">
        <v>9.15</v>
      </c>
      <c r="H92" s="64" t="s">
        <v>256</v>
      </c>
      <c r="I92" s="65" t="s">
        <v>261</v>
      </c>
      <c r="J92" s="65"/>
      <c r="K92" s="23"/>
      <c r="L92" s="23"/>
      <c r="M92" s="23"/>
      <c r="N92" s="79"/>
    </row>
    <row r="93" spans="1:29">
      <c r="A93" s="78"/>
      <c r="B93" s="56">
        <v>5.66</v>
      </c>
      <c r="C93" s="56">
        <v>1.66</v>
      </c>
      <c r="D93" s="56">
        <v>6.98</v>
      </c>
      <c r="E93" s="56">
        <v>4.43</v>
      </c>
      <c r="F93" s="56">
        <v>3.9</v>
      </c>
      <c r="G93" s="56">
        <v>3.85</v>
      </c>
      <c r="H93" s="64" t="s">
        <v>259</v>
      </c>
      <c r="I93" s="65" t="s">
        <v>260</v>
      </c>
      <c r="J93" s="65"/>
      <c r="K93" s="23"/>
      <c r="L93" s="23"/>
      <c r="M93" s="23"/>
      <c r="N93" s="79"/>
    </row>
    <row r="94" spans="1:29">
      <c r="A94" s="78"/>
      <c r="B94" s="56">
        <v>6.25</v>
      </c>
      <c r="C94" s="56">
        <v>5.09</v>
      </c>
      <c r="D94" s="56">
        <v>6.82</v>
      </c>
      <c r="E94" s="56">
        <v>2.92</v>
      </c>
      <c r="F94" s="56">
        <v>3.25</v>
      </c>
      <c r="G94" s="56">
        <v>5.91</v>
      </c>
      <c r="H94" s="22"/>
      <c r="I94" s="23" t="s">
        <v>265</v>
      </c>
      <c r="J94" s="23"/>
      <c r="K94" s="23"/>
      <c r="L94" s="23"/>
      <c r="M94" s="23"/>
      <c r="N94" s="79"/>
    </row>
    <row r="95" spans="1:29">
      <c r="A95" s="78"/>
      <c r="B95" s="56">
        <v>4.4800000000000004</v>
      </c>
      <c r="C95" s="72">
        <v>-4.95</v>
      </c>
      <c r="D95" s="56">
        <v>5.29</v>
      </c>
      <c r="E95" s="56">
        <v>2.29</v>
      </c>
      <c r="F95" s="56">
        <v>0.19</v>
      </c>
      <c r="G95" s="72">
        <v>-0.69</v>
      </c>
      <c r="H95" s="92" t="s">
        <v>266</v>
      </c>
      <c r="I95" s="33" t="s">
        <v>267</v>
      </c>
      <c r="J95" s="23"/>
      <c r="K95" s="23"/>
      <c r="L95" s="23"/>
      <c r="M95" s="23"/>
      <c r="N95" s="79"/>
    </row>
    <row r="96" spans="1:29">
      <c r="A96" s="78"/>
      <c r="B96" s="23"/>
      <c r="C96" s="42"/>
      <c r="D96" s="56">
        <v>8.43</v>
      </c>
      <c r="E96" s="56">
        <v>5.4</v>
      </c>
      <c r="F96" s="56">
        <v>2.86</v>
      </c>
      <c r="G96" s="56">
        <v>5.52</v>
      </c>
      <c r="H96" s="92" t="s">
        <v>268</v>
      </c>
      <c r="I96" s="127" t="s">
        <v>269</v>
      </c>
      <c r="J96" s="127"/>
      <c r="K96" s="127"/>
      <c r="L96" s="127"/>
      <c r="M96" s="127"/>
      <c r="N96" s="128"/>
    </row>
    <row r="97" spans="1:14">
      <c r="A97" s="78"/>
      <c r="B97" s="23"/>
      <c r="C97" s="42"/>
      <c r="D97" s="56"/>
      <c r="E97" s="56">
        <v>8.51</v>
      </c>
      <c r="F97" s="56">
        <v>11.89</v>
      </c>
      <c r="G97" s="56"/>
      <c r="H97" s="22"/>
      <c r="I97" s="127"/>
      <c r="J97" s="127"/>
      <c r="K97" s="127"/>
      <c r="L97" s="127"/>
      <c r="M97" s="127"/>
      <c r="N97" s="128"/>
    </row>
    <row r="98" spans="1:14">
      <c r="A98" s="78"/>
      <c r="B98" s="23"/>
      <c r="C98" s="42"/>
      <c r="D98" s="56"/>
      <c r="E98" s="56">
        <v>13.84</v>
      </c>
      <c r="F98" s="72">
        <v>-5.26</v>
      </c>
      <c r="G98" s="56"/>
      <c r="H98" s="22"/>
      <c r="I98" s="23"/>
      <c r="J98" s="23"/>
      <c r="K98" s="23"/>
      <c r="L98" s="23"/>
      <c r="M98" s="23"/>
      <c r="N98" s="79"/>
    </row>
    <row r="99" spans="1:14">
      <c r="A99" s="78"/>
      <c r="B99" s="23"/>
      <c r="C99" s="42"/>
      <c r="D99" s="42"/>
      <c r="E99" s="56">
        <v>0.81</v>
      </c>
      <c r="F99" s="56">
        <v>3.45</v>
      </c>
      <c r="G99" s="23"/>
      <c r="H99" s="19" t="s">
        <v>241</v>
      </c>
      <c r="I99" s="20"/>
      <c r="J99" s="20"/>
      <c r="K99" s="20"/>
      <c r="L99" s="20"/>
      <c r="M99" s="20"/>
      <c r="N99" s="80"/>
    </row>
    <row r="100" spans="1:14">
      <c r="A100" s="78"/>
      <c r="B100" s="23"/>
      <c r="C100" s="42"/>
      <c r="D100" s="42"/>
      <c r="E100" s="56">
        <v>2.9</v>
      </c>
      <c r="F100" s="56">
        <v>3.59</v>
      </c>
      <c r="G100" s="23"/>
      <c r="H100" s="22"/>
      <c r="I100" s="23"/>
      <c r="J100" s="23"/>
      <c r="K100" s="23"/>
      <c r="L100" s="23"/>
      <c r="M100" s="23"/>
      <c r="N100" s="79"/>
    </row>
    <row r="101" spans="1:14" ht="17" thickBot="1">
      <c r="A101" s="78"/>
      <c r="B101" s="23"/>
      <c r="C101" s="42"/>
      <c r="D101" s="42"/>
      <c r="E101" s="23"/>
      <c r="F101" s="56">
        <v>13.58</v>
      </c>
      <c r="G101" s="23"/>
      <c r="H101" s="22" t="s">
        <v>242</v>
      </c>
      <c r="I101" s="23"/>
      <c r="J101" s="23"/>
      <c r="K101" s="23"/>
      <c r="L101" s="23"/>
      <c r="M101" s="23"/>
      <c r="N101" s="79"/>
    </row>
    <row r="102" spans="1:14">
      <c r="A102" s="78"/>
      <c r="B102" s="23"/>
      <c r="C102" s="42"/>
      <c r="D102" s="42"/>
      <c r="E102" s="23"/>
      <c r="F102" s="56">
        <v>6.3</v>
      </c>
      <c r="G102" s="23"/>
      <c r="H102" s="57" t="s">
        <v>243</v>
      </c>
      <c r="I102" s="55" t="s">
        <v>163</v>
      </c>
      <c r="J102" s="55" t="s">
        <v>244</v>
      </c>
      <c r="K102" s="55" t="s">
        <v>245</v>
      </c>
      <c r="L102" s="55" t="s">
        <v>231</v>
      </c>
      <c r="M102" s="23"/>
      <c r="N102" s="79"/>
    </row>
    <row r="103" spans="1:14">
      <c r="A103" s="78"/>
      <c r="B103" s="23"/>
      <c r="C103" s="42"/>
      <c r="D103" s="42"/>
      <c r="E103" s="23"/>
      <c r="F103" s="56">
        <v>1.52</v>
      </c>
      <c r="G103" s="23"/>
      <c r="H103" s="58" t="s">
        <v>104</v>
      </c>
      <c r="I103" s="53">
        <v>4</v>
      </c>
      <c r="J103" s="53">
        <v>27.38</v>
      </c>
      <c r="K103" s="99">
        <v>6.8449999999999998</v>
      </c>
      <c r="L103" s="99">
        <v>8.1775000000000002</v>
      </c>
      <c r="M103" s="23"/>
      <c r="N103" s="79"/>
    </row>
    <row r="104" spans="1:14">
      <c r="A104" s="78"/>
      <c r="B104" s="23"/>
      <c r="C104" s="42"/>
      <c r="D104" s="42"/>
      <c r="E104" s="23"/>
      <c r="F104" s="56">
        <v>2.6</v>
      </c>
      <c r="G104" s="23"/>
      <c r="H104" s="58" t="s">
        <v>107</v>
      </c>
      <c r="I104" s="53">
        <v>4</v>
      </c>
      <c r="J104" s="53">
        <v>7.3199999999999994</v>
      </c>
      <c r="K104" s="99">
        <v>1.8299999999999998</v>
      </c>
      <c r="L104" s="99">
        <v>23.413666666666661</v>
      </c>
      <c r="M104" s="23"/>
      <c r="N104" s="79"/>
    </row>
    <row r="105" spans="1:14">
      <c r="A105" s="78"/>
      <c r="B105" s="23"/>
      <c r="C105" s="42"/>
      <c r="D105" s="42"/>
      <c r="E105" s="23"/>
      <c r="F105" s="56">
        <v>2.84</v>
      </c>
      <c r="G105" s="23"/>
      <c r="H105" s="58" t="s">
        <v>106</v>
      </c>
      <c r="I105" s="53">
        <v>5</v>
      </c>
      <c r="J105" s="53">
        <v>41.69</v>
      </c>
      <c r="K105" s="99">
        <v>8.3379999999999992</v>
      </c>
      <c r="L105" s="99">
        <v>11.86487000000001</v>
      </c>
      <c r="M105" s="23"/>
      <c r="N105" s="79"/>
    </row>
    <row r="106" spans="1:14">
      <c r="A106" s="78"/>
      <c r="B106" s="23"/>
      <c r="C106" s="42"/>
      <c r="D106" s="42"/>
      <c r="E106" s="23"/>
      <c r="F106" s="56">
        <v>2.48</v>
      </c>
      <c r="G106" s="23"/>
      <c r="H106" s="58" t="s">
        <v>105</v>
      </c>
      <c r="I106" s="53">
        <v>9</v>
      </c>
      <c r="J106" s="53">
        <v>55.559999999999995</v>
      </c>
      <c r="K106" s="99">
        <v>6.1733333333333329</v>
      </c>
      <c r="L106" s="99">
        <v>25.211050000000014</v>
      </c>
      <c r="M106" s="23"/>
      <c r="N106" s="79"/>
    </row>
    <row r="107" spans="1:14">
      <c r="A107" s="78"/>
      <c r="B107" s="23"/>
      <c r="C107" s="42"/>
      <c r="D107" s="42"/>
      <c r="E107" s="23"/>
      <c r="F107" s="56">
        <v>3.08</v>
      </c>
      <c r="G107" s="23"/>
      <c r="H107" s="58" t="s">
        <v>103</v>
      </c>
      <c r="I107" s="53">
        <v>23</v>
      </c>
      <c r="J107" s="53">
        <v>100.53999999999999</v>
      </c>
      <c r="K107" s="99">
        <v>4.3713043478260865</v>
      </c>
      <c r="L107" s="99">
        <v>14.553330039525697</v>
      </c>
      <c r="M107" s="23"/>
      <c r="N107" s="79"/>
    </row>
    <row r="108" spans="1:14" ht="17" thickBot="1">
      <c r="A108" s="78"/>
      <c r="B108" s="23"/>
      <c r="C108" s="42"/>
      <c r="D108" s="42"/>
      <c r="E108" s="23"/>
      <c r="F108" s="56">
        <v>4.7699999999999996</v>
      </c>
      <c r="G108" s="23"/>
      <c r="H108" s="59" t="s">
        <v>262</v>
      </c>
      <c r="I108" s="54">
        <v>5</v>
      </c>
      <c r="J108" s="54">
        <v>23.74</v>
      </c>
      <c r="K108" s="100">
        <v>4.7479999999999993</v>
      </c>
      <c r="L108" s="100">
        <v>12.925520000000002</v>
      </c>
      <c r="M108" s="23"/>
      <c r="N108" s="79"/>
    </row>
    <row r="109" spans="1:14">
      <c r="A109" s="78"/>
      <c r="B109" s="23"/>
      <c r="C109" s="42"/>
      <c r="D109" s="42"/>
      <c r="E109" s="23"/>
      <c r="F109" s="56">
        <v>8.99</v>
      </c>
      <c r="G109" s="23"/>
      <c r="H109" s="22"/>
      <c r="I109" s="23"/>
      <c r="J109" s="23"/>
      <c r="K109" s="23"/>
      <c r="L109" s="23"/>
      <c r="M109" s="23"/>
      <c r="N109" s="79"/>
    </row>
    <row r="110" spans="1:14">
      <c r="A110" s="78"/>
      <c r="B110" s="23"/>
      <c r="C110" s="23"/>
      <c r="D110" s="42"/>
      <c r="E110" s="23"/>
      <c r="F110" s="56">
        <v>4.8899999999999997</v>
      </c>
      <c r="G110" s="23"/>
      <c r="H110" s="22"/>
      <c r="I110" s="23"/>
      <c r="J110" s="23"/>
      <c r="K110" s="23"/>
      <c r="L110" s="23"/>
      <c r="M110" s="23"/>
      <c r="N110" s="79"/>
    </row>
    <row r="111" spans="1:14" ht="17" thickBot="1">
      <c r="A111" s="78"/>
      <c r="B111" s="23"/>
      <c r="C111" s="23"/>
      <c r="D111" s="42"/>
      <c r="E111" s="23"/>
      <c r="F111" s="56">
        <v>2.06</v>
      </c>
      <c r="G111" s="23"/>
      <c r="H111" s="22" t="s">
        <v>246</v>
      </c>
      <c r="I111" s="23"/>
      <c r="J111" s="23"/>
      <c r="K111" s="23"/>
      <c r="L111" s="23"/>
      <c r="M111" s="23"/>
      <c r="N111" s="79"/>
    </row>
    <row r="112" spans="1:14">
      <c r="A112" s="78"/>
      <c r="B112" s="23"/>
      <c r="C112" s="23"/>
      <c r="D112" s="42"/>
      <c r="E112" s="23"/>
      <c r="F112" s="56">
        <v>6.72</v>
      </c>
      <c r="G112" s="23"/>
      <c r="H112" s="57" t="s">
        <v>247</v>
      </c>
      <c r="I112" s="55" t="s">
        <v>248</v>
      </c>
      <c r="J112" s="55" t="s">
        <v>164</v>
      </c>
      <c r="K112" s="55" t="s">
        <v>249</v>
      </c>
      <c r="L112" s="55" t="s">
        <v>250</v>
      </c>
      <c r="M112" s="60" t="s">
        <v>251</v>
      </c>
      <c r="N112" s="81" t="s">
        <v>252</v>
      </c>
    </row>
    <row r="113" spans="1:14">
      <c r="A113" s="78"/>
      <c r="B113" s="23"/>
      <c r="C113" s="23"/>
      <c r="D113" s="42"/>
      <c r="E113" s="23"/>
      <c r="F113" s="56">
        <v>5.13</v>
      </c>
      <c r="G113" s="23"/>
      <c r="H113" s="58" t="s">
        <v>253</v>
      </c>
      <c r="I113" s="53">
        <v>130.54552113043474</v>
      </c>
      <c r="J113" s="53">
        <v>5</v>
      </c>
      <c r="K113" s="53">
        <v>26.109104226086949</v>
      </c>
      <c r="L113" s="53">
        <v>1.6049257456114607</v>
      </c>
      <c r="M113" s="61">
        <v>0.17872091278121791</v>
      </c>
      <c r="N113" s="82">
        <v>2.4270401198339093</v>
      </c>
    </row>
    <row r="114" spans="1:14">
      <c r="A114" s="78"/>
      <c r="B114" s="23"/>
      <c r="C114" s="23"/>
      <c r="D114" s="42"/>
      <c r="E114" s="23"/>
      <c r="F114" s="56">
        <v>4.59</v>
      </c>
      <c r="G114" s="23"/>
      <c r="H114" s="58" t="s">
        <v>254</v>
      </c>
      <c r="I114" s="53">
        <v>715.79672086956532</v>
      </c>
      <c r="J114" s="53">
        <v>44</v>
      </c>
      <c r="K114" s="53">
        <v>16.268107292490122</v>
      </c>
      <c r="L114" s="53"/>
      <c r="M114" s="53"/>
      <c r="N114" s="82"/>
    </row>
    <row r="115" spans="1:14">
      <c r="A115" s="78"/>
      <c r="B115" s="23"/>
      <c r="C115" s="23"/>
      <c r="D115" s="42"/>
      <c r="G115" s="23"/>
      <c r="H115" s="58"/>
      <c r="I115" s="53"/>
      <c r="J115" s="53"/>
      <c r="K115" s="53"/>
      <c r="L115" s="53"/>
      <c r="M115" s="53"/>
      <c r="N115" s="82"/>
    </row>
    <row r="116" spans="1:14" ht="17" thickBot="1">
      <c r="A116" s="83"/>
      <c r="B116" s="63"/>
      <c r="C116" s="63"/>
      <c r="D116" s="84"/>
      <c r="E116" s="63"/>
      <c r="F116" s="63"/>
      <c r="G116" s="63"/>
      <c r="H116" s="59" t="s">
        <v>255</v>
      </c>
      <c r="I116" s="54">
        <v>846.34224200000006</v>
      </c>
      <c r="J116" s="54">
        <v>49</v>
      </c>
      <c r="K116" s="54"/>
      <c r="L116" s="54"/>
      <c r="M116" s="54"/>
      <c r="N116" s="85"/>
    </row>
  </sheetData>
  <mergeCells count="4">
    <mergeCell ref="H9:M10"/>
    <mergeCell ref="H39:M40"/>
    <mergeCell ref="I69:N70"/>
    <mergeCell ref="I96:N9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9919F-A256-1044-8A96-0B531473D50B}">
  <dimension ref="A1:S20"/>
  <sheetViews>
    <sheetView topLeftCell="E1" workbookViewId="0">
      <selection activeCell="Q15" sqref="Q15:S17"/>
    </sheetView>
  </sheetViews>
  <sheetFormatPr baseColWidth="10" defaultRowHeight="16"/>
  <cols>
    <col min="1" max="1" width="17.83203125" bestFit="1" customWidth="1"/>
    <col min="2" max="2" width="15.33203125" bestFit="1" customWidth="1"/>
    <col min="3" max="3" width="13.33203125" bestFit="1" customWidth="1"/>
    <col min="4" max="4" width="12.83203125" bestFit="1" customWidth="1"/>
    <col min="8" max="8" width="13.33203125" bestFit="1" customWidth="1"/>
    <col min="12" max="12" width="14.6640625" bestFit="1" customWidth="1"/>
    <col min="14" max="14" width="13" bestFit="1" customWidth="1"/>
  </cols>
  <sheetData>
    <row r="1" spans="1:19">
      <c r="A1" t="s">
        <v>173</v>
      </c>
    </row>
    <row r="2" spans="1:19">
      <c r="I2" s="32" t="s">
        <v>172</v>
      </c>
    </row>
    <row r="3" spans="1:19">
      <c r="B3" s="19" t="s">
        <v>151</v>
      </c>
      <c r="C3" s="20" t="s">
        <v>161</v>
      </c>
      <c r="D3" s="21">
        <f>AVERAGE('Best Performing Stocks'!H5:H54)</f>
        <v>60.16</v>
      </c>
      <c r="G3" s="19" t="s">
        <v>169</v>
      </c>
      <c r="H3" s="20" t="s">
        <v>161</v>
      </c>
      <c r="I3" s="29">
        <f>AVERAGE('Best Performing Stocks'!L5:L54)</f>
        <v>63.378</v>
      </c>
      <c r="L3" s="19" t="s">
        <v>174</v>
      </c>
      <c r="M3" s="20" t="s">
        <v>161</v>
      </c>
      <c r="N3" s="34">
        <f>AVERAGE('Best Performing Stocks'!N5:N54)</f>
        <v>4107068.2</v>
      </c>
      <c r="Q3" s="19" t="s">
        <v>175</v>
      </c>
      <c r="R3" s="20" t="s">
        <v>161</v>
      </c>
      <c r="S3" s="37">
        <f>AVERAGE('Best Performing Stocks'!P5:P54)</f>
        <v>5.1246000000000027</v>
      </c>
    </row>
    <row r="4" spans="1:19">
      <c r="B4" s="22"/>
      <c r="C4" s="23" t="s">
        <v>162</v>
      </c>
      <c r="D4" s="24">
        <f>_xlfn.STDEV.S('Best Performing Stocks'!H5:H54)</f>
        <v>45.384237126912652</v>
      </c>
      <c r="G4" s="22"/>
      <c r="H4" s="23" t="s">
        <v>162</v>
      </c>
      <c r="I4" s="24">
        <f>_xlfn.STDEV.S('Best Performing Stocks'!L5:L54)</f>
        <v>185.33126908873422</v>
      </c>
      <c r="L4" s="22"/>
      <c r="M4" s="23" t="s">
        <v>162</v>
      </c>
      <c r="N4" s="24">
        <f>_xlfn.STDEV.S('Best Performing Stocks'!N5:N54)</f>
        <v>8560188.6532267686</v>
      </c>
      <c r="Q4" s="22"/>
      <c r="R4" s="23" t="s">
        <v>162</v>
      </c>
      <c r="S4" s="24">
        <f>_xlfn.STDEV.S('Best Performing Stocks'!P5:P54)</f>
        <v>4.15599454439743</v>
      </c>
    </row>
    <row r="5" spans="1:19">
      <c r="B5" s="22"/>
      <c r="C5" s="23" t="s">
        <v>163</v>
      </c>
      <c r="D5" s="25">
        <f>COUNT('Best Performing Stocks'!H5:H54)</f>
        <v>50</v>
      </c>
      <c r="G5" s="22"/>
      <c r="H5" s="23" t="s">
        <v>163</v>
      </c>
      <c r="I5" s="25">
        <f>COUNT('Best Performing Stocks'!L5:L54)</f>
        <v>50</v>
      </c>
      <c r="L5" s="22"/>
      <c r="M5" s="23" t="s">
        <v>163</v>
      </c>
      <c r="N5" s="25">
        <f>COUNT('Best Performing Stocks'!N5:N54)</f>
        <v>50</v>
      </c>
      <c r="Q5" s="22"/>
      <c r="R5" s="23" t="s">
        <v>163</v>
      </c>
      <c r="S5" s="25">
        <f>COUNT('Best Performing Stocks'!P5:P54)</f>
        <v>50</v>
      </c>
    </row>
    <row r="6" spans="1:19">
      <c r="B6" s="22"/>
      <c r="C6" s="23" t="s">
        <v>164</v>
      </c>
      <c r="D6" s="25">
        <v>49</v>
      </c>
      <c r="G6" s="22"/>
      <c r="H6" s="23" t="s">
        <v>164</v>
      </c>
      <c r="I6" s="25">
        <f>I5-1</f>
        <v>49</v>
      </c>
      <c r="L6" s="22"/>
      <c r="M6" s="23" t="s">
        <v>164</v>
      </c>
      <c r="N6" s="25">
        <v>49</v>
      </c>
      <c r="Q6" s="22"/>
      <c r="R6" s="23" t="s">
        <v>164</v>
      </c>
      <c r="S6" s="25">
        <v>49</v>
      </c>
    </row>
    <row r="7" spans="1:19">
      <c r="B7" s="22"/>
      <c r="C7" s="23" t="s">
        <v>165</v>
      </c>
      <c r="D7" s="25">
        <v>0.9</v>
      </c>
      <c r="G7" s="22"/>
      <c r="H7" s="23" t="s">
        <v>165</v>
      </c>
      <c r="I7" s="25">
        <v>0.9</v>
      </c>
      <c r="L7" s="22"/>
      <c r="M7" s="23" t="s">
        <v>165</v>
      </c>
      <c r="N7" s="25">
        <v>0.95</v>
      </c>
      <c r="Q7" s="22"/>
      <c r="R7" s="23" t="s">
        <v>165</v>
      </c>
      <c r="S7" s="25">
        <v>0.95</v>
      </c>
    </row>
    <row r="8" spans="1:19">
      <c r="B8" s="22"/>
      <c r="C8" s="23" t="s">
        <v>166</v>
      </c>
      <c r="D8" s="25">
        <v>0.1</v>
      </c>
      <c r="G8" s="22"/>
      <c r="H8" s="33" t="s">
        <v>166</v>
      </c>
      <c r="I8" s="25">
        <f>1-I7</f>
        <v>9.9999999999999978E-2</v>
      </c>
      <c r="L8" s="22"/>
      <c r="M8" s="23" t="s">
        <v>166</v>
      </c>
      <c r="N8" s="25">
        <f>1-N7</f>
        <v>5.0000000000000044E-2</v>
      </c>
      <c r="Q8" s="22"/>
      <c r="R8" s="23" t="s">
        <v>166</v>
      </c>
      <c r="S8" s="25">
        <f>1-S7</f>
        <v>5.0000000000000044E-2</v>
      </c>
    </row>
    <row r="9" spans="1:19">
      <c r="B9" s="22"/>
      <c r="C9" s="23" t="s">
        <v>167</v>
      </c>
      <c r="D9" s="25">
        <f>D8/2</f>
        <v>0.05</v>
      </c>
      <c r="G9" s="22"/>
      <c r="H9" s="23" t="s">
        <v>167</v>
      </c>
      <c r="I9" s="25">
        <v>0.05</v>
      </c>
      <c r="L9" s="22"/>
      <c r="M9" s="23" t="s">
        <v>167</v>
      </c>
      <c r="N9" s="25">
        <f>N8/2</f>
        <v>2.5000000000000022E-2</v>
      </c>
      <c r="Q9" s="22"/>
      <c r="R9" s="23" t="s">
        <v>167</v>
      </c>
      <c r="S9" s="25">
        <f>S8/2</f>
        <v>2.5000000000000022E-2</v>
      </c>
    </row>
    <row r="10" spans="1:19">
      <c r="B10" s="26"/>
      <c r="C10" s="27" t="s">
        <v>168</v>
      </c>
      <c r="D10" s="28">
        <f>_xlfn.T.INV(D9,D6)</f>
        <v>-1.6765508926168529</v>
      </c>
      <c r="G10" s="26"/>
      <c r="H10" s="27" t="s">
        <v>168</v>
      </c>
      <c r="I10" s="28">
        <f>_xlfn.T.INV(I9,I6)</f>
        <v>-1.6765508926168529</v>
      </c>
      <c r="L10" s="26"/>
      <c r="M10" s="27" t="s">
        <v>168</v>
      </c>
      <c r="N10" s="28">
        <f>_xlfn.T.INV(N9,N6)</f>
        <v>-2.0095752371292388</v>
      </c>
      <c r="Q10" s="26"/>
      <c r="R10" s="27" t="s">
        <v>168</v>
      </c>
      <c r="S10" s="28">
        <f>_xlfn.T.INV(S9,S6)</f>
        <v>-2.0095752371292388</v>
      </c>
    </row>
    <row r="11" spans="1:19">
      <c r="B11" s="19"/>
      <c r="C11" s="20"/>
      <c r="D11" s="21"/>
      <c r="G11" s="19"/>
      <c r="H11" s="20"/>
      <c r="I11" s="21"/>
      <c r="L11" s="19"/>
      <c r="M11" s="20"/>
      <c r="N11" s="21"/>
      <c r="Q11" s="19"/>
      <c r="R11" s="20"/>
      <c r="S11" s="21"/>
    </row>
    <row r="12" spans="1:19">
      <c r="B12" s="22"/>
      <c r="C12" s="23" t="s">
        <v>170</v>
      </c>
      <c r="D12" s="24">
        <f>D3+D10*(D4/SQRT(D5))</f>
        <v>49.399392791824084</v>
      </c>
      <c r="G12" s="22"/>
      <c r="H12" s="23" t="s">
        <v>170</v>
      </c>
      <c r="I12" s="30">
        <f>I3+I10*(I4/SQRT(I5))</f>
        <v>19.435937374163203</v>
      </c>
      <c r="L12" s="22"/>
      <c r="M12" s="23" t="s">
        <v>170</v>
      </c>
      <c r="N12" s="35">
        <f>N3+N10*(N4/SQRT(N5))</f>
        <v>1674289.5023027263</v>
      </c>
      <c r="Q12" s="22"/>
      <c r="R12" s="23" t="s">
        <v>170</v>
      </c>
      <c r="S12" s="38">
        <f>S3+S10*(S4/SQRT(S5))</f>
        <v>3.943479419024845</v>
      </c>
    </row>
    <row r="13" spans="1:19">
      <c r="B13" s="26"/>
      <c r="C13" s="27" t="s">
        <v>171</v>
      </c>
      <c r="D13" s="48">
        <f>D3-D10*(D4/SQRT(D5))</f>
        <v>70.920607208175909</v>
      </c>
      <c r="G13" s="26"/>
      <c r="H13" s="27" t="s">
        <v>171</v>
      </c>
      <c r="I13" s="31">
        <f>I3-I10*I4/SQRT(I5)</f>
        <v>107.3200626258368</v>
      </c>
      <c r="L13" s="26"/>
      <c r="M13" s="27" t="s">
        <v>171</v>
      </c>
      <c r="N13" s="36">
        <f>N3-N10*(N4/SQRT(N5))</f>
        <v>6539846.8976972736</v>
      </c>
      <c r="Q13" s="26"/>
      <c r="R13" s="27" t="s">
        <v>171</v>
      </c>
      <c r="S13" s="39">
        <f>S3-S10*(S4/SQRT(S5))</f>
        <v>6.3057205809751604</v>
      </c>
    </row>
    <row r="15" spans="1:19">
      <c r="B15" s="129" t="s">
        <v>182</v>
      </c>
      <c r="C15" s="129"/>
      <c r="D15" s="129"/>
      <c r="G15" s="129" t="s">
        <v>183</v>
      </c>
      <c r="H15" s="129"/>
      <c r="I15" s="129"/>
      <c r="L15" s="129" t="s">
        <v>184</v>
      </c>
      <c r="M15" s="129"/>
      <c r="N15" s="129"/>
      <c r="Q15" s="129" t="s">
        <v>185</v>
      </c>
      <c r="R15" s="129"/>
      <c r="S15" s="129"/>
    </row>
    <row r="16" spans="1:19">
      <c r="B16" s="129"/>
      <c r="C16" s="129"/>
      <c r="D16" s="129"/>
      <c r="G16" s="129"/>
      <c r="H16" s="129"/>
      <c r="I16" s="129"/>
      <c r="L16" s="129"/>
      <c r="M16" s="129"/>
      <c r="N16" s="129"/>
      <c r="Q16" s="129"/>
      <c r="R16" s="129"/>
      <c r="S16" s="129"/>
    </row>
    <row r="17" spans="2:19">
      <c r="B17" s="129"/>
      <c r="C17" s="129"/>
      <c r="D17" s="129"/>
      <c r="G17" s="129"/>
      <c r="H17" s="129"/>
      <c r="I17" s="129"/>
      <c r="L17" s="129"/>
      <c r="M17" s="129"/>
      <c r="N17" s="129"/>
      <c r="Q17" s="129"/>
      <c r="R17" s="129"/>
      <c r="S17" s="129"/>
    </row>
    <row r="18" spans="2:19">
      <c r="B18" s="47"/>
      <c r="C18" s="47"/>
      <c r="D18" s="47"/>
    </row>
    <row r="19" spans="2:19">
      <c r="B19" s="47"/>
      <c r="C19" s="47"/>
      <c r="D19" s="47"/>
    </row>
    <row r="20" spans="2:19">
      <c r="B20" s="47"/>
      <c r="C20" s="47"/>
      <c r="D20" s="47"/>
    </row>
  </sheetData>
  <mergeCells count="4">
    <mergeCell ref="B15:D17"/>
    <mergeCell ref="G15:I17"/>
    <mergeCell ref="L15:N17"/>
    <mergeCell ref="Q15:S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Best Performing Stocks</vt:lpstr>
      <vt:lpstr>Regression</vt:lpstr>
      <vt:lpstr>Sheet3</vt:lpstr>
      <vt:lpstr>Regression included GICS sector</vt:lpstr>
      <vt:lpstr>Sheet4</vt:lpstr>
      <vt:lpstr>Independence &amp; Goodness Tests</vt:lpstr>
      <vt:lpstr>Two-Sample Tests</vt:lpstr>
      <vt:lpstr>ANOVA Tests</vt:lpstr>
      <vt:lpstr>Confidence Intervals </vt:lpstr>
      <vt:lpstr>Hypothesis</vt:lpstr>
      <vt:lpstr>Description</vt:lpstr>
      <vt:lpstr>Stock Price (10yr &amp; 1yr)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Lina Ma</dc:creator>
  <cp:lastModifiedBy>Lina Ma</cp:lastModifiedBy>
  <dcterms:created xsi:type="dcterms:W3CDTF">2020-01-13T16:49:52Z</dcterms:created>
  <dcterms:modified xsi:type="dcterms:W3CDTF">2020-02-24T08:38:04Z</dcterms:modified>
</cp:coreProperties>
</file>