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ELIPE RIOS\Desktop\"/>
    </mc:Choice>
  </mc:AlternateContent>
  <xr:revisionPtr revIDLastSave="0" documentId="8_{8FE10952-3CB7-3A4D-80B2-A17AC340DAE5}" xr6:coauthVersionLast="47" xr6:coauthVersionMax="47" xr10:uidLastSave="{00000000-0000-0000-0000-000000000000}"/>
  <bookViews>
    <workbookView xWindow="0" yWindow="0" windowWidth="15345" windowHeight="3975" activeTab="1" xr2:uid="{00000000-000D-0000-FFFF-FFFF00000000}"/>
  </bookViews>
  <sheets>
    <sheet name="DATOS" sheetId="3" r:id="rId1"/>
    <sheet name="INFORME" sheetId="6" r:id="rId2"/>
    <sheet name="PORCENTAJES" sheetId="4" r:id="rId3"/>
    <sheet name="PLANILLA" sheetId="5" r:id="rId4"/>
    <sheet name="Si Anidado 1" sheetId="1" r:id="rId5"/>
    <sheet name="Si Anidado 2" sheetId="2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2" i="6"/>
  <c r="D12" i="6"/>
  <c r="E12" i="6"/>
  <c r="F12" i="6"/>
  <c r="G12" i="6"/>
  <c r="H12" i="6"/>
  <c r="I13" i="6"/>
  <c r="I14" i="6"/>
  <c r="I15" i="6"/>
  <c r="I16" i="6"/>
  <c r="I17" i="6"/>
  <c r="I18" i="6"/>
  <c r="I12" i="6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3" i="5"/>
  <c r="C3" i="5"/>
  <c r="E3" i="5"/>
  <c r="F3" i="5"/>
  <c r="G3" i="5"/>
  <c r="H4" i="5"/>
  <c r="H5" i="5"/>
  <c r="H6" i="5"/>
  <c r="H7" i="5"/>
  <c r="H8" i="5"/>
  <c r="H9" i="5"/>
  <c r="H10" i="5"/>
  <c r="H3" i="5"/>
  <c r="C31" i="1"/>
  <c r="E31" i="1"/>
  <c r="C11" i="2"/>
  <c r="D11" i="2"/>
  <c r="E11" i="2"/>
  <c r="L11" i="2"/>
  <c r="C12" i="2"/>
  <c r="D12" i="2"/>
  <c r="E12" i="2"/>
  <c r="L12" i="2"/>
  <c r="C13" i="2"/>
  <c r="D13" i="2"/>
  <c r="E13" i="2"/>
  <c r="L13" i="2"/>
  <c r="C14" i="2"/>
  <c r="D14" i="2"/>
  <c r="E14" i="2"/>
  <c r="L14" i="2"/>
  <c r="C15" i="2"/>
  <c r="D15" i="2"/>
  <c r="E15" i="2"/>
  <c r="L15" i="2"/>
  <c r="C10" i="2"/>
  <c r="D10" i="2"/>
  <c r="E10" i="2"/>
  <c r="L10" i="2"/>
  <c r="F11" i="2"/>
  <c r="K11" i="2"/>
  <c r="F12" i="2"/>
  <c r="K12" i="2"/>
  <c r="F13" i="2"/>
  <c r="K13" i="2"/>
  <c r="F14" i="2"/>
  <c r="K14" i="2"/>
  <c r="F15" i="2"/>
  <c r="K15" i="2"/>
  <c r="F10" i="2"/>
  <c r="K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0" i="2"/>
  <c r="H10" i="2"/>
  <c r="I10" i="2"/>
  <c r="C33" i="1"/>
  <c r="C32" i="1"/>
  <c r="D32" i="1"/>
  <c r="E33" i="1"/>
  <c r="C34" i="1"/>
  <c r="D33" i="1"/>
  <c r="E34" i="1"/>
  <c r="C35" i="1"/>
  <c r="D34" i="1"/>
  <c r="E35" i="1"/>
  <c r="C36" i="1"/>
  <c r="D35" i="1"/>
  <c r="E36" i="1"/>
  <c r="C37" i="1"/>
  <c r="D36" i="1"/>
  <c r="E37" i="1"/>
  <c r="C38" i="1"/>
  <c r="D37" i="1"/>
  <c r="E38" i="1"/>
  <c r="D38" i="1"/>
  <c r="D31" i="1"/>
  <c r="E32" i="1"/>
  <c r="E4" i="1"/>
  <c r="E5" i="1"/>
  <c r="E6" i="1"/>
  <c r="E7" i="1"/>
  <c r="E8" i="1"/>
  <c r="E9" i="1"/>
  <c r="E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3" i="1"/>
  <c r="C3" i="1"/>
  <c r="D3" i="1"/>
</calcChain>
</file>

<file path=xl/sharedStrings.xml><?xml version="1.0" encoding="utf-8"?>
<sst xmlns="http://schemas.openxmlformats.org/spreadsheetml/2006/main" count="148" uniqueCount="123">
  <si>
    <t xml:space="preserve">Ejercicio 1: </t>
  </si>
  <si>
    <t>Viajes</t>
  </si>
  <si>
    <t>Valor Viajes</t>
  </si>
  <si>
    <t>Total Viajes</t>
  </si>
  <si>
    <t>Deducción</t>
  </si>
  <si>
    <t>Nueva Zona</t>
  </si>
  <si>
    <r>
      <rPr>
        <sz val="10"/>
        <color theme="1"/>
        <rFont val="Arial"/>
      </rPr>
      <t xml:space="preserve">Para el </t>
    </r>
    <r>
      <rPr>
        <b/>
        <sz val="10"/>
        <color theme="1"/>
        <rFont val="Arial"/>
      </rPr>
      <t>valor viajes</t>
    </r>
    <r>
      <rPr>
        <sz val="10"/>
        <color theme="1"/>
        <rFont val="Verdana"/>
      </rPr>
      <t xml:space="preserve"> tenga en cuenta: </t>
    </r>
  </si>
  <si>
    <t xml:space="preserve"> - Si los viajes son inferiores o iguales a 50, el valor de los viajes será de 4800</t>
  </si>
  <si>
    <t xml:space="preserve"> - Si los viajes son inferiores o iguales a 90, el valor de los viajes será de 5450</t>
  </si>
  <si>
    <t xml:space="preserve"> - Si los viajes son inferiores o iguales a 135, el valor de los viajes será de 7520</t>
  </si>
  <si>
    <t xml:space="preserve"> - Si los viajes son superiores a 135, el valor de los viajes será de 9500.</t>
  </si>
  <si>
    <r>
      <rPr>
        <sz val="10"/>
        <color theme="1"/>
        <rFont val="Arial"/>
      </rPr>
      <t xml:space="preserve">Para la </t>
    </r>
    <r>
      <rPr>
        <b/>
        <sz val="10"/>
        <color theme="1"/>
        <rFont val="Arial"/>
      </rPr>
      <t>deducción</t>
    </r>
    <r>
      <rPr>
        <sz val="10"/>
        <color theme="1"/>
        <rFont val="Verdana"/>
      </rPr>
      <t xml:space="preserve"> tenga en cuenta:</t>
    </r>
  </si>
  <si>
    <t xml:space="preserve"> - Si el total viajes es inferior o igual a 500.000, la deducción será el 4% del total viajes</t>
  </si>
  <si>
    <t xml:space="preserve"> - Si el total viajes es inferior o igual a 1.000.000, la deducción será el 7% del total viajes</t>
  </si>
  <si>
    <t xml:space="preserve"> - Si el total viajes es superior a 1.000.000, la deducción será el 12% del total viajes.</t>
  </si>
  <si>
    <r>
      <rPr>
        <sz val="10"/>
        <color theme="1"/>
        <rFont val="Arial"/>
      </rPr>
      <t xml:space="preserve">Para la </t>
    </r>
    <r>
      <rPr>
        <b/>
        <sz val="10"/>
        <color theme="1"/>
        <rFont val="Arial"/>
      </rPr>
      <t>nueva zona</t>
    </r>
    <r>
      <rPr>
        <sz val="10"/>
        <color theme="1"/>
        <rFont val="Verdana"/>
      </rPr>
      <t xml:space="preserve"> tenga en cuenta:</t>
    </r>
  </si>
  <si>
    <t xml:space="preserve"> - Si los viajes son inferiores o iguales a 60, la zona será Centro, si los viajes son inferiores o iguales a 90, </t>
  </si>
  <si>
    <t xml:space="preserve">   la zona será Norte, si los viajes son inferiores o iguales a 125, la zona será Oriente, si los viajes son</t>
  </si>
  <si>
    <t xml:space="preserve">  superiores a 125, la zona sera Sur.</t>
  </si>
  <si>
    <t xml:space="preserve">Ejercicio 2: </t>
  </si>
  <si>
    <t>Porcentajes</t>
  </si>
  <si>
    <t>CLIENTE</t>
  </si>
  <si>
    <t>COMPRAS</t>
  </si>
  <si>
    <t>DESCUENTO</t>
  </si>
  <si>
    <t>IVA</t>
  </si>
  <si>
    <t>TOTAL A PAGAR</t>
  </si>
  <si>
    <t xml:space="preserve">Marlon </t>
  </si>
  <si>
    <t>Federico</t>
  </si>
  <si>
    <t>Simón</t>
  </si>
  <si>
    <t>Miguel</t>
  </si>
  <si>
    <t>Wilmar</t>
  </si>
  <si>
    <t>Carolina</t>
  </si>
  <si>
    <t>Mateo</t>
  </si>
  <si>
    <t>Melany</t>
  </si>
  <si>
    <t xml:space="preserve"> - Para el descuento tenga en cuenta que si las compras son inferiores a 50000, el descuento será cero, </t>
  </si>
  <si>
    <t xml:space="preserve">   si las compras son inferiores o iguales a 80000, el descuento será de 3% de las compras, si las compras</t>
  </si>
  <si>
    <t xml:space="preserve">   son inferiores o iguales a 130000 el descuento será del 5% de las compras, si las compras son inferiores</t>
  </si>
  <si>
    <t xml:space="preserve">   o iguales a 200000, el descuento sera del 7% de las compras, de lo contrario el descuento será</t>
  </si>
  <si>
    <t xml:space="preserve">   del 10% de las compras.</t>
  </si>
  <si>
    <t xml:space="preserve"> - Hallar el IVA, tenga en cuenta que es el 19% de la resta de las compras menos el descuento.</t>
  </si>
  <si>
    <t xml:space="preserve"> - Hallar el total a pagar</t>
  </si>
  <si>
    <t>Ejercicio 3</t>
  </si>
  <si>
    <t>Incremento Enero</t>
  </si>
  <si>
    <t>Incremento Febrero</t>
  </si>
  <si>
    <t>Incremento Marzo</t>
  </si>
  <si>
    <t>Artículo</t>
  </si>
  <si>
    <t>Ventas mensuales</t>
  </si>
  <si>
    <t>Total  Ventas Trimestral</t>
  </si>
  <si>
    <t>Incremento Trimestral</t>
  </si>
  <si>
    <t>Valor IVA</t>
  </si>
  <si>
    <t>Total General</t>
  </si>
  <si>
    <t>Bono de regalo</t>
  </si>
  <si>
    <t>Bonificación para el Vendedor</t>
  </si>
  <si>
    <t>Premio Mejor Vendedor</t>
  </si>
  <si>
    <t>Enero</t>
  </si>
  <si>
    <t>Febrero</t>
  </si>
  <si>
    <t>Marzo</t>
  </si>
  <si>
    <t xml:space="preserve">A </t>
  </si>
  <si>
    <t>B</t>
  </si>
  <si>
    <t>C</t>
  </si>
  <si>
    <t>D</t>
  </si>
  <si>
    <t>E</t>
  </si>
  <si>
    <t>F</t>
  </si>
  <si>
    <t>Digitar</t>
  </si>
  <si>
    <t>Calcular con Absolutas</t>
  </si>
  <si>
    <t>Fórmula</t>
  </si>
  <si>
    <t>Función Suma</t>
  </si>
  <si>
    <t>Si Anidado</t>
  </si>
  <si>
    <t>Si Sencillo</t>
  </si>
  <si>
    <r>
      <rPr>
        <sz val="10"/>
        <color theme="1"/>
        <rFont val="Verdana"/>
      </rPr>
      <t xml:space="preserve"> - Las </t>
    </r>
    <r>
      <rPr>
        <b/>
        <sz val="10"/>
        <color theme="1"/>
        <rFont val="Verdana"/>
      </rPr>
      <t>ventas de febrero</t>
    </r>
    <r>
      <rPr>
        <sz val="10"/>
        <color theme="1"/>
        <rFont val="Verdana"/>
      </rPr>
      <t xml:space="preserve"> se incrementan en un 8% de más con respecto a las ventas de enero. (utilice absolutas)</t>
    </r>
  </si>
  <si>
    <r>
      <rPr>
        <sz val="10"/>
        <color theme="1"/>
        <rFont val="Arial"/>
      </rPr>
      <t xml:space="preserve"> - Las </t>
    </r>
    <r>
      <rPr>
        <b/>
        <sz val="10"/>
        <color theme="1"/>
        <rFont val="Arial"/>
      </rPr>
      <t>ventas de marzo</t>
    </r>
    <r>
      <rPr>
        <sz val="10"/>
        <color theme="1"/>
        <rFont val="Arial"/>
      </rPr>
      <t xml:space="preserve"> serán la tercera parte de las suma de las ventas de enero y febrero.</t>
    </r>
  </si>
  <si>
    <r>
      <rPr>
        <sz val="10"/>
        <color theme="1"/>
        <rFont val="Verdana"/>
      </rPr>
      <t xml:space="preserve"> - Para calcular el </t>
    </r>
    <r>
      <rPr>
        <b/>
        <sz val="10"/>
        <color theme="1"/>
        <rFont val="Verdana"/>
      </rPr>
      <t>incremento trimestral</t>
    </r>
    <r>
      <rPr>
        <sz val="10"/>
        <color theme="1"/>
        <rFont val="Verdana"/>
      </rPr>
      <t xml:space="preserve"> tenga en cuenta las ventas de cada mes y su respectivo porcentaje de incremento.</t>
    </r>
  </si>
  <si>
    <r>
      <rPr>
        <sz val="10"/>
        <color theme="1"/>
        <rFont val="Verdana"/>
      </rPr>
      <t xml:space="preserve"> - Para el</t>
    </r>
    <r>
      <rPr>
        <b/>
        <sz val="10"/>
        <color theme="1"/>
        <rFont val="Verdana"/>
      </rPr>
      <t xml:space="preserve"> IVA</t>
    </r>
    <r>
      <rPr>
        <sz val="10"/>
        <color theme="1"/>
        <rFont val="Verdana"/>
      </rPr>
      <t xml:space="preserve"> tenga en cuenta que es el 19% del total ventas trimestre</t>
    </r>
  </si>
  <si>
    <r>
      <rPr>
        <sz val="10"/>
        <color theme="1"/>
        <rFont val="Verdana"/>
      </rPr>
      <t xml:space="preserve"> - Hallar el </t>
    </r>
    <r>
      <rPr>
        <b/>
        <sz val="10"/>
        <color theme="1"/>
        <rFont val="Verdana"/>
      </rPr>
      <t>total general</t>
    </r>
  </si>
  <si>
    <r>
      <rPr>
        <sz val="10"/>
        <color theme="1"/>
        <rFont val="Verdana"/>
      </rPr>
      <t xml:space="preserve"> - Para el </t>
    </r>
    <r>
      <rPr>
        <b/>
        <sz val="10"/>
        <color theme="1"/>
        <rFont val="Verdana"/>
      </rPr>
      <t>bono de regalo</t>
    </r>
    <r>
      <rPr>
        <sz val="10"/>
        <color theme="1"/>
        <rFont val="Verdana"/>
      </rPr>
      <t xml:space="preserve"> tenga en cuenta: si el total general es inferior o igual a 250000 el bono será de 30000, si el total general es inferior o igual a 350000, </t>
    </r>
  </si>
  <si>
    <t xml:space="preserve">   el bono será de 50000, si el total general  inferior a 550000, el bono será de 60000, de lo contrario el bono será de 70000.</t>
  </si>
  <si>
    <r>
      <rPr>
        <sz val="10"/>
        <color theme="1"/>
        <rFont val="Verdana"/>
      </rPr>
      <t xml:space="preserve"> - Para calcular la </t>
    </r>
    <r>
      <rPr>
        <b/>
        <sz val="10"/>
        <color theme="1"/>
        <rFont val="Verdana"/>
      </rPr>
      <t>bonificación para el vendedor</t>
    </r>
    <r>
      <rPr>
        <sz val="10"/>
        <color theme="1"/>
        <rFont val="Verdana"/>
      </rPr>
      <t xml:space="preserve"> tenga en cuenta que si el incremento trimestral es inferior a 36000, la bonificación será la tercera parte </t>
    </r>
  </si>
  <si>
    <t xml:space="preserve">   del total ventas trimestral, de lo contrario será la cuarta parte del  total ventas trimestral.</t>
  </si>
  <si>
    <r>
      <rPr>
        <sz val="10"/>
        <color theme="1"/>
        <rFont val="Verdana"/>
      </rPr>
      <t xml:space="preserve"> - Para calcular el </t>
    </r>
    <r>
      <rPr>
        <b/>
        <sz val="10"/>
        <color theme="1"/>
        <rFont val="Verdana"/>
      </rPr>
      <t>premio mejor vendedor</t>
    </r>
    <r>
      <rPr>
        <sz val="10"/>
        <color theme="1"/>
        <rFont val="Verdana"/>
      </rPr>
      <t xml:space="preserve"> tenga en cuenta que si el total ventas Trimestral es inferior a 250000, se obsequiará una agenda digital,</t>
    </r>
  </si>
  <si>
    <t xml:space="preserve">    si el total ventas trimestral es inferior a 410000, el obsequió será una calculadora, de lo contrario el obsequio será un celular</t>
  </si>
  <si>
    <t>ESTO ES UNA IMAGEN, DEBEN REALIZARLO Y DEBE QUEDAR IGUAL A LA MUESTRA, CON LOS MISMOS RESULTADOS</t>
  </si>
  <si>
    <t>Marca Aceite</t>
  </si>
  <si>
    <t>Valor Litro</t>
  </si>
  <si>
    <t>Porcentaje Litros</t>
  </si>
  <si>
    <t>Shell</t>
  </si>
  <si>
    <t>Lumax</t>
  </si>
  <si>
    <t>Móbil</t>
  </si>
  <si>
    <t>Código Empresa</t>
  </si>
  <si>
    <t>Tipo de Vehículo</t>
  </si>
  <si>
    <t>Marca aceite</t>
  </si>
  <si>
    <t>Cantidad litros vendidos por mes</t>
  </si>
  <si>
    <t>Cantidad Litros</t>
  </si>
  <si>
    <t>Valor Litros con IVA incluido</t>
  </si>
  <si>
    <t>Obsequio</t>
  </si>
  <si>
    <t>Función SI Anidada</t>
  </si>
  <si>
    <t>Función SI Anidado</t>
  </si>
  <si>
    <t>Función SI con Absolutas</t>
  </si>
  <si>
    <t>Calcular</t>
  </si>
  <si>
    <t>Función SI Anidado con Absolutas</t>
  </si>
  <si>
    <t xml:space="preserve">3. Para Tipo de vehículo tenga en cuenta: Si el código empresa es inferior o igual a 3, el tipo de vehículo será Automóvil, si el código empresa es inferior o igual a 5; el tipo vehículo sera </t>
  </si>
  <si>
    <t xml:space="preserve">    Camioneta; si el código empresa es inferior o igual a 8; el tipo vehículo será Moto, de lo contrario el tipo vehículo será Taxi.</t>
  </si>
  <si>
    <t xml:space="preserve">4. Para la marca de aceite tenga en cuenta: Si el tipo de vehículo es Camioneta, la marca de aceite será Shell, Si el tipo vehículo es Automóvil, la marca de aceite será Lumax, </t>
  </si>
  <si>
    <t xml:space="preserve">    de lo contrario la marca de aceite será Móbil</t>
  </si>
  <si>
    <t>5. Para cantidad litros vendidos en Enero, tenga en cuenta que se incrementarán en un 10% más con respecto a la cantidad anterior.</t>
  </si>
  <si>
    <t xml:space="preserve">6. Para la cantidad de litros vendidos en Febrero tenga en cuenta: Si la marca de aceite es Lumax, se decrementará en un 7% menos con respecto a la cantidad de litros </t>
  </si>
  <si>
    <t xml:space="preserve">    de Enero, de lo contrario se decrementará en un 3,5% menos de la cantidad de litros de Enero</t>
  </si>
  <si>
    <t>7. Calcular el total cantidad de Litros.</t>
  </si>
  <si>
    <t xml:space="preserve">8. El Valor litros con IVA incluido: Si la marca de aceite es Shell, tenga en cuenta el valor litro,cantidad litros y el iva, si la marca de aceite es Lumax tenga en cuenta el valor litro,cantidad </t>
  </si>
  <si>
    <t xml:space="preserve">   litros y el iva, de lo contrario la información de Móbil como valor litro, cantidad litros y el iva.</t>
  </si>
  <si>
    <t xml:space="preserve">9. Para el obsequio tenga en cuenta: Si  el tipo de vehículo es automóvil , el obsequio será Filtro; si el tipo de vehículo es camioneta, el obsequio será lavada; </t>
  </si>
  <si>
    <t xml:space="preserve">    para el resto,  el obsequio será petrolizada. </t>
  </si>
  <si>
    <t>Valor Unitario Articulo</t>
  </si>
  <si>
    <t>Porcentaje Incremento Febrero</t>
  </si>
  <si>
    <t>Mouse</t>
  </si>
  <si>
    <t>Impresora</t>
  </si>
  <si>
    <t>Teclado</t>
  </si>
  <si>
    <t>Porcentaje Comision Vendedor</t>
  </si>
  <si>
    <t>Codigo Articulo</t>
  </si>
  <si>
    <t>Articulo</t>
  </si>
  <si>
    <t>Cantidades Trimestre</t>
  </si>
  <si>
    <t>Total Trimestre</t>
  </si>
  <si>
    <t>Valor Total Trimestre Con IVA incluido</t>
  </si>
  <si>
    <t>Comision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</si>
</sst>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_ ;_ * \-#,##0_ ;_ * &quot;-&quot;??_ ;_ @_ "/>
    <numFmt numFmtId="165" formatCode="_(* #,##0_);_(* \(#,##0\);_(* &quot;-&quot;??_);_(@_)"/>
    <numFmt numFmtId="166" formatCode="0.0%"/>
    <numFmt numFmtId="167" formatCode="_-* #,##0\ _€_-;\-* #,##0\ _€_-;_-* &quot;-&quot;??\ _€_-;_-@"/>
    <numFmt numFmtId="168" formatCode="00&quot;A&quot;\ \-\ ###"/>
    <numFmt numFmtId="169" formatCode="#,##0;[Red]#,##0"/>
  </numFmts>
  <fonts count="16" x14ac:knownFonts="1">
    <font>
      <sz val="10"/>
      <color rgb="FF000000"/>
      <name val="Verdana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Verdana"/>
    </font>
    <font>
      <sz val="10"/>
      <color theme="1"/>
      <name val="Verdana"/>
    </font>
    <font>
      <b/>
      <sz val="14"/>
      <color theme="1"/>
      <name val="Arial"/>
    </font>
    <font>
      <b/>
      <sz val="9"/>
      <color theme="1"/>
      <name val="Arial"/>
    </font>
    <font>
      <b/>
      <sz val="7"/>
      <color theme="1"/>
      <name val="Arial"/>
    </font>
    <font>
      <b/>
      <sz val="10"/>
      <color theme="1"/>
      <name val="Verdana"/>
    </font>
    <font>
      <b/>
      <sz val="11"/>
      <color theme="1"/>
      <name val="Arial"/>
    </font>
    <font>
      <sz val="11"/>
      <color theme="1"/>
      <name val="Arial"/>
    </font>
    <font>
      <b/>
      <sz val="10"/>
      <color rgb="FFC00000"/>
      <name val="Arial"/>
    </font>
    <font>
      <sz val="9"/>
      <color theme="1"/>
      <name val="Arial"/>
    </font>
    <font>
      <b/>
      <sz val="10"/>
      <color theme="1"/>
      <name val="Arial"/>
      <family val="2"/>
    </font>
    <font>
      <sz val="10"/>
      <color rgb="FF000000"/>
      <name val="Verdana"/>
      <family val="2"/>
      <scheme val="minor"/>
    </font>
    <font>
      <b/>
      <sz val="10"/>
      <color rgb="FF000000"/>
      <name val="Verdan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164" fontId="2" fillId="0" borderId="1" xfId="0" applyNumberFormat="1" applyFont="1" applyBorder="1"/>
    <xf numFmtId="0" fontId="2" fillId="3" borderId="1" xfId="0" applyFont="1" applyFill="1" applyBorder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5" fillId="0" borderId="0" xfId="0" applyFont="1"/>
    <xf numFmtId="9" fontId="1" fillId="2" borderId="1" xfId="0" applyNumberFormat="1" applyFont="1" applyFill="1" applyBorder="1" applyAlignment="1">
      <alignment horizontal="center" vertical="center" wrapText="1"/>
    </xf>
    <xf numFmtId="9" fontId="6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2" fillId="3" borderId="1" xfId="0" applyNumberFormat="1" applyFont="1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9" fontId="9" fillId="5" borderId="15" xfId="0" applyNumberFormat="1" applyFont="1" applyFill="1" applyBorder="1" applyAlignment="1">
      <alignment horizontal="center" vertical="center"/>
    </xf>
    <xf numFmtId="0" fontId="10" fillId="0" borderId="0" xfId="0" applyFont="1"/>
    <xf numFmtId="0" fontId="9" fillId="5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9" fontId="9" fillId="5" borderId="1" xfId="0" applyNumberFormat="1" applyFont="1" applyFill="1" applyBorder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 vertical="center"/>
    </xf>
    <xf numFmtId="166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166" fontId="10" fillId="0" borderId="0" xfId="0" applyNumberFormat="1" applyFont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/>
    <xf numFmtId="0" fontId="1" fillId="2" borderId="3" xfId="0" applyFont="1" applyFill="1" applyBorder="1" applyAlignment="1">
      <alignment horizontal="center" vertical="center" wrapText="1"/>
    </xf>
    <xf numFmtId="9" fontId="13" fillId="6" borderId="16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vertical="center"/>
    </xf>
    <xf numFmtId="168" fontId="0" fillId="0" borderId="16" xfId="0" applyNumberFormat="1" applyFont="1" applyBorder="1" applyAlignment="1"/>
    <xf numFmtId="0" fontId="14" fillId="0" borderId="16" xfId="0" applyFont="1" applyBorder="1" applyAlignment="1"/>
    <xf numFmtId="0" fontId="0" fillId="0" borderId="16" xfId="0" applyFont="1" applyBorder="1" applyAlignment="1"/>
    <xf numFmtId="9" fontId="15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9" fontId="15" fillId="0" borderId="16" xfId="0" applyNumberFormat="1" applyFont="1" applyBorder="1" applyAlignment="1">
      <alignment horizontal="center"/>
    </xf>
    <xf numFmtId="1" fontId="14" fillId="0" borderId="16" xfId="0" applyNumberFormat="1" applyFont="1" applyBorder="1" applyAlignment="1"/>
    <xf numFmtId="1" fontId="0" fillId="0" borderId="16" xfId="0" applyNumberFormat="1" applyFont="1" applyBorder="1" applyAlignment="1"/>
    <xf numFmtId="9" fontId="0" fillId="0" borderId="0" xfId="0" applyNumberFormat="1" applyFont="1" applyAlignment="1"/>
    <xf numFmtId="169" fontId="0" fillId="0" borderId="16" xfId="0" applyNumberFormat="1" applyFont="1" applyBorder="1" applyAlignment="1"/>
    <xf numFmtId="0" fontId="14" fillId="0" borderId="0" xfId="0" applyFont="1" applyAlignment="1"/>
    <xf numFmtId="3" fontId="0" fillId="0" borderId="16" xfId="0" applyNumberFormat="1" applyFont="1" applyBorder="1" applyAlignment="1"/>
    <xf numFmtId="0" fontId="8" fillId="5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9" fillId="5" borderId="2" xfId="0" applyFont="1" applyFill="1" applyBorder="1" applyAlignment="1">
      <alignment horizontal="left" vertical="center"/>
    </xf>
    <xf numFmtId="0" fontId="3" fillId="0" borderId="3" xfId="0" applyFont="1" applyBorder="1"/>
    <xf numFmtId="0" fontId="11" fillId="5" borderId="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3" fillId="0" borderId="6" xfId="0" applyFont="1" applyBorder="1"/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20</xdr:row>
      <xdr:rowOff>87587</xdr:rowOff>
    </xdr:from>
    <xdr:ext cx="6864569" cy="424793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8708" y="3612932"/>
          <a:ext cx="6864569" cy="424793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opLeftCell="A2" workbookViewId="0">
      <selection activeCell="D23" sqref="D23"/>
    </sheetView>
  </sheetViews>
  <sheetFormatPr defaultColWidth="11.20703125" defaultRowHeight="15" customHeight="1" x14ac:dyDescent="0.2"/>
  <cols>
    <col min="1" max="1" width="10.80859375" customWidth="1"/>
    <col min="2" max="2" width="18.6796875" customWidth="1"/>
    <col min="3" max="3" width="15.4765625" customWidth="1"/>
    <col min="4" max="4" width="15.61328125" customWidth="1"/>
    <col min="5" max="5" width="10.5390625" customWidth="1"/>
    <col min="6" max="6" width="15.61328125" customWidth="1"/>
    <col min="7" max="7" width="20.28125" customWidth="1"/>
    <col min="8" max="8" width="15.87890625" customWidth="1"/>
    <col min="9" max="9" width="15.74609375" customWidth="1"/>
    <col min="10" max="10" width="2.80078125" customWidth="1"/>
    <col min="11" max="26" width="10.5390625" customWidth="1"/>
  </cols>
  <sheetData>
    <row r="1" spans="1:12" ht="12.75" customHeight="1" x14ac:dyDescent="0.15"/>
    <row r="2" spans="1:12" ht="12.75" customHeight="1" x14ac:dyDescent="0.15"/>
    <row r="3" spans="1:12" ht="12.75" customHeight="1" x14ac:dyDescent="0.15"/>
    <row r="4" spans="1:12" ht="21" customHeight="1" x14ac:dyDescent="0.15">
      <c r="D4" s="70" t="s">
        <v>111</v>
      </c>
      <c r="E4" s="70"/>
      <c r="K4" s="64" t="s">
        <v>80</v>
      </c>
      <c r="L4" s="65"/>
    </row>
    <row r="5" spans="1:12" ht="15" customHeight="1" x14ac:dyDescent="0.15">
      <c r="A5" s="70" t="s">
        <v>112</v>
      </c>
      <c r="B5" s="70"/>
      <c r="C5" s="55">
        <v>0.2</v>
      </c>
      <c r="D5" s="51" t="s">
        <v>113</v>
      </c>
      <c r="E5" s="56">
        <v>15000</v>
      </c>
      <c r="F5" s="70" t="s">
        <v>116</v>
      </c>
      <c r="G5" s="70"/>
      <c r="H5" s="57">
        <v>0.08</v>
      </c>
      <c r="I5" s="70" t="s">
        <v>24</v>
      </c>
      <c r="K5" s="66"/>
      <c r="L5" s="67"/>
    </row>
    <row r="6" spans="1:12" ht="12.75" customHeight="1" x14ac:dyDescent="0.15">
      <c r="A6" s="70"/>
      <c r="B6" s="70"/>
      <c r="C6" s="55">
        <v>0.16</v>
      </c>
      <c r="D6" s="51" t="s">
        <v>114</v>
      </c>
      <c r="E6" s="56">
        <v>150000</v>
      </c>
      <c r="F6" s="70"/>
      <c r="G6" s="70"/>
      <c r="H6" s="57">
        <v>0.06</v>
      </c>
      <c r="I6" s="70"/>
      <c r="K6" s="66"/>
      <c r="L6" s="67"/>
    </row>
    <row r="7" spans="1:12" ht="12.75" customHeight="1" x14ac:dyDescent="0.15">
      <c r="A7" s="70"/>
      <c r="B7" s="70"/>
      <c r="C7" s="55">
        <v>0.15</v>
      </c>
      <c r="D7" s="51" t="s">
        <v>115</v>
      </c>
      <c r="E7" s="56">
        <v>30000</v>
      </c>
      <c r="F7" s="70"/>
      <c r="G7" s="70"/>
      <c r="H7" s="57">
        <v>7.0000000000000007E-2</v>
      </c>
      <c r="I7" s="57">
        <v>0.19</v>
      </c>
      <c r="K7" s="66"/>
      <c r="L7" s="67"/>
    </row>
    <row r="8" spans="1:12" ht="12.75" customHeight="1" x14ac:dyDescent="0.15">
      <c r="K8" s="66"/>
      <c r="L8" s="67"/>
    </row>
    <row r="9" spans="1:12" ht="14.25" customHeight="1" x14ac:dyDescent="0.15">
      <c r="K9" s="66"/>
      <c r="L9" s="67"/>
    </row>
    <row r="10" spans="1:12" ht="18" customHeight="1" x14ac:dyDescent="0.15">
      <c r="K10" s="68"/>
      <c r="L10" s="69"/>
    </row>
    <row r="11" spans="1:12" ht="12.75" customHeight="1" x14ac:dyDescent="0.15"/>
    <row r="12" spans="1:12" ht="12.75" customHeight="1" x14ac:dyDescent="0.15"/>
    <row r="13" spans="1:12" ht="12.75" customHeight="1" x14ac:dyDescent="0.15"/>
    <row r="14" spans="1:12" ht="12.75" customHeight="1" x14ac:dyDescent="0.15"/>
    <row r="15" spans="1:12" ht="12.75" customHeight="1" x14ac:dyDescent="0.15"/>
    <row r="16" spans="1:12" ht="12.75" customHeight="1" x14ac:dyDescent="0.15"/>
    <row r="17" ht="12.75" customHeight="1" x14ac:dyDescent="0.15"/>
    <row r="18" ht="12.75" customHeight="1" x14ac:dyDescent="0.15"/>
    <row r="19" ht="28.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5">
    <mergeCell ref="K4:L10"/>
    <mergeCell ref="D4:E4"/>
    <mergeCell ref="A5:B7"/>
    <mergeCell ref="F5:G7"/>
    <mergeCell ref="I5:I6"/>
  </mergeCells>
  <pageMargins left="0.35433070866141736" right="0.31496062992125984" top="1.1811023622047245" bottom="0.47244094488188981" header="0" footer="0"/>
  <pageSetup paperSize="5" orientation="landscape"/>
  <headerFooter>
    <oddHeader>&amp;CCENTRO DE ESTUDIOS ESPECIALIZADOS CESDE ESCUELA DE INFORMÁTICA EXAMEN DE MEJORAMIENTO - PRIMER Y SEGUNDO MOMENTO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0:K22"/>
  <sheetViews>
    <sheetView tabSelected="1" topLeftCell="C1" zoomScale="87" zoomScaleNormal="87" workbookViewId="0">
      <selection activeCell="H12" sqref="H12:H18"/>
    </sheetView>
  </sheetViews>
  <sheetFormatPr defaultColWidth="10.67578125" defaultRowHeight="12.75" x14ac:dyDescent="0.15"/>
  <cols>
    <col min="1" max="1" width="11.875" customWidth="1"/>
    <col min="6" max="6" width="16.4140625" customWidth="1"/>
    <col min="7" max="7" width="20.55078125" customWidth="1"/>
  </cols>
  <sheetData>
    <row r="10" spans="1:11" ht="18.75" customHeight="1" x14ac:dyDescent="0.15">
      <c r="A10" s="71" t="s">
        <v>117</v>
      </c>
      <c r="B10" s="71" t="s">
        <v>118</v>
      </c>
      <c r="C10" s="70" t="s">
        <v>119</v>
      </c>
      <c r="D10" s="70"/>
      <c r="E10" s="70"/>
      <c r="F10" s="70" t="s">
        <v>120</v>
      </c>
      <c r="G10" s="71" t="s">
        <v>121</v>
      </c>
      <c r="H10" s="71" t="s">
        <v>122</v>
      </c>
      <c r="I10" s="70" t="s">
        <v>93</v>
      </c>
      <c r="K10" s="60"/>
    </row>
    <row r="11" spans="1:11" ht="25.5" customHeight="1" x14ac:dyDescent="0.15">
      <c r="A11" s="71"/>
      <c r="B11" s="71"/>
      <c r="C11" s="51" t="s">
        <v>54</v>
      </c>
      <c r="D11" s="51" t="s">
        <v>55</v>
      </c>
      <c r="E11" s="51" t="s">
        <v>56</v>
      </c>
      <c r="F11" s="70"/>
      <c r="G11" s="71"/>
      <c r="H11" s="71"/>
      <c r="I11" s="70"/>
    </row>
    <row r="12" spans="1:11" x14ac:dyDescent="0.15">
      <c r="A12" s="52">
        <v>123</v>
      </c>
      <c r="B12" s="53" t="s">
        <v>113</v>
      </c>
      <c r="C12" s="54">
        <f>IF(B12="impresora",25,IF(B12="mouse",35,40))</f>
        <v>35</v>
      </c>
      <c r="D12" s="58">
        <f>IF(B12="mouse",C12*DATOS!$C$5+INFORME!C12,IF(B12="teclado",C12*DATOS!$C$6+INFORME!C12,C12*DATOS!$C$7+INFORME!C12))</f>
        <v>42</v>
      </c>
      <c r="E12" s="59">
        <f>(C12+D12)-(C12+D12)*30%</f>
        <v>53.900000000000006</v>
      </c>
      <c r="F12" s="59">
        <f>C12+D12+E12</f>
        <v>130.9</v>
      </c>
      <c r="G12" s="61">
        <f>IF(B12="mouse",(F12*DATOS!$E$5)*DATOS!$I$7+(DATOS!$E$5*INFORME!F12),IF(B12="impresora",(F12*DATOS!$E$6)*DATOS!$I$7+(DATOS!$E$6*INFORME!F12),(F12*DATOS!$E$7)*DATOS!$I$7+(DATOS!$E$7*INFORME!F12)))</f>
        <v>2336565</v>
      </c>
      <c r="H12" s="63">
        <f>IF(B12="impresora",(G12*DATOS!$H$5),IF(B12="mouse",(G12*DATOS!$H$6),(G12*DATOS!$H$7)))</f>
        <v>140193.9</v>
      </c>
      <c r="I12" s="54" t="str">
        <f>IF(B12="teclado","pad mouse ",IF(B12="impresora","usb","micròfono"))</f>
        <v>micròfono</v>
      </c>
    </row>
    <row r="13" spans="1:11" x14ac:dyDescent="0.15">
      <c r="A13" s="52">
        <v>124</v>
      </c>
      <c r="B13" s="53" t="s">
        <v>115</v>
      </c>
      <c r="C13" s="54">
        <f t="shared" ref="C13:C18" si="0">IF(B13="impresora",25,IF(B13="mouse",35,40))</f>
        <v>40</v>
      </c>
      <c r="D13" s="58">
        <f>IF(B13="mouse",C13*DATOS!$C$5+INFORME!C13,IF(B13="teclado",C13*DATOS!$C$6+INFORME!C13,C13*DATOS!$C$7+INFORME!C13))</f>
        <v>46.4</v>
      </c>
      <c r="E13" s="59">
        <f t="shared" ref="E13:E18" si="1">(C13+D13)-(C13+D13)*30%</f>
        <v>60.480000000000004</v>
      </c>
      <c r="F13" s="59">
        <f t="shared" ref="F13:F18" si="2">C13+D13+E13</f>
        <v>146.88</v>
      </c>
      <c r="G13" s="61">
        <f>IF(B13="mouse",(F13*DATOS!$E$5)*DATOS!$I$7+(DATOS!$E$5*INFORME!F13),IF(B13="impresora",(F13*DATOS!$E$6)*DATOS!$I$7+(DATOS!$E$6*INFORME!F13),(F13*DATOS!$E$7)*DATOS!$I$7+(DATOS!$E$7*INFORME!F13)))</f>
        <v>5243616</v>
      </c>
      <c r="H13" s="63">
        <f>IF(B13="impresora",(G13*DATOS!$H$5),IF(B13="mouse",(G13*DATOS!$H$6),(G13*DATOS!$H$7)))</f>
        <v>367053.12000000005</v>
      </c>
      <c r="I13" s="54" t="str">
        <f t="shared" ref="I13:I18" si="3">IF(B13="teclado","pad mouse ",IF(B13="impresora","usb","micròfono"))</f>
        <v xml:space="preserve">pad mouse </v>
      </c>
    </row>
    <row r="14" spans="1:11" x14ac:dyDescent="0.15">
      <c r="A14" s="52">
        <v>125</v>
      </c>
      <c r="B14" s="53" t="s">
        <v>113</v>
      </c>
      <c r="C14" s="54">
        <f t="shared" si="0"/>
        <v>35</v>
      </c>
      <c r="D14" s="58">
        <f>IF(B14="mouse",C14*DATOS!$C$5+INFORME!C14,IF(B14="teclado",C14*DATOS!$C$6+INFORME!C14,C14*DATOS!$C$7+INFORME!C14))</f>
        <v>42</v>
      </c>
      <c r="E14" s="59">
        <f t="shared" si="1"/>
        <v>53.900000000000006</v>
      </c>
      <c r="F14" s="59">
        <f t="shared" si="2"/>
        <v>130.9</v>
      </c>
      <c r="G14" s="61">
        <f>IF(B14="mouse",(F14*DATOS!$E$5)*DATOS!$I$7+(DATOS!$E$5*INFORME!F14),IF(B14="impresora",(F14*DATOS!$E$6)*DATOS!$I$7+(DATOS!$E$6*INFORME!F14),(F14*DATOS!$E$7)*DATOS!$I$7+(DATOS!$E$7*INFORME!F14)))</f>
        <v>2336565</v>
      </c>
      <c r="H14" s="63">
        <f>IF(B14="impresora",(G14*DATOS!$H$5),IF(B14="mouse",(G14*DATOS!$H$6),(G14*DATOS!$H$7)))</f>
        <v>140193.9</v>
      </c>
      <c r="I14" s="54" t="str">
        <f t="shared" si="3"/>
        <v>micròfono</v>
      </c>
    </row>
    <row r="15" spans="1:11" x14ac:dyDescent="0.15">
      <c r="A15" s="52">
        <v>126</v>
      </c>
      <c r="B15" s="53" t="s">
        <v>114</v>
      </c>
      <c r="C15" s="54">
        <f t="shared" si="0"/>
        <v>25</v>
      </c>
      <c r="D15" s="58">
        <f>IF(B15="mouse",C15*DATOS!$C$5+INFORME!C15,IF(B15="teclado",C15*DATOS!$C$6+INFORME!C15,C15*DATOS!$C$7+INFORME!C15))</f>
        <v>28.75</v>
      </c>
      <c r="E15" s="59">
        <f t="shared" si="1"/>
        <v>37.625</v>
      </c>
      <c r="F15" s="59">
        <f t="shared" si="2"/>
        <v>91.375</v>
      </c>
      <c r="G15" s="61">
        <f>IF(B15="mouse",(F15*DATOS!$E$5)*DATOS!$I$7+(DATOS!$E$5*INFORME!F15),IF(B15="impresora",(F15*DATOS!$E$6)*DATOS!$I$7+(DATOS!$E$6*INFORME!F15),(F15*DATOS!$E$7)*DATOS!$I$7+(DATOS!$E$7*INFORME!F15)))</f>
        <v>16310437.5</v>
      </c>
      <c r="H15" s="63">
        <f>IF(B15="impresora",(G15*DATOS!$H$5),IF(B15="mouse",(G15*DATOS!$H$6),(G15*DATOS!$H$7)))</f>
        <v>1304835</v>
      </c>
      <c r="I15" s="54" t="str">
        <f t="shared" si="3"/>
        <v>usb</v>
      </c>
    </row>
    <row r="16" spans="1:11" x14ac:dyDescent="0.15">
      <c r="A16" s="52">
        <v>127</v>
      </c>
      <c r="B16" s="53" t="s">
        <v>115</v>
      </c>
      <c r="C16" s="54">
        <f t="shared" si="0"/>
        <v>40</v>
      </c>
      <c r="D16" s="58">
        <f>IF(B16="mouse",C16*DATOS!$C$5+INFORME!C16,IF(B16="teclado",C16*DATOS!$C$6+INFORME!C16,C16*DATOS!$C$7+INFORME!C16))</f>
        <v>46.4</v>
      </c>
      <c r="E16" s="59">
        <f t="shared" si="1"/>
        <v>60.480000000000004</v>
      </c>
      <c r="F16" s="59">
        <f t="shared" si="2"/>
        <v>146.88</v>
      </c>
      <c r="G16" s="61">
        <f>IF(B16="mouse",(F16*DATOS!$E$5)*DATOS!$I$7+(DATOS!$E$5*INFORME!F16),IF(B16="impresora",(F16*DATOS!$E$6)*DATOS!$I$7+(DATOS!$E$6*INFORME!F16),(F16*DATOS!$E$7)*DATOS!$I$7+(DATOS!$E$7*INFORME!F16)))</f>
        <v>5243616</v>
      </c>
      <c r="H16" s="63">
        <f>IF(B16="impresora",(G16*DATOS!$H$5),IF(B16="mouse",(G16*DATOS!$H$6),(G16*DATOS!$H$7)))</f>
        <v>367053.12000000005</v>
      </c>
      <c r="I16" s="54" t="str">
        <f t="shared" si="3"/>
        <v xml:space="preserve">pad mouse </v>
      </c>
    </row>
    <row r="17" spans="1:9" x14ac:dyDescent="0.15">
      <c r="A17" s="52">
        <v>128</v>
      </c>
      <c r="B17" s="53" t="s">
        <v>113</v>
      </c>
      <c r="C17" s="54">
        <f t="shared" si="0"/>
        <v>35</v>
      </c>
      <c r="D17" s="58">
        <f>IF(B17="mouse",C17*DATOS!$C$5+INFORME!C17,IF(B17="teclado",C17*DATOS!$C$6+INFORME!C17,C17*DATOS!$C$7+INFORME!C17))</f>
        <v>42</v>
      </c>
      <c r="E17" s="59">
        <f t="shared" si="1"/>
        <v>53.900000000000006</v>
      </c>
      <c r="F17" s="59">
        <f t="shared" si="2"/>
        <v>130.9</v>
      </c>
      <c r="G17" s="61">
        <f>IF(B17="mouse",(F17*DATOS!$E$5)*DATOS!$I$7+(DATOS!$E$5*INFORME!F17),IF(B17="impresora",(F17*DATOS!$E$6)*DATOS!$I$7+(DATOS!$E$6*INFORME!F17),(F17*DATOS!$E$7)*DATOS!$I$7+(DATOS!$E$7*INFORME!F17)))</f>
        <v>2336565</v>
      </c>
      <c r="H17" s="63">
        <f>IF(B17="impresora",(G17*DATOS!$H$5),IF(B17="mouse",(G17*DATOS!$H$6),(G17*DATOS!$H$7)))</f>
        <v>140193.9</v>
      </c>
      <c r="I17" s="54" t="str">
        <f t="shared" si="3"/>
        <v>micròfono</v>
      </c>
    </row>
    <row r="18" spans="1:9" x14ac:dyDescent="0.15">
      <c r="A18" s="52">
        <v>129</v>
      </c>
      <c r="B18" s="53" t="s">
        <v>114</v>
      </c>
      <c r="C18" s="54">
        <f t="shared" si="0"/>
        <v>25</v>
      </c>
      <c r="D18" s="58">
        <f>IF(B18="mouse",C18*DATOS!$C$5+INFORME!C18,IF(B18="teclado",C18*DATOS!$C$6+INFORME!C18,C18*DATOS!$C$7+INFORME!C18))</f>
        <v>28.75</v>
      </c>
      <c r="E18" s="59">
        <f t="shared" si="1"/>
        <v>37.625</v>
      </c>
      <c r="F18" s="59">
        <f t="shared" si="2"/>
        <v>91.375</v>
      </c>
      <c r="G18" s="61">
        <f>IF(B18="mouse",(F18*DATOS!$E$5)*DATOS!$I$7+(DATOS!$E$5*INFORME!F18),IF(B18="impresora",(F18*DATOS!$E$6)*DATOS!$I$7+(DATOS!$E$6*INFORME!F18),(F18*DATOS!$E$7)*DATOS!$I$7+(DATOS!$E$7*INFORME!F18)))</f>
        <v>16310437.5</v>
      </c>
      <c r="H18" s="63">
        <f>IF(B18="impresora",(G18*DATOS!$H$5),IF(B18="mouse",(G18*DATOS!$H$6),(G18*DATOS!$H$7)))</f>
        <v>1304835</v>
      </c>
      <c r="I18" s="54" t="str">
        <f t="shared" si="3"/>
        <v>usb</v>
      </c>
    </row>
    <row r="22" spans="1:9" x14ac:dyDescent="0.15">
      <c r="G22" s="62"/>
    </row>
  </sheetData>
  <mergeCells count="7">
    <mergeCell ref="I10:I11"/>
    <mergeCell ref="A10:A11"/>
    <mergeCell ref="B10:B11"/>
    <mergeCell ref="C10:E10"/>
    <mergeCell ref="F10:F11"/>
    <mergeCell ref="G10:G11"/>
    <mergeCell ref="H10:H11"/>
  </mergeCells>
  <pageMargins left="1.1811023622047245" right="1.1811023622047245" top="1.1811023622047245" bottom="1.1811023622047245" header="0.31496062992125984" footer="0.31496062992125984"/>
  <pageSetup paperSize="9" scale="71" orientation="landscape" horizontalDpi="360" verticalDpi="360" r:id="rId1"/>
  <headerFooter>
    <oddHeader>&amp;CHELEN GALVIS ESTRADA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workbookViewId="0"/>
  </sheetViews>
  <sheetFormatPr defaultColWidth="11.20703125" defaultRowHeight="15" customHeight="1" x14ac:dyDescent="0.2"/>
  <cols>
    <col min="1" max="1" width="14.8125" customWidth="1"/>
    <col min="2" max="2" width="18.8125" customWidth="1"/>
    <col min="3" max="3" width="15.74609375" customWidth="1"/>
    <col min="4" max="4" width="14.67578125" customWidth="1"/>
    <col min="5" max="5" width="14.27734375" customWidth="1"/>
    <col min="6" max="6" width="18.1484375" customWidth="1"/>
    <col min="7" max="7" width="19.21484375" customWidth="1"/>
    <col min="8" max="26" width="10.94140625" customWidth="1"/>
  </cols>
  <sheetData>
    <row r="1" spans="1:26" ht="18.75" customHeight="1" x14ac:dyDescent="0.15">
      <c r="A1" s="31" t="s">
        <v>81</v>
      </c>
      <c r="B1" s="31" t="s">
        <v>82</v>
      </c>
      <c r="C1" s="31" t="s">
        <v>24</v>
      </c>
      <c r="D1" s="32">
        <v>0.19</v>
      </c>
      <c r="E1" s="72" t="s">
        <v>83</v>
      </c>
      <c r="F1" s="7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8.75" customHeight="1" x14ac:dyDescent="0.15">
      <c r="A2" s="34" t="s">
        <v>84</v>
      </c>
      <c r="B2" s="31">
        <v>14500</v>
      </c>
      <c r="C2" s="35"/>
      <c r="D2" s="35"/>
      <c r="E2" s="34" t="s">
        <v>54</v>
      </c>
      <c r="F2" s="36">
        <v>0.1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8.75" customHeight="1" x14ac:dyDescent="0.15">
      <c r="A3" s="34" t="s">
        <v>85</v>
      </c>
      <c r="B3" s="31">
        <v>15500</v>
      </c>
      <c r="C3" s="35"/>
      <c r="D3" s="35"/>
      <c r="E3" s="74" t="s">
        <v>55</v>
      </c>
      <c r="F3" s="36">
        <v>7.0000000000000007E-2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8.75" customHeight="1" x14ac:dyDescent="0.15">
      <c r="A4" s="34" t="s">
        <v>86</v>
      </c>
      <c r="B4" s="31">
        <v>16800</v>
      </c>
      <c r="C4" s="35"/>
      <c r="D4" s="35"/>
      <c r="E4" s="75"/>
      <c r="F4" s="37">
        <v>3.5000000000000003E-2</v>
      </c>
      <c r="G4" s="38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4.25" customHeight="1" x14ac:dyDescent="0.15">
      <c r="A5" s="33"/>
      <c r="B5" s="39"/>
      <c r="C5" s="33"/>
      <c r="D5" s="33"/>
      <c r="E5" s="40"/>
      <c r="F5" s="41"/>
      <c r="G5" s="38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4.25" customHeight="1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4.25" customHeight="1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4.25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4.25" customHeight="1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4.25" customHeight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4.25" customHeight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4.2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4.25" customHeight="1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4.2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4.25" customHeight="1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4.25" customHeight="1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4.25" customHeight="1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4.25" customHeight="1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4.25" customHeight="1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4.25" customHeight="1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4.25" customHeight="1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4.25" customHeight="1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4.25" customHeight="1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4.25" customHeight="1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4.2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4.25" customHeight="1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4.2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4.2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4.25" customHeight="1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4.2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4.25" customHeigh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4.25" customHeight="1" x14ac:dyDescent="0.1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4.25" customHeight="1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4.2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4.25" customHeight="1" x14ac:dyDescent="0.1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4.2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4.25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4.25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4.25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4.2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4.25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4.25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4.25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4.2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4.2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4.2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4.2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4.2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4.2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4.2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4.2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4.2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4.25" customHeight="1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4.25" customHeight="1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4.25" customHeight="1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4.25" customHeight="1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4.25" customHeight="1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4.25" customHeight="1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4.25" customHeight="1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4.25" customHeight="1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4.25" customHeight="1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4.25" customHeight="1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4.25" customHeight="1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4.25" customHeight="1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4.25" customHeight="1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4.25" customHeight="1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4.25" customHeight="1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4.25" customHeight="1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4.25" customHeight="1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4.25" customHeight="1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4.25" customHeight="1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4.25" customHeight="1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4.25" customHeight="1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4.25" customHeight="1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4.25" customHeight="1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4.25" customHeight="1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4.25" customHeight="1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4.25" customHeight="1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4.25" customHeight="1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4.25" customHeight="1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4.25" customHeight="1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4.25" customHeight="1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4.25" customHeight="1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4.25" customHeight="1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4.25" customHeight="1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4.25" customHeight="1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4.25" customHeight="1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4.25" customHeight="1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4.25" customHeight="1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4.25" customHeight="1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4.25" customHeight="1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4.25" customHeight="1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4.25" customHeight="1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4.25" customHeight="1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4.25" customHeight="1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4.25" customHeight="1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4.25" customHeight="1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4.25" customHeight="1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4.25" customHeight="1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4.25" customHeight="1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4.25" customHeight="1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4.25" customHeight="1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4.25" customHeight="1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4.25" customHeight="1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4.25" customHeight="1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4.25" customHeight="1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4.25" customHeight="1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4.25" customHeight="1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4.25" customHeight="1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4.25" customHeight="1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4.25" customHeight="1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4.25" customHeight="1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4.25" customHeight="1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4.25" customHeight="1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4.25" customHeight="1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4.25" customHeight="1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4.25" customHeight="1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4.25" customHeight="1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4.25" customHeight="1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4.25" customHeight="1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4.25" customHeight="1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4.25" customHeight="1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4.25" customHeight="1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4.25" customHeight="1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4.25" customHeight="1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4.25" customHeight="1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4.25" customHeight="1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4.25" customHeight="1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4.25" customHeight="1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4.25" customHeight="1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4.25" customHeight="1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4.25" customHeight="1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4.25" customHeight="1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4.25" customHeight="1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4.25" customHeight="1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4.25" customHeight="1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4.25" customHeight="1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4.25" customHeight="1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4.25" customHeight="1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4.25" customHeight="1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4.25" customHeight="1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4.25" customHeight="1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4.25" customHeight="1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4.25" customHeight="1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4.25" customHeight="1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4.25" customHeight="1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4.25" customHeight="1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4.25" customHeight="1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4.25" customHeight="1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4.25" customHeight="1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4.25" customHeight="1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4.25" customHeight="1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4.25" customHeight="1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4.25" customHeight="1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4.25" customHeight="1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4.25" customHeight="1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4.25" customHeight="1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4.25" customHeight="1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4.25" customHeight="1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4.25" customHeight="1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4.25" customHeight="1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4.25" customHeight="1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4.25" customHeight="1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4.25" customHeight="1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4.25" customHeight="1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4.25" customHeight="1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4.25" customHeight="1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4.25" customHeight="1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4.25" customHeight="1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4.25" customHeight="1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4.25" customHeight="1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4.25" customHeight="1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4.25" customHeight="1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4.25" customHeight="1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4.25" customHeight="1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4.25" customHeight="1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4.25" customHeight="1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4.25" customHeight="1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4.25" customHeight="1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4.25" customHeight="1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4.25" customHeight="1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4.25" customHeight="1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4.25" customHeight="1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4.25" customHeight="1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4.25" customHeight="1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4.25" customHeight="1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4.25" customHeight="1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4.25" customHeight="1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4.25" customHeight="1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4.25" customHeight="1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4.25" customHeight="1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4.25" customHeight="1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4.25" customHeight="1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4.25" customHeight="1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4.25" customHeight="1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4.25" customHeight="1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4.25" customHeight="1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4.25" customHeight="1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4.25" customHeight="1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4.25" customHeight="1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4.25" customHeight="1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4.25" customHeight="1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4.25" customHeight="1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4.25" customHeight="1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4.25" customHeight="1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4.25" customHeight="1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4.25" customHeight="1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4.25" customHeight="1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4.25" customHeight="1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4.25" customHeight="1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4.25" customHeight="1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4.25" customHeight="1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4.25" customHeight="1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4.25" customHeight="1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4.25" customHeight="1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4.25" customHeight="1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4.25" customHeight="1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4.25" customHeight="1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4.25" customHeight="1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4.25" customHeight="1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4.25" customHeight="1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4.25" customHeight="1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4.25" customHeight="1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4.25" customHeight="1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4.25" customHeight="1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4.25" customHeight="1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4.25" customHeight="1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4.25" customHeight="1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4.25" customHeight="1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4.25" customHeight="1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4.25" customHeight="1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4.25" customHeight="1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4.25" customHeight="1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4.25" customHeight="1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4.25" customHeight="1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4.25" customHeight="1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4.25" customHeight="1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4.25" customHeight="1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4.25" customHeight="1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4.25" customHeight="1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4.25" customHeight="1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4.25" customHeight="1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4.25" customHeight="1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4.25" customHeight="1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4.25" customHeight="1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4.25" customHeight="1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4.25" customHeight="1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4.25" customHeight="1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4.25" customHeight="1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4.25" customHeight="1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4.25" customHeight="1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4.25" customHeight="1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4.25" customHeight="1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4.25" customHeight="1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4.25" customHeight="1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4.25" customHeight="1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4.25" customHeight="1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4.25" customHeight="1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4.25" customHeight="1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4.25" customHeight="1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4.25" customHeight="1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4.25" customHeight="1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4.25" customHeight="1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4.25" customHeight="1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4.25" customHeight="1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4.25" customHeight="1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4.25" customHeight="1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4.25" customHeight="1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4.25" customHeight="1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4.25" customHeight="1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4.25" customHeight="1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4.25" customHeight="1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4.25" customHeight="1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4.25" customHeight="1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4.25" customHeight="1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4.25" customHeight="1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4.25" customHeight="1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4.25" customHeight="1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4.25" customHeight="1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4.25" customHeight="1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4.25" customHeight="1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4.25" customHeight="1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4.25" customHeight="1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4.25" customHeight="1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4.25" customHeight="1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4.25" customHeight="1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4.25" customHeight="1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4.25" customHeight="1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4.25" customHeight="1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4.25" customHeight="1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4.25" customHeight="1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4.25" customHeight="1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4.25" customHeight="1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4.25" customHeight="1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4.25" customHeight="1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4.25" customHeight="1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4.25" customHeight="1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4.25" customHeight="1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4.25" customHeight="1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4.25" customHeight="1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4.25" customHeight="1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4.25" customHeight="1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4.25" customHeight="1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4.25" customHeight="1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4.25" customHeight="1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4.25" customHeight="1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4.25" customHeight="1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4.25" customHeight="1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4.25" customHeight="1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4.25" customHeight="1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4.25" customHeight="1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4.25" customHeight="1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4.25" customHeight="1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4.25" customHeight="1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4.25" customHeight="1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4.25" customHeight="1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4.25" customHeight="1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4.25" customHeight="1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4.25" customHeight="1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4.25" customHeight="1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4.25" customHeight="1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4.25" customHeight="1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4.25" customHeight="1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4.25" customHeight="1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4.25" customHeight="1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4.25" customHeight="1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4.25" customHeight="1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4.25" customHeight="1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4.25" customHeight="1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4.25" customHeight="1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4.25" customHeight="1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4.25" customHeight="1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4.25" customHeight="1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4.25" customHeight="1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4.25" customHeight="1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4.25" customHeight="1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4.25" customHeight="1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4.25" customHeight="1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4.25" customHeight="1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4.25" customHeight="1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4.25" customHeight="1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4.25" customHeight="1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4.25" customHeight="1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4.25" customHeight="1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4.25" customHeight="1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4.25" customHeight="1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4.25" customHeight="1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4.25" customHeight="1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4.25" customHeight="1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4.25" customHeight="1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4.25" customHeight="1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4.25" customHeight="1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4.25" customHeight="1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4.25" customHeight="1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4.25" customHeight="1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4.25" customHeight="1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4.25" customHeight="1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4.25" customHeight="1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4.25" customHeight="1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4.25" customHeight="1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4.25" customHeight="1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4.25" customHeight="1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4.25" customHeight="1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4.25" customHeight="1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4.25" customHeight="1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4.25" customHeight="1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4.25" customHeight="1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4.25" customHeight="1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4.25" customHeight="1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4.25" customHeight="1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4.25" customHeight="1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4.25" customHeight="1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4.25" customHeight="1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4.25" customHeight="1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4.25" customHeight="1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4.25" customHeight="1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4.25" customHeight="1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4.25" customHeight="1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4.25" customHeight="1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4.25" customHeight="1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4.25" customHeight="1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4.25" customHeight="1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4.25" customHeight="1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4.25" customHeight="1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4.25" customHeight="1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4.25" customHeight="1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4.25" customHeight="1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4.25" customHeight="1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4.25" customHeight="1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4.25" customHeight="1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4.25" customHeight="1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4.25" customHeight="1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4.25" customHeight="1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4.25" customHeight="1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4.25" customHeight="1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4.25" customHeight="1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4.25" customHeight="1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4.25" customHeight="1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4.25" customHeight="1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4.25" customHeight="1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4.25" customHeight="1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4.25" customHeight="1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4.25" customHeight="1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4.25" customHeight="1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4.25" customHeight="1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4.25" customHeight="1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4.25" customHeight="1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4.25" customHeight="1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4.25" customHeight="1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4.25" customHeight="1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4.25" customHeight="1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4.25" customHeight="1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4.25" customHeight="1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4.25" customHeight="1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4.25" customHeight="1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4.25" customHeight="1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4.25" customHeight="1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4.25" customHeight="1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4.25" customHeight="1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4.25" customHeight="1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4.25" customHeight="1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4.25" customHeight="1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4.25" customHeight="1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4.25" customHeight="1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4.25" customHeight="1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4.25" customHeight="1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4.25" customHeight="1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4.25" customHeight="1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4.25" customHeight="1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4.25" customHeight="1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4.25" customHeight="1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4.25" customHeight="1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4.25" customHeight="1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4.25" customHeight="1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4.25" customHeight="1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4.25" customHeight="1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4.25" customHeight="1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4.25" customHeight="1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4.25" customHeight="1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4.25" customHeight="1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4.25" customHeight="1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4.25" customHeight="1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4.25" customHeight="1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4.25" customHeight="1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4.25" customHeight="1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4.25" customHeight="1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4.25" customHeight="1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4.25" customHeight="1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4.25" customHeight="1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4.25" customHeight="1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4.25" customHeight="1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4.25" customHeight="1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4.25" customHeight="1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4.25" customHeight="1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4.25" customHeight="1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4.25" customHeight="1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4.25" customHeight="1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4.25" customHeight="1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4.25" customHeight="1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4.25" customHeight="1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4.25" customHeight="1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4.25" customHeight="1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4.25" customHeight="1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4.25" customHeight="1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4.25" customHeight="1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4.25" customHeight="1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4.25" customHeight="1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4.25" customHeight="1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4.25" customHeight="1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4.25" customHeight="1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4.25" customHeight="1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4.25" customHeight="1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4.25" customHeight="1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4.25" customHeight="1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4.25" customHeight="1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4.25" customHeight="1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4.25" customHeight="1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4.25" customHeight="1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4.25" customHeight="1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4.25" customHeight="1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4.25" customHeight="1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4.25" customHeight="1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4.25" customHeight="1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4.25" customHeight="1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4.25" customHeight="1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4.25" customHeight="1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4.25" customHeight="1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4.25" customHeight="1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4.25" customHeight="1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4.25" customHeight="1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4.25" customHeight="1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4.25" customHeight="1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4.25" customHeight="1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4.25" customHeight="1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4.25" customHeight="1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4.25" customHeight="1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4.25" customHeight="1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4.25" customHeight="1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4.25" customHeight="1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4.25" customHeight="1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4.25" customHeight="1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4.25" customHeight="1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4.25" customHeight="1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4.25" customHeight="1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4.25" customHeight="1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4.25" customHeight="1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4.25" customHeight="1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4.25" customHeight="1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4.25" customHeight="1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4.25" customHeight="1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4.25" customHeight="1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4.25" customHeight="1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4.25" customHeight="1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4.25" customHeight="1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4.25" customHeight="1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4.25" customHeight="1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4.25" customHeight="1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4.25" customHeight="1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4.25" customHeight="1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4.25" customHeight="1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4.25" customHeight="1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4.25" customHeight="1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4.25" customHeight="1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4.25" customHeight="1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4.25" customHeight="1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4.25" customHeight="1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4.25" customHeight="1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4.25" customHeight="1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4.25" customHeight="1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4.25" customHeight="1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4.25" customHeight="1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4.25" customHeight="1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4.25" customHeight="1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4.25" customHeight="1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4.25" customHeight="1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4.25" customHeight="1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4.25" customHeight="1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4.25" customHeight="1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4.25" customHeight="1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4.25" customHeight="1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4.25" customHeight="1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4.25" customHeight="1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4.25" customHeight="1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4.25" customHeight="1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4.25" customHeight="1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4.25" customHeight="1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4.25" customHeight="1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4.25" customHeight="1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4.25" customHeight="1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4.25" customHeight="1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4.25" customHeight="1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4.25" customHeight="1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4.25" customHeight="1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4.25" customHeight="1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4.25" customHeight="1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4.25" customHeight="1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4.25" customHeight="1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4.25" customHeight="1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4.25" customHeight="1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4.25" customHeight="1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4.25" customHeight="1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4.25" customHeight="1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4.25" customHeight="1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4.25" customHeight="1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4.25" customHeight="1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4.25" customHeight="1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4.25" customHeight="1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4.25" customHeight="1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4.25" customHeight="1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4.25" customHeight="1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4.25" customHeight="1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4.25" customHeight="1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4.25" customHeight="1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4.25" customHeight="1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4.25" customHeight="1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4.25" customHeight="1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4.25" customHeight="1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4.25" customHeight="1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4.25" customHeight="1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4.25" customHeight="1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4.25" customHeight="1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4.25" customHeight="1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4.25" customHeight="1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4.25" customHeight="1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4.25" customHeight="1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4.25" customHeight="1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4.25" customHeight="1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4.25" customHeight="1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4.25" customHeight="1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4.25" customHeight="1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4.25" customHeight="1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4.25" customHeight="1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4.25" customHeight="1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4.25" customHeight="1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4.25" customHeight="1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4.25" customHeight="1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4.25" customHeight="1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4.25" customHeight="1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4.25" customHeight="1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4.25" customHeight="1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4.25" customHeight="1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4.25" customHeight="1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4.25" customHeight="1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4.25" customHeight="1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4.25" customHeight="1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4.25" customHeight="1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4.25" customHeight="1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4.25" customHeight="1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4.25" customHeight="1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4.25" customHeight="1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4.25" customHeight="1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4.25" customHeight="1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4.25" customHeight="1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4.25" customHeight="1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4.25" customHeight="1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4.25" customHeight="1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4.25" customHeight="1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4.25" customHeight="1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4.25" customHeight="1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4.25" customHeight="1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4.25" customHeight="1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4.25" customHeight="1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4.25" customHeight="1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4.25" customHeight="1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4.25" customHeight="1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4.25" customHeight="1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4.25" customHeight="1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4.25" customHeight="1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4.25" customHeight="1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4.25" customHeight="1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4.25" customHeight="1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4.25" customHeight="1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4.25" customHeight="1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4.25" customHeight="1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4.25" customHeight="1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4.25" customHeight="1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4.25" customHeight="1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4.25" customHeight="1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4.25" customHeight="1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4.25" customHeight="1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4.25" customHeight="1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4.25" customHeight="1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4.25" customHeight="1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4.25" customHeight="1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4.25" customHeight="1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4.25" customHeight="1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4.25" customHeight="1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4.25" customHeight="1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4.25" customHeight="1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4.25" customHeight="1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4.25" customHeight="1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4.25" customHeight="1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4.25" customHeight="1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4.25" customHeight="1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4.25" customHeight="1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4.25" customHeight="1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4.25" customHeight="1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4.25" customHeight="1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4.25" customHeight="1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4.25" customHeight="1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4.25" customHeight="1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4.25" customHeight="1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4.25" customHeight="1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4.25" customHeight="1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4.25" customHeight="1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4.25" customHeight="1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4.25" customHeight="1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4.25" customHeight="1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4.25" customHeight="1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4.25" customHeight="1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4.25" customHeight="1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4.25" customHeight="1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4.25" customHeight="1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4.25" customHeight="1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4.25" customHeight="1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4.25" customHeight="1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4.25" customHeight="1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4.25" customHeight="1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4.25" customHeight="1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4.25" customHeight="1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4.25" customHeight="1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4.25" customHeight="1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4.25" customHeight="1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4.25" customHeight="1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4.25" customHeight="1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4.25" customHeight="1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4.25" customHeight="1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4.25" customHeight="1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4.25" customHeight="1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4.25" customHeight="1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4.25" customHeight="1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4.25" customHeight="1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4.25" customHeight="1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4.25" customHeight="1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4.25" customHeight="1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4.25" customHeight="1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4.25" customHeight="1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4.25" customHeight="1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4.25" customHeight="1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4.25" customHeight="1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4.25" customHeight="1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4.25" customHeight="1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4.25" customHeight="1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4.25" customHeight="1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4.25" customHeight="1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4.25" customHeight="1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4.25" customHeight="1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4.25" customHeight="1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4.25" customHeight="1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4.25" customHeight="1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4.25" customHeight="1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4.25" customHeight="1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4.25" customHeight="1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4.25" customHeight="1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4.25" customHeight="1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4.25" customHeight="1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4.25" customHeight="1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4.25" customHeight="1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4.25" customHeight="1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4.25" customHeight="1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4.25" customHeight="1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4.25" customHeight="1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4.25" customHeight="1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4.25" customHeight="1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4.25" customHeight="1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4.25" customHeight="1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4.25" customHeight="1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4.25" customHeight="1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4.25" customHeight="1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4.25" customHeight="1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4.25" customHeight="1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4.25" customHeight="1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4.25" customHeight="1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4.25" customHeight="1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4.25" customHeight="1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4.25" customHeight="1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4.25" customHeight="1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4.25" customHeight="1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4.25" customHeight="1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4.25" customHeight="1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4.25" customHeight="1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4.25" customHeight="1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4.25" customHeight="1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4.25" customHeight="1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4.25" customHeight="1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4.25" customHeight="1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4.25" customHeight="1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4.25" customHeight="1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4.25" customHeight="1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4.25" customHeight="1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4.25" customHeight="1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4.25" customHeight="1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4.25" customHeight="1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4.25" customHeight="1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4.25" customHeight="1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4.25" customHeight="1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4.25" customHeight="1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4.25" customHeight="1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4.25" customHeight="1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4.25" customHeight="1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4.25" customHeight="1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4.25" customHeight="1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4.25" customHeight="1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4.25" customHeight="1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4.25" customHeight="1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4.25" customHeight="1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4.25" customHeight="1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4.25" customHeight="1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4.25" customHeight="1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4.25" customHeight="1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4.25" customHeight="1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4.25" customHeight="1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4.25" customHeight="1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4.25" customHeight="1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4.25" customHeight="1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4.25" customHeight="1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4.25" customHeight="1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4.25" customHeight="1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4.25" customHeight="1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4.25" customHeight="1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4.25" customHeight="1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4.25" customHeight="1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4.25" customHeight="1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4.25" customHeight="1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4.25" customHeight="1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4.25" customHeight="1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4.25" customHeight="1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4.25" customHeight="1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4.25" customHeight="1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4.25" customHeight="1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4.25" customHeight="1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4.25" customHeight="1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4.25" customHeight="1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4.25" customHeight="1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4.25" customHeight="1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4.25" customHeight="1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4.25" customHeight="1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4.25" customHeight="1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4.25" customHeight="1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4.25" customHeight="1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4.25" customHeight="1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4.25" customHeight="1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4.25" customHeight="1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4.25" customHeight="1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4.25" customHeight="1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4.25" customHeight="1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4.25" customHeight="1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4.25" customHeight="1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4.25" customHeight="1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4.25" customHeight="1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4.25" customHeight="1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4.25" customHeight="1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4.25" customHeight="1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4.25" customHeight="1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4.25" customHeight="1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4.25" customHeight="1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4.25" customHeight="1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4.25" customHeight="1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4.25" customHeight="1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4.25" customHeight="1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4.25" customHeight="1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4.25" customHeight="1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4.25" customHeight="1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4.25" customHeight="1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4.25" customHeight="1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4.25" customHeight="1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4.25" customHeight="1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4.25" customHeight="1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4.25" customHeight="1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4.25" customHeight="1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4.25" customHeight="1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4.25" customHeight="1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4.25" customHeight="1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4.25" customHeight="1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4.25" customHeight="1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4.25" customHeight="1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4.25" customHeight="1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4.25" customHeight="1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4.25" customHeight="1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4.25" customHeight="1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4.25" customHeight="1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4.25" customHeight="1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4.25" customHeight="1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4.25" customHeight="1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4.25" customHeight="1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4.25" customHeight="1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4.25" customHeight="1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4.25" customHeight="1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4.25" customHeight="1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4.25" customHeight="1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4.25" customHeight="1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4.25" customHeight="1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4.25" customHeight="1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4.25" customHeight="1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4.25" customHeight="1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4.25" customHeight="1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4.25" customHeight="1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4.25" customHeight="1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4.25" customHeight="1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4.25" customHeight="1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4.25" customHeight="1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4.25" customHeight="1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4.25" customHeight="1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4.25" customHeight="1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4.25" customHeight="1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4.25" customHeight="1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4.25" customHeight="1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4.25" customHeight="1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4.25" customHeight="1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4.25" customHeight="1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4.25" customHeight="1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4.25" customHeight="1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4.25" customHeight="1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4.25" customHeight="1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4.25" customHeight="1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4.25" customHeight="1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4.25" customHeight="1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4.25" customHeight="1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4.25" customHeight="1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4.25" customHeight="1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4.25" customHeight="1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4.25" customHeight="1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4.25" customHeight="1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4.25" customHeight="1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4.25" customHeight="1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4.25" customHeight="1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4.25" customHeight="1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4.25" customHeight="1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4.25" customHeight="1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4.25" customHeight="1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4.25" customHeight="1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4.25" customHeight="1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4.25" customHeight="1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4.25" customHeight="1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4.25" customHeight="1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4.25" customHeight="1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4.25" customHeight="1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4.25" customHeight="1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4.25" customHeight="1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4.25" customHeight="1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4.25" customHeight="1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4.25" customHeight="1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4.25" customHeight="1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4.25" customHeight="1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4.25" customHeight="1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4.25" customHeight="1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4.25" customHeight="1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4.25" customHeight="1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4.25" customHeight="1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4.25" customHeight="1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4.25" customHeight="1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4.25" customHeight="1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4.25" customHeight="1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4.25" customHeight="1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4.25" customHeight="1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4.25" customHeight="1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4.25" customHeight="1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4.25" customHeight="1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4.25" customHeight="1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4.25" customHeight="1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4.25" customHeight="1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4.25" customHeight="1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4.25" customHeight="1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4.25" customHeight="1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4.25" customHeight="1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4.25" customHeight="1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4.25" customHeight="1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4.25" customHeight="1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4.25" customHeight="1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4.25" customHeight="1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4.25" customHeight="1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4.25" customHeight="1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4.25" customHeight="1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4.25" customHeight="1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4.25" customHeight="1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4.25" customHeight="1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4.25" customHeight="1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4.25" customHeight="1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4.25" customHeight="1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4.25" customHeight="1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4.25" customHeight="1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4.25" customHeight="1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4.25" customHeight="1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4.25" customHeight="1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4.25" customHeight="1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4.25" customHeight="1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4.25" customHeight="1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4.25" customHeight="1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4.25" customHeight="1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4.25" customHeight="1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4.25" customHeight="1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4.25" customHeight="1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4.25" customHeight="1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4.25" customHeight="1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4.25" customHeight="1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4.25" customHeight="1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4.25" customHeight="1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4.25" customHeight="1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4.25" customHeight="1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4.25" customHeight="1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4.25" customHeight="1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4.25" customHeight="1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4.25" customHeight="1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4.25" customHeight="1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4.25" customHeight="1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4.25" customHeight="1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4.25" customHeight="1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4.25" customHeight="1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4.25" customHeight="1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4.25" customHeight="1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4.25" customHeight="1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4.25" customHeight="1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4.25" customHeight="1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4.25" customHeight="1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4.25" customHeight="1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4.25" customHeight="1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4.25" customHeight="1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4.25" customHeight="1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4.25" customHeight="1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4.25" customHeight="1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4.25" customHeight="1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4.25" customHeight="1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4.25" customHeight="1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4.25" customHeight="1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4.25" customHeight="1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4.25" customHeight="1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4.25" customHeight="1" x14ac:dyDescent="0.1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4.25" customHeight="1" x14ac:dyDescent="0.1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4.25" customHeight="1" x14ac:dyDescent="0.1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4.25" customHeight="1" x14ac:dyDescent="0.1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4.25" customHeight="1" x14ac:dyDescent="0.1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4.25" customHeight="1" x14ac:dyDescent="0.1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4.25" customHeight="1" x14ac:dyDescent="0.1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4.25" customHeight="1" x14ac:dyDescent="0.1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4.25" customHeight="1" x14ac:dyDescent="0.1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4.25" customHeight="1" x14ac:dyDescent="0.1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4.25" customHeight="1" x14ac:dyDescent="0.1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4.25" customHeight="1" x14ac:dyDescent="0.1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4.25" customHeight="1" x14ac:dyDescent="0.1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4.25" customHeight="1" x14ac:dyDescent="0.1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2">
    <mergeCell ref="E1:F1"/>
    <mergeCell ref="E3:E4"/>
  </mergeCells>
  <pageMargins left="0.59055118110236227" right="0.59055118110236227" top="0.98425196850393704" bottom="0.59055118110236227" header="0" footer="0"/>
  <pageSetup paperSize="5" orientation="landscape"/>
  <headerFooter>
    <oddHeader>&amp;CCESDE Escuela de Informática Taller Repaso 2 - Segundo Momento - Fórmulas, Referencias Absolutas, Función SI y Si Anidado&amp;R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zoomScale="80" zoomScaleNormal="80" workbookViewId="0">
      <selection activeCell="I8" sqref="I8"/>
    </sheetView>
  </sheetViews>
  <sheetFormatPr defaultColWidth="11.20703125" defaultRowHeight="15" customHeight="1" x14ac:dyDescent="0.2"/>
  <cols>
    <col min="1" max="1" width="12.67578125" customWidth="1"/>
    <col min="2" max="2" width="18.8125" customWidth="1"/>
    <col min="3" max="3" width="15.74609375" customWidth="1"/>
    <col min="4" max="4" width="14.67578125" customWidth="1"/>
    <col min="5" max="5" width="14.27734375" customWidth="1"/>
    <col min="6" max="6" width="18.1484375" customWidth="1"/>
    <col min="7" max="7" width="19.21484375" customWidth="1"/>
    <col min="8" max="8" width="16.8125" customWidth="1"/>
    <col min="9" max="26" width="10.94140625" customWidth="1"/>
  </cols>
  <sheetData>
    <row r="1" spans="1:26" ht="27.75" customHeight="1" x14ac:dyDescent="0.15">
      <c r="A1" s="76" t="s">
        <v>87</v>
      </c>
      <c r="B1" s="76" t="s">
        <v>88</v>
      </c>
      <c r="C1" s="76" t="s">
        <v>89</v>
      </c>
      <c r="D1" s="77" t="s">
        <v>90</v>
      </c>
      <c r="E1" s="73"/>
      <c r="F1" s="76" t="s">
        <v>91</v>
      </c>
      <c r="G1" s="76" t="s">
        <v>92</v>
      </c>
      <c r="H1" s="76" t="s">
        <v>93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15">
      <c r="A2" s="75"/>
      <c r="B2" s="75"/>
      <c r="C2" s="75"/>
      <c r="D2" s="42" t="s">
        <v>54</v>
      </c>
      <c r="E2" s="42" t="s">
        <v>55</v>
      </c>
      <c r="F2" s="75"/>
      <c r="G2" s="75"/>
      <c r="H2" s="7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15">
      <c r="A3" s="5">
        <v>5</v>
      </c>
      <c r="B3" s="43" t="str">
        <f>IF(A3&lt;=3,"automovil",IF(A3&lt;=5,"camioneta",IF(A3&lt;=8,"moto","taxi")))</f>
        <v>camioneta</v>
      </c>
      <c r="C3" s="5" t="str">
        <f>IF(B3="camioneta","shell",IF(B3="automovil","lumax","mobil"))</f>
        <v>shell</v>
      </c>
      <c r="D3" s="5">
        <v>350</v>
      </c>
      <c r="E3" s="44">
        <f>IF(C3="lumax",D3-D3*PORCENTAJES!$F$3,D3-D3*PORCENTAJES!$F$4)</f>
        <v>337.75</v>
      </c>
      <c r="F3" s="44">
        <f>D3+E3</f>
        <v>687.75</v>
      </c>
      <c r="G3" s="45">
        <f>IF(C3="shell",(PORCENTAJES!$B$2*PLANILLA!F3)*PORCENTAJES!$D$1+(PORCENTAJES!$B$2*PLANILLA!F3),IF(C3="LUMAX",(PORCENTAJES!$B$3*PLANILLA!F3)*PORCENTAJES!$D$1+(PORCENTAJES!$B$3*PLANILLA!F3),(PORCENTAJES!$B$4*PLANILLA!F3)*PORCENTAJES!$D$1+(PORCENTAJES!$B$4*PLANILLA!F3)))</f>
        <v>11867126.25</v>
      </c>
      <c r="H3" s="43" t="str">
        <f>IF(B3="automovil","filtro",IF(B3="camioneta","lavada","petrolizada"))</f>
        <v>lavada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15">
      <c r="A4" s="5">
        <v>3</v>
      </c>
      <c r="B4" s="43" t="str">
        <f t="shared" ref="B4:B10" si="0">IF(A4&lt;=3,"automovil",IF(A4&lt;=5,"camioneta",IF(A4&lt;=8,"moto","taxi")))</f>
        <v>automovil</v>
      </c>
      <c r="C4" s="5" t="str">
        <f t="shared" ref="C4:C10" si="1">IF(B4="camioneta","shell",IF(B4="automovil","lumax","mobil"))</f>
        <v>lumax</v>
      </c>
      <c r="D4" s="44">
        <f>D3*PORCENTAJES!$F$2+PLANILLA!D3</f>
        <v>385</v>
      </c>
      <c r="E4" s="44">
        <f>IF(C4="lumax",D4-D4*PORCENTAJES!$F$3,D4-D4*PORCENTAJES!$F$4)</f>
        <v>358.05</v>
      </c>
      <c r="F4" s="44">
        <f t="shared" ref="F4:F10" si="2">D4+E4</f>
        <v>743.05</v>
      </c>
      <c r="G4" s="45">
        <f>IF(C4="shell",(PORCENTAJES!$B$2*PLANILLA!F4)*PORCENTAJES!$D$1+(PORCENTAJES!$B$2*PLANILLA!F4),IF(C4="LUMAX",(PORCENTAJES!$B$3*PLANILLA!F4)*PORCENTAJES!$D$1+(PORCENTAJES!$B$3*PLANILLA!F4),(PORCENTAJES!$B$4*PLANILLA!F4)*PORCENTAJES!$D$1+(PORCENTAJES!$B$4*PLANILLA!F4)))</f>
        <v>13705557.25</v>
      </c>
      <c r="H4" s="43" t="str">
        <f t="shared" ref="H4:H10" si="3">IF(B4="automovil","filtro",IF(B4="camioneta","lavada","petrolizada"))</f>
        <v>filtro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15">
      <c r="A5" s="5">
        <v>4</v>
      </c>
      <c r="B5" s="43" t="str">
        <f t="shared" si="0"/>
        <v>camioneta</v>
      </c>
      <c r="C5" s="5" t="str">
        <f t="shared" si="1"/>
        <v>shell</v>
      </c>
      <c r="D5" s="44">
        <f>D4*PORCENTAJES!$F$2+PLANILLA!D4</f>
        <v>423.5</v>
      </c>
      <c r="E5" s="44">
        <f>IF(C5="lumax",D5-D5*PORCENTAJES!$F$3,D5-D5*PORCENTAJES!$F$4)</f>
        <v>408.67750000000001</v>
      </c>
      <c r="F5" s="44">
        <f t="shared" si="2"/>
        <v>832.17750000000001</v>
      </c>
      <c r="G5" s="45">
        <f>IF(C5="shell",(PORCENTAJES!$B$2*PLANILLA!F5)*PORCENTAJES!$D$1+(PORCENTAJES!$B$2*PLANILLA!F5),IF(C5="LUMAX",(PORCENTAJES!$B$3*PLANILLA!F5)*PORCENTAJES!$D$1+(PORCENTAJES!$B$3*PLANILLA!F5),(PORCENTAJES!$B$4*PLANILLA!F5)*PORCENTAJES!$D$1+(PORCENTAJES!$B$4*PLANILLA!F5)))</f>
        <v>14359222.762499999</v>
      </c>
      <c r="H5" s="43" t="str">
        <f t="shared" si="3"/>
        <v>lavada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15">
      <c r="A6" s="5">
        <v>7</v>
      </c>
      <c r="B6" s="43" t="str">
        <f t="shared" si="0"/>
        <v>moto</v>
      </c>
      <c r="C6" s="5" t="str">
        <f t="shared" si="1"/>
        <v>mobil</v>
      </c>
      <c r="D6" s="44">
        <f>D5*PORCENTAJES!$F$2+PLANILLA!D5</f>
        <v>465.85</v>
      </c>
      <c r="E6" s="44">
        <f>IF(C6="lumax",D6-D6*PORCENTAJES!$F$3,D6-D6*PORCENTAJES!$F$4)</f>
        <v>449.54525000000001</v>
      </c>
      <c r="F6" s="44">
        <f t="shared" si="2"/>
        <v>915.39525000000003</v>
      </c>
      <c r="G6" s="45">
        <f>IF(C6="shell",(PORCENTAJES!$B$2*PLANILLA!F6)*PORCENTAJES!$D$1+(PORCENTAJES!$B$2*PLANILLA!F6),IF(C6="LUMAX",(PORCENTAJES!$B$3*PLANILLA!F6)*PORCENTAJES!$D$1+(PORCENTAJES!$B$3*PLANILLA!F6),(PORCENTAJES!$B$4*PLANILLA!F6)*PORCENTAJES!$D$1+(PORCENTAJES!$B$4*PLANILLA!F6)))</f>
        <v>18300581.838</v>
      </c>
      <c r="H6" s="43" t="str">
        <f t="shared" si="3"/>
        <v>petrolizada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15">
      <c r="A7" s="5">
        <v>1</v>
      </c>
      <c r="B7" s="43" t="str">
        <f t="shared" si="0"/>
        <v>automovil</v>
      </c>
      <c r="C7" s="5" t="str">
        <f t="shared" si="1"/>
        <v>lumax</v>
      </c>
      <c r="D7" s="44">
        <f>D6*PORCENTAJES!$F$2+PLANILLA!D6</f>
        <v>512.43500000000006</v>
      </c>
      <c r="E7" s="44">
        <f>IF(C7="lumax",D7-D7*PORCENTAJES!$F$3,D7-D7*PORCENTAJES!$F$4)</f>
        <v>476.56455000000005</v>
      </c>
      <c r="F7" s="44">
        <f t="shared" si="2"/>
        <v>988.99955000000011</v>
      </c>
      <c r="G7" s="45">
        <f>IF(C7="shell",(PORCENTAJES!$B$2*PLANILLA!F7)*PORCENTAJES!$D$1+(PORCENTAJES!$B$2*PLANILLA!F7),IF(C7="LUMAX",(PORCENTAJES!$B$3*PLANILLA!F7)*PORCENTAJES!$D$1+(PORCENTAJES!$B$3*PLANILLA!F7),(PORCENTAJES!$B$4*PLANILLA!F7)*PORCENTAJES!$D$1+(PORCENTAJES!$B$4*PLANILLA!F7)))</f>
        <v>18242096.699750002</v>
      </c>
      <c r="H7" s="43" t="str">
        <f t="shared" si="3"/>
        <v>filtro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15">
      <c r="A8" s="5">
        <v>6</v>
      </c>
      <c r="B8" s="43" t="str">
        <f t="shared" si="0"/>
        <v>moto</v>
      </c>
      <c r="C8" s="5" t="str">
        <f t="shared" si="1"/>
        <v>mobil</v>
      </c>
      <c r="D8" s="44">
        <f>D7*PORCENTAJES!$F$2+PLANILLA!D7</f>
        <v>563.6785000000001</v>
      </c>
      <c r="E8" s="44">
        <f>IF(C8="lumax",D8-D8*PORCENTAJES!$F$3,D8-D8*PORCENTAJES!$F$4)</f>
        <v>543.94975250000005</v>
      </c>
      <c r="F8" s="44">
        <f t="shared" si="2"/>
        <v>1107.6282525000001</v>
      </c>
      <c r="G8" s="45">
        <f>IF(C8="shell",(PORCENTAJES!$B$2*PLANILLA!F8)*PORCENTAJES!$D$1+(PORCENTAJES!$B$2*PLANILLA!F8),IF(C8="LUMAX",(PORCENTAJES!$B$3*PLANILLA!F8)*PORCENTAJES!$D$1+(PORCENTAJES!$B$3*PLANILLA!F8),(PORCENTAJES!$B$4*PLANILLA!F8)*PORCENTAJES!$D$1+(PORCENTAJES!$B$4*PLANILLA!F8)))</f>
        <v>22143704.023979999</v>
      </c>
      <c r="H8" s="43" t="str">
        <f t="shared" si="3"/>
        <v>petrolizada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15">
      <c r="A9" s="5">
        <v>9</v>
      </c>
      <c r="B9" s="43" t="str">
        <f t="shared" si="0"/>
        <v>taxi</v>
      </c>
      <c r="C9" s="5" t="str">
        <f t="shared" si="1"/>
        <v>mobil</v>
      </c>
      <c r="D9" s="44">
        <f>D8*PORCENTAJES!$F$2+PLANILLA!D8</f>
        <v>620.04635000000007</v>
      </c>
      <c r="E9" s="44">
        <f>IF(C9="lumax",D9-D9*PORCENTAJES!$F$3,D9-D9*PORCENTAJES!$F$4)</f>
        <v>598.34472775000006</v>
      </c>
      <c r="F9" s="44">
        <f t="shared" si="2"/>
        <v>1218.39107775</v>
      </c>
      <c r="G9" s="45">
        <f>IF(C9="shell",(PORCENTAJES!$B$2*PLANILLA!F9)*PORCENTAJES!$D$1+(PORCENTAJES!$B$2*PLANILLA!F9),IF(C9="LUMAX",(PORCENTAJES!$B$3*PLANILLA!F9)*PORCENTAJES!$D$1+(PORCENTAJES!$B$3*PLANILLA!F9),(PORCENTAJES!$B$4*PLANILLA!F9)*PORCENTAJES!$D$1+(PORCENTAJES!$B$4*PLANILLA!F9)))</f>
        <v>24358074.426378004</v>
      </c>
      <c r="H9" s="43" t="str">
        <f t="shared" si="3"/>
        <v>petrolizada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15">
      <c r="A10" s="5">
        <v>2</v>
      </c>
      <c r="B10" s="43" t="str">
        <f t="shared" si="0"/>
        <v>automovil</v>
      </c>
      <c r="C10" s="5" t="str">
        <f t="shared" si="1"/>
        <v>lumax</v>
      </c>
      <c r="D10" s="44">
        <f>D9*PORCENTAJES!$F$2+PLANILLA!D9</f>
        <v>682.05098500000008</v>
      </c>
      <c r="E10" s="44">
        <f>IF(C10="lumax",D10-D10*PORCENTAJES!$F$3,D10-D10*PORCENTAJES!$F$4)</f>
        <v>634.30741605000003</v>
      </c>
      <c r="F10" s="44">
        <f t="shared" si="2"/>
        <v>1316.3584010500001</v>
      </c>
      <c r="G10" s="45">
        <f>IF(C10="shell",(PORCENTAJES!$B$2*PLANILLA!F10)*PORCENTAJES!$D$1+(PORCENTAJES!$B$2*PLANILLA!F10),IF(C10="LUMAX",(PORCENTAJES!$B$3*PLANILLA!F10)*PORCENTAJES!$D$1+(PORCENTAJES!$B$3*PLANILLA!F10),(PORCENTAJES!$B$4*PLANILLA!F10)*PORCENTAJES!$D$1+(PORCENTAJES!$B$4*PLANILLA!F10)))</f>
        <v>24280230.707367253</v>
      </c>
      <c r="H10" s="43" t="str">
        <f t="shared" si="3"/>
        <v>filtro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15">
      <c r="A11" s="46" t="s">
        <v>63</v>
      </c>
      <c r="B11" s="46" t="s">
        <v>94</v>
      </c>
      <c r="C11" s="46" t="s">
        <v>95</v>
      </c>
      <c r="D11" s="46" t="s">
        <v>64</v>
      </c>
      <c r="E11" s="46" t="s">
        <v>96</v>
      </c>
      <c r="F11" s="46" t="s">
        <v>97</v>
      </c>
      <c r="G11" s="46" t="s">
        <v>98</v>
      </c>
      <c r="H11" s="46" t="s">
        <v>94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4.25" customHeight="1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4.25" customHeight="1" x14ac:dyDescent="0.15">
      <c r="A13" s="2" t="s">
        <v>99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4.25" customHeight="1" x14ac:dyDescent="0.15">
      <c r="A14" s="2" t="s">
        <v>100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4.25" customHeight="1" x14ac:dyDescent="0.15">
      <c r="A15" s="2" t="s">
        <v>101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4.25" customHeight="1" x14ac:dyDescent="0.15">
      <c r="A16" s="2" t="s">
        <v>102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4.25" customHeight="1" x14ac:dyDescent="0.15">
      <c r="A17" s="2" t="s">
        <v>103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4.25" customHeight="1" x14ac:dyDescent="0.15">
      <c r="A18" s="2" t="s">
        <v>104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4.25" customHeight="1" x14ac:dyDescent="0.15">
      <c r="A19" s="2" t="s">
        <v>105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4.25" customHeight="1" x14ac:dyDescent="0.15">
      <c r="A20" s="2" t="s">
        <v>106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4.25" customHeight="1" x14ac:dyDescent="0.15">
      <c r="A21" s="2" t="s">
        <v>107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4.25" customHeight="1" x14ac:dyDescent="0.15">
      <c r="A22" s="2" t="s">
        <v>108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4.25" customHeight="1" x14ac:dyDescent="0.15">
      <c r="A23" s="16" t="s">
        <v>109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4.25" customHeight="1" x14ac:dyDescent="0.15">
      <c r="A24" s="16" t="s">
        <v>110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4.25" customHeight="1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4.25" customHeight="1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4.25" customHeight="1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4.25" customHeight="1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4.25" customHeight="1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4.2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4.25" customHeight="1" x14ac:dyDescent="0.1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4.25" customHeight="1" x14ac:dyDescent="0.1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4.25" customHeight="1" x14ac:dyDescent="0.1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4.2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4.25" customHeight="1" x14ac:dyDescent="0.1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4.2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4.25" customHeight="1" x14ac:dyDescent="0.1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4.25" customHeight="1" x14ac:dyDescent="0.1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4.25" customHeight="1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4.2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4.25" customHeight="1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4.25" customHeight="1" x14ac:dyDescent="0.1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4.25" customHeight="1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4.25" customHeight="1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4.25" customHeight="1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4.25" customHeight="1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4.25" customHeight="1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4.25" customHeight="1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4.25" customHeight="1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4.25" customHeight="1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4.2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4.2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4.25" customHeight="1" x14ac:dyDescent="0.1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4.25" customHeight="1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4.25" customHeight="1" x14ac:dyDescent="0.1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4.25" customHeight="1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4.25" customHeight="1" x14ac:dyDescent="0.1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4.25" customHeight="1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4.25" customHeight="1" x14ac:dyDescent="0.1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4.25" customHeight="1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4.25" customHeight="1" x14ac:dyDescent="0.1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4.25" customHeight="1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4.25" customHeight="1" x14ac:dyDescent="0.1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4.25" customHeight="1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4.25" customHeight="1" x14ac:dyDescent="0.1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4.25" customHeight="1" x14ac:dyDescent="0.1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4.25" customHeight="1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4.25" customHeight="1" x14ac:dyDescent="0.1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4.25" customHeight="1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4.25" customHeight="1" x14ac:dyDescent="0.1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4.25" customHeight="1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4.25" customHeight="1" x14ac:dyDescent="0.1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4.25" customHeight="1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4.25" customHeight="1" x14ac:dyDescent="0.1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4.25" customHeight="1" x14ac:dyDescent="0.1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4.25" customHeight="1" x14ac:dyDescent="0.1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4.25" customHeight="1" x14ac:dyDescent="0.1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4.25" customHeight="1" x14ac:dyDescent="0.1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4.25" customHeight="1" x14ac:dyDescent="0.1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4.25" customHeight="1" x14ac:dyDescent="0.1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4.25" customHeight="1" x14ac:dyDescent="0.1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4.25" customHeight="1" x14ac:dyDescent="0.1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4.25" customHeight="1" x14ac:dyDescent="0.1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4.25" customHeight="1" x14ac:dyDescent="0.1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4.25" customHeight="1" x14ac:dyDescent="0.1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4.25" customHeight="1" x14ac:dyDescent="0.1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4.25" customHeight="1" x14ac:dyDescent="0.1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4.25" customHeight="1" x14ac:dyDescent="0.1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4.25" customHeight="1" x14ac:dyDescent="0.1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4.25" customHeight="1" x14ac:dyDescent="0.1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4.25" customHeight="1" x14ac:dyDescent="0.1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4.25" customHeight="1" x14ac:dyDescent="0.1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4.25" customHeight="1" x14ac:dyDescent="0.1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4.25" customHeight="1" x14ac:dyDescent="0.1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4.25" customHeight="1" x14ac:dyDescent="0.1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4.25" customHeight="1" x14ac:dyDescent="0.1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4.25" customHeight="1" x14ac:dyDescent="0.1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4.25" customHeight="1" x14ac:dyDescent="0.1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4.25" customHeight="1" x14ac:dyDescent="0.1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4.25" customHeight="1" x14ac:dyDescent="0.1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4.25" customHeight="1" x14ac:dyDescent="0.1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4.25" customHeight="1" x14ac:dyDescent="0.1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4.25" customHeight="1" x14ac:dyDescent="0.1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4.25" customHeight="1" x14ac:dyDescent="0.1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4.25" customHeight="1" x14ac:dyDescent="0.1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4.25" customHeight="1" x14ac:dyDescent="0.1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4.25" customHeight="1" x14ac:dyDescent="0.1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4.25" customHeight="1" x14ac:dyDescent="0.1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4.25" customHeight="1" x14ac:dyDescent="0.1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4.25" customHeight="1" x14ac:dyDescent="0.1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4.25" customHeight="1" x14ac:dyDescent="0.1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4.25" customHeight="1" x14ac:dyDescent="0.1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4.25" customHeight="1" x14ac:dyDescent="0.1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4.25" customHeight="1" x14ac:dyDescent="0.1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4.25" customHeight="1" x14ac:dyDescent="0.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4.25" customHeight="1" x14ac:dyDescent="0.1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4.25" customHeight="1" x14ac:dyDescent="0.1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4.25" customHeight="1" x14ac:dyDescent="0.1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4.25" customHeight="1" x14ac:dyDescent="0.1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4.25" customHeight="1" x14ac:dyDescent="0.1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4.25" customHeight="1" x14ac:dyDescent="0.1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4.25" customHeight="1" x14ac:dyDescent="0.1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4.25" customHeight="1" x14ac:dyDescent="0.1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4.25" customHeight="1" x14ac:dyDescent="0.1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4.25" customHeight="1" x14ac:dyDescent="0.1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4.25" customHeight="1" x14ac:dyDescent="0.1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4.25" customHeight="1" x14ac:dyDescent="0.1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4.25" customHeight="1" x14ac:dyDescent="0.1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4.25" customHeight="1" x14ac:dyDescent="0.1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4.25" customHeight="1" x14ac:dyDescent="0.1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4.25" customHeight="1" x14ac:dyDescent="0.1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4.25" customHeight="1" x14ac:dyDescent="0.1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4.25" customHeight="1" x14ac:dyDescent="0.1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4.25" customHeight="1" x14ac:dyDescent="0.1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4.25" customHeight="1" x14ac:dyDescent="0.1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4.25" customHeight="1" x14ac:dyDescent="0.1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4.25" customHeight="1" x14ac:dyDescent="0.1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4.25" customHeight="1" x14ac:dyDescent="0.1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4.25" customHeight="1" x14ac:dyDescent="0.1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4.25" customHeight="1" x14ac:dyDescent="0.1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4.25" customHeight="1" x14ac:dyDescent="0.1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4.25" customHeight="1" x14ac:dyDescent="0.1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4.25" customHeight="1" x14ac:dyDescent="0.1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4.25" customHeight="1" x14ac:dyDescent="0.1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4.25" customHeight="1" x14ac:dyDescent="0.1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4.25" customHeight="1" x14ac:dyDescent="0.1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4.25" customHeight="1" x14ac:dyDescent="0.1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4.25" customHeight="1" x14ac:dyDescent="0.1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4.25" customHeight="1" x14ac:dyDescent="0.1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4.25" customHeight="1" x14ac:dyDescent="0.1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4.25" customHeight="1" x14ac:dyDescent="0.1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4.25" customHeight="1" x14ac:dyDescent="0.1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4.25" customHeight="1" x14ac:dyDescent="0.1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4.25" customHeight="1" x14ac:dyDescent="0.1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4.25" customHeight="1" x14ac:dyDescent="0.1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4.25" customHeight="1" x14ac:dyDescent="0.1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4.25" customHeight="1" x14ac:dyDescent="0.1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4.25" customHeight="1" x14ac:dyDescent="0.1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4.25" customHeight="1" x14ac:dyDescent="0.1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4.25" customHeight="1" x14ac:dyDescent="0.1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4.25" customHeight="1" x14ac:dyDescent="0.1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4.25" customHeight="1" x14ac:dyDescent="0.1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4.25" customHeight="1" x14ac:dyDescent="0.1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4.25" customHeight="1" x14ac:dyDescent="0.1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4.25" customHeight="1" x14ac:dyDescent="0.1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4.25" customHeight="1" x14ac:dyDescent="0.1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4.25" customHeight="1" x14ac:dyDescent="0.1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4.25" customHeight="1" x14ac:dyDescent="0.1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4.25" customHeight="1" x14ac:dyDescent="0.1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4.25" customHeight="1" x14ac:dyDescent="0.1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4.25" customHeight="1" x14ac:dyDescent="0.1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4.25" customHeight="1" x14ac:dyDescent="0.1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4.25" customHeight="1" x14ac:dyDescent="0.1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4.25" customHeight="1" x14ac:dyDescent="0.1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4.25" customHeight="1" x14ac:dyDescent="0.1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4.25" customHeight="1" x14ac:dyDescent="0.1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4.25" customHeight="1" x14ac:dyDescent="0.1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4.25" customHeight="1" x14ac:dyDescent="0.1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4.25" customHeight="1" x14ac:dyDescent="0.1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4.25" customHeight="1" x14ac:dyDescent="0.1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4.25" customHeight="1" x14ac:dyDescent="0.1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4.25" customHeight="1" x14ac:dyDescent="0.1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4.25" customHeight="1" x14ac:dyDescent="0.1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4.25" customHeight="1" x14ac:dyDescent="0.1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4.25" customHeight="1" x14ac:dyDescent="0.1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4.25" customHeight="1" x14ac:dyDescent="0.1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4.25" customHeight="1" x14ac:dyDescent="0.1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4.25" customHeight="1" x14ac:dyDescent="0.1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4.25" customHeight="1" x14ac:dyDescent="0.1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4.25" customHeight="1" x14ac:dyDescent="0.1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4.25" customHeight="1" x14ac:dyDescent="0.1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4.25" customHeight="1" x14ac:dyDescent="0.1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4.25" customHeight="1" x14ac:dyDescent="0.1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4.25" customHeight="1" x14ac:dyDescent="0.1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4.25" customHeight="1" x14ac:dyDescent="0.1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4.25" customHeight="1" x14ac:dyDescent="0.1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4.25" customHeight="1" x14ac:dyDescent="0.1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4.25" customHeight="1" x14ac:dyDescent="0.1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4.25" customHeight="1" x14ac:dyDescent="0.1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4.25" customHeight="1" x14ac:dyDescent="0.1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4.25" customHeight="1" x14ac:dyDescent="0.1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4.25" customHeight="1" x14ac:dyDescent="0.1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4.25" customHeight="1" x14ac:dyDescent="0.1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4.25" customHeight="1" x14ac:dyDescent="0.1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4.25" customHeight="1" x14ac:dyDescent="0.1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4.25" customHeight="1" x14ac:dyDescent="0.1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4.25" customHeight="1" x14ac:dyDescent="0.1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4.25" customHeight="1" x14ac:dyDescent="0.1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4.25" customHeight="1" x14ac:dyDescent="0.1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4.25" customHeight="1" x14ac:dyDescent="0.1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4.25" customHeight="1" x14ac:dyDescent="0.1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4.25" customHeight="1" x14ac:dyDescent="0.1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4.25" customHeight="1" x14ac:dyDescent="0.1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4.25" customHeight="1" x14ac:dyDescent="0.1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4.25" customHeight="1" x14ac:dyDescent="0.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4.25" customHeight="1" x14ac:dyDescent="0.1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4.25" customHeight="1" x14ac:dyDescent="0.1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4.25" customHeight="1" x14ac:dyDescent="0.1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4.25" customHeight="1" x14ac:dyDescent="0.1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4.25" customHeight="1" x14ac:dyDescent="0.1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4.25" customHeight="1" x14ac:dyDescent="0.1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4.25" customHeight="1" x14ac:dyDescent="0.1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4.25" customHeight="1" x14ac:dyDescent="0.1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4.25" customHeight="1" x14ac:dyDescent="0.1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4.25" customHeight="1" x14ac:dyDescent="0.1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4.25" customHeight="1" x14ac:dyDescent="0.1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4.25" customHeight="1" x14ac:dyDescent="0.1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4.25" customHeight="1" x14ac:dyDescent="0.1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4.25" customHeight="1" x14ac:dyDescent="0.1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4.25" customHeight="1" x14ac:dyDescent="0.1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4.25" customHeight="1" x14ac:dyDescent="0.1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4.25" customHeight="1" x14ac:dyDescent="0.1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4.25" customHeight="1" x14ac:dyDescent="0.1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4.25" customHeight="1" x14ac:dyDescent="0.1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4.25" customHeight="1" x14ac:dyDescent="0.1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4.25" customHeight="1" x14ac:dyDescent="0.1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4.25" customHeight="1" x14ac:dyDescent="0.1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4.25" customHeight="1" x14ac:dyDescent="0.1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4.25" customHeight="1" x14ac:dyDescent="0.1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4.25" customHeight="1" x14ac:dyDescent="0.1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4.25" customHeight="1" x14ac:dyDescent="0.1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4.25" customHeight="1" x14ac:dyDescent="0.1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4.25" customHeight="1" x14ac:dyDescent="0.1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4.25" customHeight="1" x14ac:dyDescent="0.1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4.25" customHeight="1" x14ac:dyDescent="0.1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4.25" customHeight="1" x14ac:dyDescent="0.1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4.25" customHeight="1" x14ac:dyDescent="0.1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4.25" customHeight="1" x14ac:dyDescent="0.1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4.25" customHeight="1" x14ac:dyDescent="0.1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4.25" customHeight="1" x14ac:dyDescent="0.1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4.25" customHeight="1" x14ac:dyDescent="0.1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4.25" customHeight="1" x14ac:dyDescent="0.1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4.25" customHeight="1" x14ac:dyDescent="0.1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4.25" customHeight="1" x14ac:dyDescent="0.1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4.25" customHeight="1" x14ac:dyDescent="0.1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4.25" customHeight="1" x14ac:dyDescent="0.1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4.25" customHeight="1" x14ac:dyDescent="0.1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4.25" customHeight="1" x14ac:dyDescent="0.1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4.25" customHeight="1" x14ac:dyDescent="0.1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4.25" customHeight="1" x14ac:dyDescent="0.1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4.25" customHeight="1" x14ac:dyDescent="0.1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4.25" customHeight="1" x14ac:dyDescent="0.1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4.25" customHeight="1" x14ac:dyDescent="0.1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4.25" customHeight="1" x14ac:dyDescent="0.1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4.25" customHeight="1" x14ac:dyDescent="0.1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4.25" customHeight="1" x14ac:dyDescent="0.1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4.25" customHeight="1" x14ac:dyDescent="0.1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4.25" customHeight="1" x14ac:dyDescent="0.1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4.25" customHeight="1" x14ac:dyDescent="0.1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4.25" customHeight="1" x14ac:dyDescent="0.1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4.25" customHeight="1" x14ac:dyDescent="0.1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4.25" customHeight="1" x14ac:dyDescent="0.1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4.25" customHeight="1" x14ac:dyDescent="0.1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4.25" customHeight="1" x14ac:dyDescent="0.1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4.25" customHeight="1" x14ac:dyDescent="0.1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4.25" customHeight="1" x14ac:dyDescent="0.1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4.25" customHeight="1" x14ac:dyDescent="0.1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4.25" customHeight="1" x14ac:dyDescent="0.1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4.25" customHeight="1" x14ac:dyDescent="0.1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4.25" customHeight="1" x14ac:dyDescent="0.1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4.25" customHeight="1" x14ac:dyDescent="0.1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4.25" customHeight="1" x14ac:dyDescent="0.1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4.25" customHeight="1" x14ac:dyDescent="0.1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4.25" customHeight="1" x14ac:dyDescent="0.1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4.25" customHeight="1" x14ac:dyDescent="0.1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4.25" customHeight="1" x14ac:dyDescent="0.1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4.25" customHeight="1" x14ac:dyDescent="0.1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4.25" customHeight="1" x14ac:dyDescent="0.1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4.25" customHeight="1" x14ac:dyDescent="0.1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4.25" customHeight="1" x14ac:dyDescent="0.1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4.25" customHeight="1" x14ac:dyDescent="0.1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4.25" customHeight="1" x14ac:dyDescent="0.1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4.25" customHeight="1" x14ac:dyDescent="0.1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4.25" customHeight="1" x14ac:dyDescent="0.1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4.25" customHeight="1" x14ac:dyDescent="0.1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4.25" customHeight="1" x14ac:dyDescent="0.1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4.25" customHeight="1" x14ac:dyDescent="0.1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4.25" customHeight="1" x14ac:dyDescent="0.1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4.25" customHeight="1" x14ac:dyDescent="0.1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4.25" customHeight="1" x14ac:dyDescent="0.1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4.25" customHeight="1" x14ac:dyDescent="0.1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4.25" customHeight="1" x14ac:dyDescent="0.1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4.25" customHeight="1" x14ac:dyDescent="0.1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4.25" customHeight="1" x14ac:dyDescent="0.1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4.25" customHeight="1" x14ac:dyDescent="0.1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4.25" customHeight="1" x14ac:dyDescent="0.1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4.25" customHeight="1" x14ac:dyDescent="0.1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4.25" customHeight="1" x14ac:dyDescent="0.1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4.25" customHeight="1" x14ac:dyDescent="0.1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4.25" customHeight="1" x14ac:dyDescent="0.1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4.25" customHeight="1" x14ac:dyDescent="0.1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4.25" customHeight="1" x14ac:dyDescent="0.1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4.25" customHeight="1" x14ac:dyDescent="0.1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4.25" customHeight="1" x14ac:dyDescent="0.1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4.25" customHeight="1" x14ac:dyDescent="0.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4.25" customHeight="1" x14ac:dyDescent="0.1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4.25" customHeight="1" x14ac:dyDescent="0.1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4.25" customHeight="1" x14ac:dyDescent="0.1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4.25" customHeight="1" x14ac:dyDescent="0.1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4.25" customHeight="1" x14ac:dyDescent="0.1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4.25" customHeight="1" x14ac:dyDescent="0.1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4.25" customHeight="1" x14ac:dyDescent="0.1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4.25" customHeight="1" x14ac:dyDescent="0.1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4.25" customHeight="1" x14ac:dyDescent="0.1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4.25" customHeight="1" x14ac:dyDescent="0.1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4.25" customHeight="1" x14ac:dyDescent="0.1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4.25" customHeight="1" x14ac:dyDescent="0.1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4.25" customHeight="1" x14ac:dyDescent="0.1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4.25" customHeight="1" x14ac:dyDescent="0.1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4.25" customHeight="1" x14ac:dyDescent="0.1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4.25" customHeight="1" x14ac:dyDescent="0.1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4.25" customHeight="1" x14ac:dyDescent="0.1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4.25" customHeight="1" x14ac:dyDescent="0.1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4.25" customHeight="1" x14ac:dyDescent="0.1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4.25" customHeight="1" x14ac:dyDescent="0.1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4.25" customHeight="1" x14ac:dyDescent="0.1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4.25" customHeight="1" x14ac:dyDescent="0.1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4.25" customHeight="1" x14ac:dyDescent="0.1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4.25" customHeight="1" x14ac:dyDescent="0.1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4.25" customHeight="1" x14ac:dyDescent="0.1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4.25" customHeight="1" x14ac:dyDescent="0.1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4.25" customHeight="1" x14ac:dyDescent="0.1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4.25" customHeight="1" x14ac:dyDescent="0.1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4.25" customHeight="1" x14ac:dyDescent="0.1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4.25" customHeight="1" x14ac:dyDescent="0.1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4.25" customHeight="1" x14ac:dyDescent="0.1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4.25" customHeight="1" x14ac:dyDescent="0.1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4.25" customHeight="1" x14ac:dyDescent="0.1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4.25" customHeight="1" x14ac:dyDescent="0.1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4.25" customHeight="1" x14ac:dyDescent="0.1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4.25" customHeight="1" x14ac:dyDescent="0.1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4.25" customHeight="1" x14ac:dyDescent="0.1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4.25" customHeight="1" x14ac:dyDescent="0.1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4.25" customHeight="1" x14ac:dyDescent="0.1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4.25" customHeight="1" x14ac:dyDescent="0.1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4.25" customHeight="1" x14ac:dyDescent="0.1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4.25" customHeight="1" x14ac:dyDescent="0.1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4.25" customHeight="1" x14ac:dyDescent="0.1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4.25" customHeight="1" x14ac:dyDescent="0.1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4.25" customHeight="1" x14ac:dyDescent="0.1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4.25" customHeight="1" x14ac:dyDescent="0.1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4.25" customHeight="1" x14ac:dyDescent="0.1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4.25" customHeight="1" x14ac:dyDescent="0.1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4.25" customHeight="1" x14ac:dyDescent="0.1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4.25" customHeight="1" x14ac:dyDescent="0.1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4.25" customHeight="1" x14ac:dyDescent="0.1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4.25" customHeight="1" x14ac:dyDescent="0.1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4.25" customHeight="1" x14ac:dyDescent="0.1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4.25" customHeight="1" x14ac:dyDescent="0.1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4.25" customHeight="1" x14ac:dyDescent="0.1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4.25" customHeight="1" x14ac:dyDescent="0.1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4.25" customHeight="1" x14ac:dyDescent="0.1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4.25" customHeight="1" x14ac:dyDescent="0.1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4.25" customHeight="1" x14ac:dyDescent="0.1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4.25" customHeight="1" x14ac:dyDescent="0.1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4.25" customHeight="1" x14ac:dyDescent="0.1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4.25" customHeight="1" x14ac:dyDescent="0.1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4.25" customHeight="1" x14ac:dyDescent="0.1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4.25" customHeight="1" x14ac:dyDescent="0.1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4.25" customHeight="1" x14ac:dyDescent="0.1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4.25" customHeight="1" x14ac:dyDescent="0.1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4.25" customHeight="1" x14ac:dyDescent="0.1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4.25" customHeight="1" x14ac:dyDescent="0.1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4.25" customHeight="1" x14ac:dyDescent="0.1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4.25" customHeight="1" x14ac:dyDescent="0.1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4.25" customHeight="1" x14ac:dyDescent="0.1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4.25" customHeight="1" x14ac:dyDescent="0.1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4.25" customHeight="1" x14ac:dyDescent="0.1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4.25" customHeight="1" x14ac:dyDescent="0.1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4.25" customHeight="1" x14ac:dyDescent="0.1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4.25" customHeight="1" x14ac:dyDescent="0.1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4.25" customHeight="1" x14ac:dyDescent="0.1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4.25" customHeight="1" x14ac:dyDescent="0.1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4.25" customHeight="1" x14ac:dyDescent="0.1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4.25" customHeight="1" x14ac:dyDescent="0.1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4.25" customHeight="1" x14ac:dyDescent="0.1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4.25" customHeight="1" x14ac:dyDescent="0.1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4.25" customHeight="1" x14ac:dyDescent="0.1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4.25" customHeight="1" x14ac:dyDescent="0.1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4.25" customHeight="1" x14ac:dyDescent="0.1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4.25" customHeight="1" x14ac:dyDescent="0.1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4.25" customHeight="1" x14ac:dyDescent="0.1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4.25" customHeight="1" x14ac:dyDescent="0.1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4.25" customHeight="1" x14ac:dyDescent="0.1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4.25" customHeight="1" x14ac:dyDescent="0.1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4.25" customHeight="1" x14ac:dyDescent="0.1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4.25" customHeight="1" x14ac:dyDescent="0.1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4.25" customHeight="1" x14ac:dyDescent="0.1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4.25" customHeight="1" x14ac:dyDescent="0.1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4.25" customHeight="1" x14ac:dyDescent="0.1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4.25" customHeight="1" x14ac:dyDescent="0.1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4.25" customHeight="1" x14ac:dyDescent="0.1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4.25" customHeight="1" x14ac:dyDescent="0.1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4.25" customHeight="1" x14ac:dyDescent="0.1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4.25" customHeight="1" x14ac:dyDescent="0.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4.25" customHeight="1" x14ac:dyDescent="0.1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4.25" customHeight="1" x14ac:dyDescent="0.1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4.25" customHeight="1" x14ac:dyDescent="0.1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4.25" customHeight="1" x14ac:dyDescent="0.1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4.25" customHeight="1" x14ac:dyDescent="0.1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4.25" customHeight="1" x14ac:dyDescent="0.1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4.25" customHeight="1" x14ac:dyDescent="0.1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4.25" customHeight="1" x14ac:dyDescent="0.1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4.25" customHeight="1" x14ac:dyDescent="0.1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4.25" customHeight="1" x14ac:dyDescent="0.1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4.25" customHeight="1" x14ac:dyDescent="0.1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4.25" customHeight="1" x14ac:dyDescent="0.1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4.25" customHeight="1" x14ac:dyDescent="0.1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4.25" customHeight="1" x14ac:dyDescent="0.1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4.25" customHeight="1" x14ac:dyDescent="0.1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4.25" customHeight="1" x14ac:dyDescent="0.1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4.25" customHeight="1" x14ac:dyDescent="0.1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4.25" customHeight="1" x14ac:dyDescent="0.1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4.25" customHeight="1" x14ac:dyDescent="0.1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4.25" customHeight="1" x14ac:dyDescent="0.1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4.25" customHeight="1" x14ac:dyDescent="0.1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4.25" customHeight="1" x14ac:dyDescent="0.1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4.25" customHeight="1" x14ac:dyDescent="0.1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4.25" customHeight="1" x14ac:dyDescent="0.1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4.25" customHeight="1" x14ac:dyDescent="0.1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4.25" customHeight="1" x14ac:dyDescent="0.1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4.25" customHeight="1" x14ac:dyDescent="0.1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4.25" customHeight="1" x14ac:dyDescent="0.1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4.25" customHeight="1" x14ac:dyDescent="0.1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4.25" customHeight="1" x14ac:dyDescent="0.1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4.25" customHeight="1" x14ac:dyDescent="0.1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4.25" customHeight="1" x14ac:dyDescent="0.1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4.25" customHeight="1" x14ac:dyDescent="0.1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4.25" customHeight="1" x14ac:dyDescent="0.1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4.25" customHeight="1" x14ac:dyDescent="0.1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4.25" customHeight="1" x14ac:dyDescent="0.1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4.25" customHeight="1" x14ac:dyDescent="0.1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4.25" customHeight="1" x14ac:dyDescent="0.1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4.25" customHeight="1" x14ac:dyDescent="0.1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4.25" customHeight="1" x14ac:dyDescent="0.1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4.25" customHeight="1" x14ac:dyDescent="0.1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4.25" customHeight="1" x14ac:dyDescent="0.1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4.25" customHeight="1" x14ac:dyDescent="0.1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4.25" customHeight="1" x14ac:dyDescent="0.1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4.25" customHeight="1" x14ac:dyDescent="0.1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4.25" customHeight="1" x14ac:dyDescent="0.1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4.25" customHeight="1" x14ac:dyDescent="0.1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4.25" customHeight="1" x14ac:dyDescent="0.1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4.25" customHeight="1" x14ac:dyDescent="0.1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4.25" customHeight="1" x14ac:dyDescent="0.1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4.25" customHeight="1" x14ac:dyDescent="0.1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4.25" customHeight="1" x14ac:dyDescent="0.1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4.25" customHeight="1" x14ac:dyDescent="0.1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4.25" customHeight="1" x14ac:dyDescent="0.1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4.25" customHeight="1" x14ac:dyDescent="0.1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4.25" customHeight="1" x14ac:dyDescent="0.1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4.25" customHeight="1" x14ac:dyDescent="0.1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4.25" customHeight="1" x14ac:dyDescent="0.1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4.25" customHeight="1" x14ac:dyDescent="0.1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4.25" customHeight="1" x14ac:dyDescent="0.1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4.25" customHeight="1" x14ac:dyDescent="0.1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4.25" customHeight="1" x14ac:dyDescent="0.1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4.25" customHeight="1" x14ac:dyDescent="0.1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4.25" customHeight="1" x14ac:dyDescent="0.1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4.25" customHeight="1" x14ac:dyDescent="0.1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4.25" customHeight="1" x14ac:dyDescent="0.1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4.25" customHeight="1" x14ac:dyDescent="0.1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4.25" customHeight="1" x14ac:dyDescent="0.1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4.25" customHeight="1" x14ac:dyDescent="0.1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4.25" customHeight="1" x14ac:dyDescent="0.1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4.25" customHeight="1" x14ac:dyDescent="0.1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4.25" customHeight="1" x14ac:dyDescent="0.1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4.25" customHeight="1" x14ac:dyDescent="0.1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4.25" customHeight="1" x14ac:dyDescent="0.1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4.25" customHeight="1" x14ac:dyDescent="0.1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4.25" customHeight="1" x14ac:dyDescent="0.1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4.25" customHeight="1" x14ac:dyDescent="0.1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4.25" customHeight="1" x14ac:dyDescent="0.1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4.25" customHeight="1" x14ac:dyDescent="0.1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4.25" customHeight="1" x14ac:dyDescent="0.1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4.25" customHeight="1" x14ac:dyDescent="0.1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4.25" customHeight="1" x14ac:dyDescent="0.1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4.25" customHeight="1" x14ac:dyDescent="0.1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4.25" customHeight="1" x14ac:dyDescent="0.1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4.25" customHeight="1" x14ac:dyDescent="0.1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4.25" customHeight="1" x14ac:dyDescent="0.1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4.25" customHeight="1" x14ac:dyDescent="0.1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4.25" customHeight="1" x14ac:dyDescent="0.1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4.25" customHeight="1" x14ac:dyDescent="0.1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4.25" customHeight="1" x14ac:dyDescent="0.1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4.25" customHeight="1" x14ac:dyDescent="0.1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4.25" customHeight="1" x14ac:dyDescent="0.1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4.25" customHeight="1" x14ac:dyDescent="0.1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4.25" customHeight="1" x14ac:dyDescent="0.1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4.25" customHeight="1" x14ac:dyDescent="0.1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4.25" customHeight="1" x14ac:dyDescent="0.1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4.25" customHeight="1" x14ac:dyDescent="0.1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4.25" customHeight="1" x14ac:dyDescent="0.1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4.25" customHeight="1" x14ac:dyDescent="0.1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4.25" customHeight="1" x14ac:dyDescent="0.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4.25" customHeight="1" x14ac:dyDescent="0.1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4.25" customHeight="1" x14ac:dyDescent="0.1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4.25" customHeight="1" x14ac:dyDescent="0.1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4.25" customHeight="1" x14ac:dyDescent="0.1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4.25" customHeight="1" x14ac:dyDescent="0.1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4.25" customHeight="1" x14ac:dyDescent="0.1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4.25" customHeight="1" x14ac:dyDescent="0.1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4.25" customHeight="1" x14ac:dyDescent="0.1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4.25" customHeight="1" x14ac:dyDescent="0.1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4.25" customHeight="1" x14ac:dyDescent="0.1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4.25" customHeight="1" x14ac:dyDescent="0.1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4.25" customHeight="1" x14ac:dyDescent="0.1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4.25" customHeight="1" x14ac:dyDescent="0.1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4.25" customHeight="1" x14ac:dyDescent="0.1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4.25" customHeight="1" x14ac:dyDescent="0.1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4.25" customHeight="1" x14ac:dyDescent="0.1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4.25" customHeight="1" x14ac:dyDescent="0.1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4.25" customHeight="1" x14ac:dyDescent="0.1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4.25" customHeight="1" x14ac:dyDescent="0.1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4.25" customHeight="1" x14ac:dyDescent="0.1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4.25" customHeight="1" x14ac:dyDescent="0.1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4.25" customHeight="1" x14ac:dyDescent="0.1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4.25" customHeight="1" x14ac:dyDescent="0.1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4.25" customHeight="1" x14ac:dyDescent="0.1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4.25" customHeight="1" x14ac:dyDescent="0.1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4.25" customHeight="1" x14ac:dyDescent="0.1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4.25" customHeight="1" x14ac:dyDescent="0.1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4.25" customHeight="1" x14ac:dyDescent="0.1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4.25" customHeight="1" x14ac:dyDescent="0.1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4.25" customHeight="1" x14ac:dyDescent="0.1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4.25" customHeight="1" x14ac:dyDescent="0.1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4.25" customHeight="1" x14ac:dyDescent="0.1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4.25" customHeight="1" x14ac:dyDescent="0.1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4.25" customHeight="1" x14ac:dyDescent="0.1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4.25" customHeight="1" x14ac:dyDescent="0.1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4.25" customHeight="1" x14ac:dyDescent="0.1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4.25" customHeight="1" x14ac:dyDescent="0.1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4.25" customHeight="1" x14ac:dyDescent="0.1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4.25" customHeight="1" x14ac:dyDescent="0.1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4.25" customHeight="1" x14ac:dyDescent="0.1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4.25" customHeight="1" x14ac:dyDescent="0.1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4.25" customHeight="1" x14ac:dyDescent="0.1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4.25" customHeight="1" x14ac:dyDescent="0.1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4.25" customHeight="1" x14ac:dyDescent="0.1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4.25" customHeight="1" x14ac:dyDescent="0.1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4.25" customHeight="1" x14ac:dyDescent="0.1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4.25" customHeight="1" x14ac:dyDescent="0.1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4.25" customHeight="1" x14ac:dyDescent="0.1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4.25" customHeight="1" x14ac:dyDescent="0.1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4.25" customHeight="1" x14ac:dyDescent="0.1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4.25" customHeight="1" x14ac:dyDescent="0.1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4.25" customHeight="1" x14ac:dyDescent="0.1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4.25" customHeight="1" x14ac:dyDescent="0.1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4.25" customHeight="1" x14ac:dyDescent="0.1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4.25" customHeight="1" x14ac:dyDescent="0.1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4.25" customHeight="1" x14ac:dyDescent="0.1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4.25" customHeight="1" x14ac:dyDescent="0.1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4.25" customHeight="1" x14ac:dyDescent="0.1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4.25" customHeight="1" x14ac:dyDescent="0.1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4.25" customHeight="1" x14ac:dyDescent="0.1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4.25" customHeight="1" x14ac:dyDescent="0.1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4.25" customHeight="1" x14ac:dyDescent="0.1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4.25" customHeight="1" x14ac:dyDescent="0.1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4.25" customHeight="1" x14ac:dyDescent="0.1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4.25" customHeight="1" x14ac:dyDescent="0.1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4.25" customHeight="1" x14ac:dyDescent="0.1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4.25" customHeight="1" x14ac:dyDescent="0.1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4.25" customHeight="1" x14ac:dyDescent="0.1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4.25" customHeight="1" x14ac:dyDescent="0.1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4.25" customHeight="1" x14ac:dyDescent="0.1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4.25" customHeight="1" x14ac:dyDescent="0.1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4.25" customHeight="1" x14ac:dyDescent="0.1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4.25" customHeight="1" x14ac:dyDescent="0.1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4.25" customHeight="1" x14ac:dyDescent="0.1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4.25" customHeight="1" x14ac:dyDescent="0.1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4.25" customHeight="1" x14ac:dyDescent="0.1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4.25" customHeight="1" x14ac:dyDescent="0.1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4.25" customHeight="1" x14ac:dyDescent="0.1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4.25" customHeight="1" x14ac:dyDescent="0.1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4.25" customHeight="1" x14ac:dyDescent="0.1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4.25" customHeight="1" x14ac:dyDescent="0.1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4.25" customHeight="1" x14ac:dyDescent="0.1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4.25" customHeight="1" x14ac:dyDescent="0.1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4.25" customHeight="1" x14ac:dyDescent="0.1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4.25" customHeight="1" x14ac:dyDescent="0.1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4.25" customHeight="1" x14ac:dyDescent="0.1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4.25" customHeight="1" x14ac:dyDescent="0.1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4.25" customHeight="1" x14ac:dyDescent="0.1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4.25" customHeight="1" x14ac:dyDescent="0.1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4.25" customHeight="1" x14ac:dyDescent="0.1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4.25" customHeight="1" x14ac:dyDescent="0.1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4.25" customHeight="1" x14ac:dyDescent="0.1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4.25" customHeight="1" x14ac:dyDescent="0.1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4.25" customHeight="1" x14ac:dyDescent="0.1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4.25" customHeight="1" x14ac:dyDescent="0.1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4.25" customHeight="1" x14ac:dyDescent="0.1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4.25" customHeight="1" x14ac:dyDescent="0.1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4.25" customHeight="1" x14ac:dyDescent="0.1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4.25" customHeight="1" x14ac:dyDescent="0.1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4.25" customHeight="1" x14ac:dyDescent="0.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4.25" customHeight="1" x14ac:dyDescent="0.1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4.25" customHeight="1" x14ac:dyDescent="0.1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4.25" customHeight="1" x14ac:dyDescent="0.1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4.25" customHeight="1" x14ac:dyDescent="0.1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4.25" customHeight="1" x14ac:dyDescent="0.1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4.25" customHeight="1" x14ac:dyDescent="0.1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4.25" customHeight="1" x14ac:dyDescent="0.1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4.25" customHeight="1" x14ac:dyDescent="0.1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4.25" customHeight="1" x14ac:dyDescent="0.1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4.25" customHeight="1" x14ac:dyDescent="0.1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4.25" customHeight="1" x14ac:dyDescent="0.1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4.25" customHeight="1" x14ac:dyDescent="0.1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4.25" customHeight="1" x14ac:dyDescent="0.1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4.25" customHeight="1" x14ac:dyDescent="0.1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4.25" customHeight="1" x14ac:dyDescent="0.1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4.25" customHeight="1" x14ac:dyDescent="0.1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4.25" customHeight="1" x14ac:dyDescent="0.1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4.25" customHeight="1" x14ac:dyDescent="0.1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4.25" customHeight="1" x14ac:dyDescent="0.1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4.25" customHeight="1" x14ac:dyDescent="0.1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4.25" customHeight="1" x14ac:dyDescent="0.1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4.25" customHeight="1" x14ac:dyDescent="0.1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4.25" customHeight="1" x14ac:dyDescent="0.1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4.25" customHeight="1" x14ac:dyDescent="0.1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4.25" customHeight="1" x14ac:dyDescent="0.1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4.25" customHeight="1" x14ac:dyDescent="0.1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4.25" customHeight="1" x14ac:dyDescent="0.1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4.25" customHeight="1" x14ac:dyDescent="0.1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4.25" customHeight="1" x14ac:dyDescent="0.1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4.25" customHeight="1" x14ac:dyDescent="0.1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4.25" customHeight="1" x14ac:dyDescent="0.1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4.25" customHeight="1" x14ac:dyDescent="0.1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4.25" customHeight="1" x14ac:dyDescent="0.1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4.25" customHeight="1" x14ac:dyDescent="0.1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4.25" customHeight="1" x14ac:dyDescent="0.1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4.25" customHeight="1" x14ac:dyDescent="0.1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4.25" customHeight="1" x14ac:dyDescent="0.1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4.25" customHeight="1" x14ac:dyDescent="0.1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4.25" customHeight="1" x14ac:dyDescent="0.1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4.25" customHeight="1" x14ac:dyDescent="0.1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4.25" customHeight="1" x14ac:dyDescent="0.1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4.25" customHeight="1" x14ac:dyDescent="0.1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4.25" customHeight="1" x14ac:dyDescent="0.1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4.25" customHeight="1" x14ac:dyDescent="0.1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4.25" customHeight="1" x14ac:dyDescent="0.1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4.25" customHeight="1" x14ac:dyDescent="0.1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4.25" customHeight="1" x14ac:dyDescent="0.1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4.25" customHeight="1" x14ac:dyDescent="0.1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4.25" customHeight="1" x14ac:dyDescent="0.1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4.25" customHeight="1" x14ac:dyDescent="0.1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4.25" customHeight="1" x14ac:dyDescent="0.1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4.25" customHeight="1" x14ac:dyDescent="0.1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4.25" customHeight="1" x14ac:dyDescent="0.1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4.25" customHeight="1" x14ac:dyDescent="0.1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4.25" customHeight="1" x14ac:dyDescent="0.1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4.25" customHeight="1" x14ac:dyDescent="0.1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4.25" customHeight="1" x14ac:dyDescent="0.1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4.25" customHeight="1" x14ac:dyDescent="0.1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4.25" customHeight="1" x14ac:dyDescent="0.1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4.25" customHeight="1" x14ac:dyDescent="0.1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4.25" customHeight="1" x14ac:dyDescent="0.1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4.25" customHeight="1" x14ac:dyDescent="0.1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4.25" customHeight="1" x14ac:dyDescent="0.1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4.25" customHeight="1" x14ac:dyDescent="0.1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4.25" customHeight="1" x14ac:dyDescent="0.1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4.25" customHeight="1" x14ac:dyDescent="0.1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4.25" customHeight="1" x14ac:dyDescent="0.1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4.25" customHeight="1" x14ac:dyDescent="0.1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4.25" customHeight="1" x14ac:dyDescent="0.1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4.25" customHeight="1" x14ac:dyDescent="0.1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4.25" customHeight="1" x14ac:dyDescent="0.1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4.25" customHeight="1" x14ac:dyDescent="0.1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4.25" customHeight="1" x14ac:dyDescent="0.1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4.25" customHeight="1" x14ac:dyDescent="0.1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4.25" customHeight="1" x14ac:dyDescent="0.1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4.25" customHeight="1" x14ac:dyDescent="0.1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4.25" customHeight="1" x14ac:dyDescent="0.1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4.25" customHeight="1" x14ac:dyDescent="0.1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4.25" customHeight="1" x14ac:dyDescent="0.1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4.25" customHeight="1" x14ac:dyDescent="0.1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4.25" customHeight="1" x14ac:dyDescent="0.1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4.25" customHeight="1" x14ac:dyDescent="0.1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4.25" customHeight="1" x14ac:dyDescent="0.1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4.25" customHeight="1" x14ac:dyDescent="0.1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4.25" customHeight="1" x14ac:dyDescent="0.1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4.25" customHeight="1" x14ac:dyDescent="0.1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4.25" customHeight="1" x14ac:dyDescent="0.1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4.25" customHeight="1" x14ac:dyDescent="0.1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4.25" customHeight="1" x14ac:dyDescent="0.1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4.25" customHeight="1" x14ac:dyDescent="0.1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4.25" customHeight="1" x14ac:dyDescent="0.1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4.25" customHeight="1" x14ac:dyDescent="0.1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4.25" customHeight="1" x14ac:dyDescent="0.1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4.25" customHeight="1" x14ac:dyDescent="0.1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4.25" customHeight="1" x14ac:dyDescent="0.1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4.25" customHeight="1" x14ac:dyDescent="0.1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4.25" customHeight="1" x14ac:dyDescent="0.1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4.25" customHeight="1" x14ac:dyDescent="0.1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4.25" customHeight="1" x14ac:dyDescent="0.1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4.25" customHeight="1" x14ac:dyDescent="0.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4.25" customHeight="1" x14ac:dyDescent="0.1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4.25" customHeight="1" x14ac:dyDescent="0.1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4.25" customHeight="1" x14ac:dyDescent="0.1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4.25" customHeight="1" x14ac:dyDescent="0.1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4.25" customHeight="1" x14ac:dyDescent="0.1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4.25" customHeight="1" x14ac:dyDescent="0.1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4.25" customHeight="1" x14ac:dyDescent="0.1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4.25" customHeight="1" x14ac:dyDescent="0.1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4.25" customHeight="1" x14ac:dyDescent="0.1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4.25" customHeight="1" x14ac:dyDescent="0.1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4.25" customHeight="1" x14ac:dyDescent="0.1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4.25" customHeight="1" x14ac:dyDescent="0.1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4.25" customHeight="1" x14ac:dyDescent="0.1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4.25" customHeight="1" x14ac:dyDescent="0.1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4.25" customHeight="1" x14ac:dyDescent="0.1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4.25" customHeight="1" x14ac:dyDescent="0.1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4.25" customHeight="1" x14ac:dyDescent="0.1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4.25" customHeight="1" x14ac:dyDescent="0.1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4.25" customHeight="1" x14ac:dyDescent="0.1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4.25" customHeight="1" x14ac:dyDescent="0.1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4.25" customHeight="1" x14ac:dyDescent="0.1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4.25" customHeight="1" x14ac:dyDescent="0.1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4.25" customHeight="1" x14ac:dyDescent="0.1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4.25" customHeight="1" x14ac:dyDescent="0.1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4.25" customHeight="1" x14ac:dyDescent="0.1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4.25" customHeight="1" x14ac:dyDescent="0.1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4.25" customHeight="1" x14ac:dyDescent="0.1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4.25" customHeight="1" x14ac:dyDescent="0.1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4.25" customHeight="1" x14ac:dyDescent="0.1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4.25" customHeight="1" x14ac:dyDescent="0.1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4.25" customHeight="1" x14ac:dyDescent="0.1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4.25" customHeight="1" x14ac:dyDescent="0.1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4.25" customHeight="1" x14ac:dyDescent="0.1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4.25" customHeight="1" x14ac:dyDescent="0.1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4.25" customHeight="1" x14ac:dyDescent="0.1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4.25" customHeight="1" x14ac:dyDescent="0.1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4.25" customHeight="1" x14ac:dyDescent="0.1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4.25" customHeight="1" x14ac:dyDescent="0.1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4.25" customHeight="1" x14ac:dyDescent="0.1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4.25" customHeight="1" x14ac:dyDescent="0.1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4.25" customHeight="1" x14ac:dyDescent="0.1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4.25" customHeight="1" x14ac:dyDescent="0.1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4.25" customHeight="1" x14ac:dyDescent="0.1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4.25" customHeight="1" x14ac:dyDescent="0.1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4.25" customHeight="1" x14ac:dyDescent="0.1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4.25" customHeight="1" x14ac:dyDescent="0.1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4.25" customHeight="1" x14ac:dyDescent="0.1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4.25" customHeight="1" x14ac:dyDescent="0.1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4.25" customHeight="1" x14ac:dyDescent="0.1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4.25" customHeight="1" x14ac:dyDescent="0.1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4.25" customHeight="1" x14ac:dyDescent="0.1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4.25" customHeight="1" x14ac:dyDescent="0.1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4.25" customHeight="1" x14ac:dyDescent="0.1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4.25" customHeight="1" x14ac:dyDescent="0.1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4.25" customHeight="1" x14ac:dyDescent="0.1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4.25" customHeight="1" x14ac:dyDescent="0.1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4.25" customHeight="1" x14ac:dyDescent="0.1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4.25" customHeight="1" x14ac:dyDescent="0.1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4.25" customHeight="1" x14ac:dyDescent="0.1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4.25" customHeight="1" x14ac:dyDescent="0.1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4.25" customHeight="1" x14ac:dyDescent="0.1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4.25" customHeight="1" x14ac:dyDescent="0.1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4.25" customHeight="1" x14ac:dyDescent="0.1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4.25" customHeight="1" x14ac:dyDescent="0.1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4.25" customHeight="1" x14ac:dyDescent="0.1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4.25" customHeight="1" x14ac:dyDescent="0.1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4.25" customHeight="1" x14ac:dyDescent="0.1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4.25" customHeight="1" x14ac:dyDescent="0.1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4.25" customHeight="1" x14ac:dyDescent="0.1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4.25" customHeight="1" x14ac:dyDescent="0.1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4.25" customHeight="1" x14ac:dyDescent="0.1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4.25" customHeight="1" x14ac:dyDescent="0.1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4.25" customHeight="1" x14ac:dyDescent="0.1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4.25" customHeight="1" x14ac:dyDescent="0.1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4.25" customHeight="1" x14ac:dyDescent="0.1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4.25" customHeight="1" x14ac:dyDescent="0.1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4.25" customHeight="1" x14ac:dyDescent="0.1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4.25" customHeight="1" x14ac:dyDescent="0.1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4.25" customHeight="1" x14ac:dyDescent="0.1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4.25" customHeight="1" x14ac:dyDescent="0.1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4.25" customHeight="1" x14ac:dyDescent="0.1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4.25" customHeight="1" x14ac:dyDescent="0.1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4.25" customHeight="1" x14ac:dyDescent="0.1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4.25" customHeight="1" x14ac:dyDescent="0.1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4.25" customHeight="1" x14ac:dyDescent="0.1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4.25" customHeight="1" x14ac:dyDescent="0.1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4.25" customHeight="1" x14ac:dyDescent="0.1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4.25" customHeight="1" x14ac:dyDescent="0.1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4.25" customHeight="1" x14ac:dyDescent="0.1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4.25" customHeight="1" x14ac:dyDescent="0.1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4.25" customHeight="1" x14ac:dyDescent="0.1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4.25" customHeight="1" x14ac:dyDescent="0.1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4.25" customHeight="1" x14ac:dyDescent="0.1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4.25" customHeight="1" x14ac:dyDescent="0.1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4.25" customHeight="1" x14ac:dyDescent="0.1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4.25" customHeight="1" x14ac:dyDescent="0.1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4.25" customHeight="1" x14ac:dyDescent="0.1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4.25" customHeight="1" x14ac:dyDescent="0.1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4.25" customHeight="1" x14ac:dyDescent="0.1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4.25" customHeight="1" x14ac:dyDescent="0.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4.25" customHeight="1" x14ac:dyDescent="0.1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4.25" customHeight="1" x14ac:dyDescent="0.1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4.25" customHeight="1" x14ac:dyDescent="0.1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4.25" customHeight="1" x14ac:dyDescent="0.1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4.25" customHeight="1" x14ac:dyDescent="0.1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4.25" customHeight="1" x14ac:dyDescent="0.1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4.25" customHeight="1" x14ac:dyDescent="0.1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4.25" customHeight="1" x14ac:dyDescent="0.1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4.25" customHeight="1" x14ac:dyDescent="0.1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4.25" customHeight="1" x14ac:dyDescent="0.1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4.25" customHeight="1" x14ac:dyDescent="0.1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4.25" customHeight="1" x14ac:dyDescent="0.1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4.25" customHeight="1" x14ac:dyDescent="0.1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4.25" customHeight="1" x14ac:dyDescent="0.1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4.25" customHeight="1" x14ac:dyDescent="0.1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4.25" customHeight="1" x14ac:dyDescent="0.1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4.25" customHeight="1" x14ac:dyDescent="0.1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4.25" customHeight="1" x14ac:dyDescent="0.1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4.25" customHeight="1" x14ac:dyDescent="0.1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4.25" customHeight="1" x14ac:dyDescent="0.1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4.25" customHeight="1" x14ac:dyDescent="0.1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4.25" customHeight="1" x14ac:dyDescent="0.1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4.25" customHeight="1" x14ac:dyDescent="0.1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4.25" customHeight="1" x14ac:dyDescent="0.1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4.25" customHeight="1" x14ac:dyDescent="0.1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4.25" customHeight="1" x14ac:dyDescent="0.1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4.25" customHeight="1" x14ac:dyDescent="0.1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4.25" customHeight="1" x14ac:dyDescent="0.1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4.25" customHeight="1" x14ac:dyDescent="0.1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4.25" customHeight="1" x14ac:dyDescent="0.1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4.25" customHeight="1" x14ac:dyDescent="0.1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4.25" customHeight="1" x14ac:dyDescent="0.1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4.25" customHeight="1" x14ac:dyDescent="0.1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4.25" customHeight="1" x14ac:dyDescent="0.1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4.25" customHeight="1" x14ac:dyDescent="0.1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4.25" customHeight="1" x14ac:dyDescent="0.1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4.25" customHeight="1" x14ac:dyDescent="0.1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4.25" customHeight="1" x14ac:dyDescent="0.1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4.25" customHeight="1" x14ac:dyDescent="0.1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4.25" customHeight="1" x14ac:dyDescent="0.1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4.25" customHeight="1" x14ac:dyDescent="0.1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4.25" customHeight="1" x14ac:dyDescent="0.1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4.25" customHeight="1" x14ac:dyDescent="0.1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4.25" customHeight="1" x14ac:dyDescent="0.1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4.25" customHeight="1" x14ac:dyDescent="0.1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4.25" customHeight="1" x14ac:dyDescent="0.1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4.25" customHeight="1" x14ac:dyDescent="0.1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4.25" customHeight="1" x14ac:dyDescent="0.1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4.25" customHeight="1" x14ac:dyDescent="0.1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4.25" customHeight="1" x14ac:dyDescent="0.1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4.25" customHeight="1" x14ac:dyDescent="0.1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4.25" customHeight="1" x14ac:dyDescent="0.1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4.25" customHeight="1" x14ac:dyDescent="0.1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4.25" customHeight="1" x14ac:dyDescent="0.1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4.25" customHeight="1" x14ac:dyDescent="0.1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4.25" customHeight="1" x14ac:dyDescent="0.1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4.25" customHeight="1" x14ac:dyDescent="0.1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4.25" customHeight="1" x14ac:dyDescent="0.1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4.25" customHeight="1" x14ac:dyDescent="0.1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4.25" customHeight="1" x14ac:dyDescent="0.1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4.25" customHeight="1" x14ac:dyDescent="0.1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4.25" customHeight="1" x14ac:dyDescent="0.1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4.25" customHeight="1" x14ac:dyDescent="0.1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4.25" customHeight="1" x14ac:dyDescent="0.1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4.25" customHeight="1" x14ac:dyDescent="0.1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4.25" customHeight="1" x14ac:dyDescent="0.1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4.25" customHeight="1" x14ac:dyDescent="0.1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4.25" customHeight="1" x14ac:dyDescent="0.1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4.25" customHeight="1" x14ac:dyDescent="0.1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4.25" customHeight="1" x14ac:dyDescent="0.1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4.25" customHeight="1" x14ac:dyDescent="0.1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4.25" customHeight="1" x14ac:dyDescent="0.1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4.25" customHeight="1" x14ac:dyDescent="0.1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4.25" customHeight="1" x14ac:dyDescent="0.1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4.25" customHeight="1" x14ac:dyDescent="0.1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4.25" customHeight="1" x14ac:dyDescent="0.1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4.25" customHeight="1" x14ac:dyDescent="0.1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4.25" customHeight="1" x14ac:dyDescent="0.1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4.25" customHeight="1" x14ac:dyDescent="0.1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4.25" customHeight="1" x14ac:dyDescent="0.1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4.25" customHeight="1" x14ac:dyDescent="0.1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4.25" customHeight="1" x14ac:dyDescent="0.1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4.25" customHeight="1" x14ac:dyDescent="0.1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4.25" customHeight="1" x14ac:dyDescent="0.1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4.25" customHeight="1" x14ac:dyDescent="0.1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4.25" customHeight="1" x14ac:dyDescent="0.1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4.25" customHeight="1" x14ac:dyDescent="0.1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4.25" customHeight="1" x14ac:dyDescent="0.1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4.25" customHeight="1" x14ac:dyDescent="0.1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4.25" customHeight="1" x14ac:dyDescent="0.1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4.25" customHeight="1" x14ac:dyDescent="0.1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4.25" customHeight="1" x14ac:dyDescent="0.1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4.25" customHeight="1" x14ac:dyDescent="0.1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4.25" customHeight="1" x14ac:dyDescent="0.1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4.25" customHeight="1" x14ac:dyDescent="0.1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4.25" customHeight="1" x14ac:dyDescent="0.1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4.25" customHeight="1" x14ac:dyDescent="0.1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4.25" customHeight="1" x14ac:dyDescent="0.1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4.25" customHeight="1" x14ac:dyDescent="0.1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4.25" customHeight="1" x14ac:dyDescent="0.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4.25" customHeight="1" x14ac:dyDescent="0.1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4.25" customHeight="1" x14ac:dyDescent="0.1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4.25" customHeight="1" x14ac:dyDescent="0.1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4.25" customHeight="1" x14ac:dyDescent="0.1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4.25" customHeight="1" x14ac:dyDescent="0.1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4.25" customHeight="1" x14ac:dyDescent="0.1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4.25" customHeight="1" x14ac:dyDescent="0.1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4.25" customHeight="1" x14ac:dyDescent="0.1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4.25" customHeight="1" x14ac:dyDescent="0.1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4.25" customHeight="1" x14ac:dyDescent="0.1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4.25" customHeight="1" x14ac:dyDescent="0.1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4.25" customHeight="1" x14ac:dyDescent="0.1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4.25" customHeight="1" x14ac:dyDescent="0.1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4.25" customHeight="1" x14ac:dyDescent="0.1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4.25" customHeight="1" x14ac:dyDescent="0.1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4.25" customHeight="1" x14ac:dyDescent="0.1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4.25" customHeight="1" x14ac:dyDescent="0.1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4.25" customHeight="1" x14ac:dyDescent="0.1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4.25" customHeight="1" x14ac:dyDescent="0.1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4.25" customHeight="1" x14ac:dyDescent="0.1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4.25" customHeight="1" x14ac:dyDescent="0.1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4.25" customHeight="1" x14ac:dyDescent="0.1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4.25" customHeight="1" x14ac:dyDescent="0.1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4.25" customHeight="1" x14ac:dyDescent="0.1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4.25" customHeight="1" x14ac:dyDescent="0.1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4.25" customHeight="1" x14ac:dyDescent="0.1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4.25" customHeight="1" x14ac:dyDescent="0.1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4.25" customHeight="1" x14ac:dyDescent="0.1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4.25" customHeight="1" x14ac:dyDescent="0.1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4.25" customHeight="1" x14ac:dyDescent="0.1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4.25" customHeight="1" x14ac:dyDescent="0.1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4.25" customHeight="1" x14ac:dyDescent="0.1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4.25" customHeight="1" x14ac:dyDescent="0.1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4.25" customHeight="1" x14ac:dyDescent="0.1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4.25" customHeight="1" x14ac:dyDescent="0.1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4.25" customHeight="1" x14ac:dyDescent="0.1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4.25" customHeight="1" x14ac:dyDescent="0.1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4.25" customHeight="1" x14ac:dyDescent="0.1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4.25" customHeight="1" x14ac:dyDescent="0.1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4.25" customHeight="1" x14ac:dyDescent="0.1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4.25" customHeight="1" x14ac:dyDescent="0.1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4.25" customHeight="1" x14ac:dyDescent="0.1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4.25" customHeight="1" x14ac:dyDescent="0.1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4.25" customHeight="1" x14ac:dyDescent="0.1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4.25" customHeight="1" x14ac:dyDescent="0.1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4.25" customHeight="1" x14ac:dyDescent="0.1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4.25" customHeight="1" x14ac:dyDescent="0.1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4.25" customHeight="1" x14ac:dyDescent="0.1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4.25" customHeight="1" x14ac:dyDescent="0.1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4.25" customHeight="1" x14ac:dyDescent="0.1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4.25" customHeight="1" x14ac:dyDescent="0.1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4.25" customHeight="1" x14ac:dyDescent="0.1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4.25" customHeight="1" x14ac:dyDescent="0.1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4.25" customHeight="1" x14ac:dyDescent="0.1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4.25" customHeight="1" x14ac:dyDescent="0.1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4.25" customHeight="1" x14ac:dyDescent="0.1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4.25" customHeight="1" x14ac:dyDescent="0.1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4.25" customHeight="1" x14ac:dyDescent="0.1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4.25" customHeight="1" x14ac:dyDescent="0.1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4.25" customHeight="1" x14ac:dyDescent="0.1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4.25" customHeight="1" x14ac:dyDescent="0.1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4.25" customHeight="1" x14ac:dyDescent="0.1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4.25" customHeight="1" x14ac:dyDescent="0.1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4.25" customHeight="1" x14ac:dyDescent="0.1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4.25" customHeight="1" x14ac:dyDescent="0.1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4.25" customHeight="1" x14ac:dyDescent="0.1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4.25" customHeight="1" x14ac:dyDescent="0.1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4.25" customHeight="1" x14ac:dyDescent="0.1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4.25" customHeight="1" x14ac:dyDescent="0.1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4.25" customHeight="1" x14ac:dyDescent="0.1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4.25" customHeight="1" x14ac:dyDescent="0.1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4.25" customHeight="1" x14ac:dyDescent="0.1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4.25" customHeight="1" x14ac:dyDescent="0.1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4.25" customHeight="1" x14ac:dyDescent="0.1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4.25" customHeight="1" x14ac:dyDescent="0.1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4.25" customHeight="1" x14ac:dyDescent="0.1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4.25" customHeight="1" x14ac:dyDescent="0.1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4.25" customHeight="1" x14ac:dyDescent="0.1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4.25" customHeight="1" x14ac:dyDescent="0.1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4.25" customHeight="1" x14ac:dyDescent="0.1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4.25" customHeight="1" x14ac:dyDescent="0.1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4.25" customHeight="1" x14ac:dyDescent="0.1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4.25" customHeight="1" x14ac:dyDescent="0.1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4.25" customHeight="1" x14ac:dyDescent="0.1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4.25" customHeight="1" x14ac:dyDescent="0.1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7">
    <mergeCell ref="G1:G2"/>
    <mergeCell ref="H1:H2"/>
    <mergeCell ref="A1:A2"/>
    <mergeCell ref="B1:B2"/>
    <mergeCell ref="C1:C2"/>
    <mergeCell ref="D1:E1"/>
    <mergeCell ref="F1:F2"/>
  </mergeCells>
  <pageMargins left="0.59055118110236227" right="0.59055118110236227" top="0.98425196850393704" bottom="0.59055118110236227" header="0" footer="0"/>
  <pageSetup paperSize="5" orientation="landscape"/>
  <headerFooter>
    <oddHeader>&amp;CCESDE Escuela de Informática Taller Repaso 2 - Segundo Momento - Fórmulas, Referencias Absolutas, Función SI y Si Anidado&amp;R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24" zoomScaleNormal="100" workbookViewId="0">
      <selection activeCell="F45" sqref="F45"/>
    </sheetView>
  </sheetViews>
  <sheetFormatPr defaultColWidth="11.20703125" defaultRowHeight="15" customHeight="1" x14ac:dyDescent="0.2"/>
  <cols>
    <col min="1" max="1" width="11.609375" customWidth="1"/>
    <col min="2" max="2" width="14.67578125" customWidth="1"/>
    <col min="3" max="3" width="10.80859375" customWidth="1"/>
    <col min="4" max="4" width="10.40625" customWidth="1"/>
    <col min="5" max="5" width="11.7421875" customWidth="1"/>
    <col min="6" max="7" width="10.94140625" customWidth="1"/>
    <col min="8" max="26" width="10.5390625" customWidth="1"/>
  </cols>
  <sheetData>
    <row r="1" spans="1:26" ht="13.5" customHeight="1" x14ac:dyDescent="0.15">
      <c r="A1" s="1" t="s">
        <v>0</v>
      </c>
      <c r="B1" s="49">
        <v>0.04</v>
      </c>
      <c r="C1" s="49">
        <v>7.0000000000000007E-2</v>
      </c>
      <c r="D1" s="49">
        <v>0.12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.75" customHeight="1" x14ac:dyDescent="0.15">
      <c r="A2" s="3" t="s">
        <v>1</v>
      </c>
      <c r="B2" s="48" t="s">
        <v>2</v>
      </c>
      <c r="C2" s="48" t="s">
        <v>3</v>
      </c>
      <c r="D2" s="48" t="s">
        <v>4</v>
      </c>
      <c r="E2" s="3" t="s">
        <v>5</v>
      </c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15">
      <c r="A3" s="5">
        <v>120</v>
      </c>
      <c r="B3" s="6">
        <f>IF(A3&lt;=50,4800,IF(A3&lt;=90,5450,IF(A3&lt;=135,7520,9500)))</f>
        <v>7520</v>
      </c>
      <c r="C3" s="6">
        <f>A3*B3</f>
        <v>902400</v>
      </c>
      <c r="D3" s="6">
        <f>IF(C3&lt;=500000,C3*$B$1,IF(C3&lt;=1000000,C3*$C$1,C3*$D$1))</f>
        <v>63168.000000000007</v>
      </c>
      <c r="E3" s="6" t="str">
        <f>IF(A3&lt;=60,"CENTRO",IF(A3&lt;=90,"NORTE",IF(A3&lt;=125,"ORIENTE","SUR")))</f>
        <v>ORIENTE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15">
      <c r="A4" s="5">
        <v>50</v>
      </c>
      <c r="B4" s="6">
        <f t="shared" ref="B4:B9" si="0">IF(A4&lt;=50,4800,IF(A4&lt;=90,5450,IF(A4&lt;=135,7520,9500)))</f>
        <v>4800</v>
      </c>
      <c r="C4" s="6">
        <f t="shared" ref="C4:C9" si="1">A4*B4</f>
        <v>240000</v>
      </c>
      <c r="D4" s="6">
        <f t="shared" ref="D4:D9" si="2">IF(C4&lt;=500000,C4*$B$1,IF(C4&lt;=1000000,C4*$C$1,C4*$D$1))</f>
        <v>9600</v>
      </c>
      <c r="E4" s="6" t="str">
        <f t="shared" ref="E4:E9" si="3">IF(A4&lt;=60,"CENTRO",IF(A4&lt;=90,"NORTE",IF(A4&lt;=125,"ORIENTE","SUR")))</f>
        <v>CENTRO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15">
      <c r="A5" s="5">
        <v>85</v>
      </c>
      <c r="B5" s="6">
        <f t="shared" si="0"/>
        <v>5450</v>
      </c>
      <c r="C5" s="6">
        <f t="shared" si="1"/>
        <v>463250</v>
      </c>
      <c r="D5" s="6">
        <f t="shared" si="2"/>
        <v>18530</v>
      </c>
      <c r="E5" s="6" t="str">
        <f t="shared" si="3"/>
        <v>NORTE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15">
      <c r="A6" s="5">
        <v>90</v>
      </c>
      <c r="B6" s="6">
        <f t="shared" si="0"/>
        <v>5450</v>
      </c>
      <c r="C6" s="6">
        <f t="shared" si="1"/>
        <v>490500</v>
      </c>
      <c r="D6" s="6">
        <f t="shared" si="2"/>
        <v>19620</v>
      </c>
      <c r="E6" s="6" t="str">
        <f t="shared" si="3"/>
        <v>NORTE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15">
      <c r="A7" s="5">
        <v>110</v>
      </c>
      <c r="B7" s="6">
        <f t="shared" si="0"/>
        <v>7520</v>
      </c>
      <c r="C7" s="6">
        <f t="shared" si="1"/>
        <v>827200</v>
      </c>
      <c r="D7" s="6">
        <f t="shared" si="2"/>
        <v>57904.000000000007</v>
      </c>
      <c r="E7" s="6" t="str">
        <f t="shared" si="3"/>
        <v>ORIENTE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15">
      <c r="A8" s="5">
        <v>45</v>
      </c>
      <c r="B8" s="6">
        <f t="shared" si="0"/>
        <v>4800</v>
      </c>
      <c r="C8" s="6">
        <f t="shared" si="1"/>
        <v>216000</v>
      </c>
      <c r="D8" s="6">
        <f t="shared" si="2"/>
        <v>8640</v>
      </c>
      <c r="E8" s="6" t="str">
        <f t="shared" si="3"/>
        <v>CENTRO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15">
      <c r="A9" s="5">
        <v>145</v>
      </c>
      <c r="B9" s="6">
        <f t="shared" si="0"/>
        <v>9500</v>
      </c>
      <c r="C9" s="6">
        <f t="shared" si="1"/>
        <v>1377500</v>
      </c>
      <c r="D9" s="6">
        <f t="shared" si="2"/>
        <v>165300</v>
      </c>
      <c r="E9" s="6" t="str">
        <f t="shared" si="3"/>
        <v>SUR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15">
      <c r="A10" s="7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15">
      <c r="A11" s="2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15">
      <c r="A12" s="2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15">
      <c r="A13" s="2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15">
      <c r="A14" s="2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15">
      <c r="A16" s="2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15">
      <c r="A17" s="2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15">
      <c r="A18" s="2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15">
      <c r="A19" s="2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15">
      <c r="A21" s="2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15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15">
      <c r="A23" s="2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15">
      <c r="A24" s="2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15">
      <c r="A26" s="1" t="s">
        <v>19</v>
      </c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15">
      <c r="A27" s="1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15">
      <c r="A28" s="9" t="s">
        <v>20</v>
      </c>
      <c r="B28" s="10">
        <v>0.03</v>
      </c>
      <c r="C28" s="10">
        <v>0.05</v>
      </c>
      <c r="D28" s="10">
        <v>7.0000000000000007E-2</v>
      </c>
      <c r="E28" s="10">
        <v>0.1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15">
      <c r="A29" s="78" t="s">
        <v>21</v>
      </c>
      <c r="B29" s="78" t="s">
        <v>22</v>
      </c>
      <c r="C29" s="78" t="s">
        <v>23</v>
      </c>
      <c r="D29" s="11" t="s">
        <v>24</v>
      </c>
      <c r="E29" s="78" t="s">
        <v>25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15">
      <c r="A30" s="75"/>
      <c r="B30" s="75"/>
      <c r="C30" s="75"/>
      <c r="D30" s="12">
        <v>0.19</v>
      </c>
      <c r="E30" s="7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15">
      <c r="A31" s="13" t="s">
        <v>26</v>
      </c>
      <c r="B31" s="14">
        <v>170000</v>
      </c>
      <c r="C31" s="15">
        <f>IF(B31&lt;50000,0,IF(B31&lt;=80000,B31*$B$28,IF(B31&lt;=130000,B31*$C$28,IF(B31&lt;=200000,B31*$D$28,B31*$E$28))))</f>
        <v>11900.000000000002</v>
      </c>
      <c r="D31" s="6">
        <f>(B31-C31)*D30</f>
        <v>30039</v>
      </c>
      <c r="E31" s="50">
        <f>(B31-C31)+D30</f>
        <v>158100.19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15">
      <c r="A32" s="13" t="s">
        <v>27</v>
      </c>
      <c r="B32" s="14">
        <v>86000</v>
      </c>
      <c r="C32" s="15">
        <f t="shared" ref="C32:C38" si="4">IF(B32&lt;50000,0,IF(B32&lt;=80000,B32*$B$28,IF(B32&lt;=130000,B32*$C$28,IF(B32&lt;=200000,B32*$D$28,B32*$E$28))))</f>
        <v>4300</v>
      </c>
      <c r="D32" s="6">
        <f t="shared" ref="D32:D38" si="5">(B32-C32)*19%</f>
        <v>15523</v>
      </c>
      <c r="E32" s="50">
        <f t="shared" ref="E32:E38" si="6">(B32-C32)+D31</f>
        <v>111739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15">
      <c r="A33" s="13" t="s">
        <v>28</v>
      </c>
      <c r="B33" s="14">
        <v>50000</v>
      </c>
      <c r="C33" s="15">
        <f t="shared" si="4"/>
        <v>1500</v>
      </c>
      <c r="D33" s="6">
        <f t="shared" si="5"/>
        <v>9215</v>
      </c>
      <c r="E33" s="50">
        <f t="shared" si="6"/>
        <v>64023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15">
      <c r="A34" s="13" t="s">
        <v>29</v>
      </c>
      <c r="B34" s="14">
        <v>250000</v>
      </c>
      <c r="C34" s="15">
        <f t="shared" si="4"/>
        <v>25000</v>
      </c>
      <c r="D34" s="6">
        <f t="shared" si="5"/>
        <v>42750</v>
      </c>
      <c r="E34" s="50">
        <f t="shared" si="6"/>
        <v>234215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15">
      <c r="A35" s="13" t="s">
        <v>30</v>
      </c>
      <c r="B35" s="14">
        <v>94000</v>
      </c>
      <c r="C35" s="15">
        <f t="shared" si="4"/>
        <v>4700</v>
      </c>
      <c r="D35" s="6">
        <f t="shared" si="5"/>
        <v>16967</v>
      </c>
      <c r="E35" s="50">
        <f t="shared" si="6"/>
        <v>132050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15">
      <c r="A36" s="13" t="s">
        <v>31</v>
      </c>
      <c r="B36" s="14">
        <v>20000</v>
      </c>
      <c r="C36" s="15">
        <f t="shared" si="4"/>
        <v>0</v>
      </c>
      <c r="D36" s="6">
        <f t="shared" si="5"/>
        <v>3800</v>
      </c>
      <c r="E36" s="50">
        <f t="shared" si="6"/>
        <v>36967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15">
      <c r="A37" s="13" t="s">
        <v>32</v>
      </c>
      <c r="B37" s="14">
        <v>115000</v>
      </c>
      <c r="C37" s="15">
        <f t="shared" si="4"/>
        <v>5750</v>
      </c>
      <c r="D37" s="6">
        <f t="shared" si="5"/>
        <v>20757.5</v>
      </c>
      <c r="E37" s="50">
        <f t="shared" si="6"/>
        <v>113050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15">
      <c r="A38" s="13" t="s">
        <v>33</v>
      </c>
      <c r="B38" s="14">
        <v>190000</v>
      </c>
      <c r="C38" s="15">
        <f t="shared" si="4"/>
        <v>13300.000000000002</v>
      </c>
      <c r="D38" s="6">
        <f t="shared" si="5"/>
        <v>33573</v>
      </c>
      <c r="E38" s="50">
        <f t="shared" si="6"/>
        <v>197457.5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15">
      <c r="A40" s="16" t="s">
        <v>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15">
      <c r="A41" s="2" t="s">
        <v>35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15">
      <c r="A42" s="2" t="s">
        <v>36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15">
      <c r="A43" s="2" t="s">
        <v>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15">
      <c r="A44" s="2" t="s">
        <v>38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15">
      <c r="A45" s="16" t="s">
        <v>39</v>
      </c>
      <c r="B45" s="17"/>
      <c r="C45" s="17"/>
      <c r="D45" s="17"/>
      <c r="E45" s="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15">
      <c r="A46" s="16" t="s">
        <v>40</v>
      </c>
      <c r="B46" s="18"/>
      <c r="C46" s="19"/>
      <c r="D46" s="19"/>
      <c r="E46" s="1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29:A30"/>
    <mergeCell ref="B29:B30"/>
    <mergeCell ref="C29:C30"/>
    <mergeCell ref="E29:E30"/>
  </mergeCells>
  <pageMargins left="0.49" right="0.22" top="1.24" bottom="0.38" header="0" footer="0"/>
  <pageSetup orientation="portrait" r:id="rId1"/>
  <headerFooter>
    <oddHeader>&amp;CCentro de Estudios Especializados CESDE Escuela de Informática Taller # 11 - Si Anidado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0"/>
  <sheetViews>
    <sheetView zoomScale="98" zoomScaleNormal="98" workbookViewId="0">
      <selection activeCell="M38" sqref="M38"/>
    </sheetView>
  </sheetViews>
  <sheetFormatPr defaultColWidth="11.20703125" defaultRowHeight="15" customHeight="1" x14ac:dyDescent="0.2"/>
  <cols>
    <col min="1" max="1" width="10.94140625" customWidth="1"/>
    <col min="2" max="2" width="9.875" customWidth="1"/>
    <col min="3" max="3" width="14.8125" customWidth="1"/>
    <col min="4" max="4" width="9.875" customWidth="1"/>
    <col min="5" max="5" width="10.94140625" customWidth="1"/>
    <col min="6" max="6" width="10.80859375" customWidth="1"/>
    <col min="7" max="8" width="9.07421875" customWidth="1"/>
    <col min="9" max="9" width="8.13671875" customWidth="1"/>
    <col min="10" max="10" width="1.8671875" customWidth="1"/>
    <col min="11" max="11" width="10.0078125" customWidth="1"/>
    <col min="12" max="12" width="11.33984375" customWidth="1"/>
    <col min="13" max="26" width="10.94140625" customWidth="1"/>
  </cols>
  <sheetData>
    <row r="1" spans="1:26" ht="12.75" customHeight="1" x14ac:dyDescent="0.1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2"/>
      <c r="B2" s="2"/>
      <c r="C2" s="2"/>
      <c r="D2" s="2"/>
      <c r="E2" s="2"/>
      <c r="F2" s="2"/>
      <c r="G2" s="2"/>
      <c r="H2" s="20"/>
      <c r="I2" s="2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81" t="s">
        <v>42</v>
      </c>
      <c r="B3" s="73"/>
      <c r="C3" s="21">
        <v>0.12</v>
      </c>
      <c r="D3" s="2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81" t="s">
        <v>43</v>
      </c>
      <c r="B4" s="73"/>
      <c r="C4" s="21">
        <v>0.14000000000000001</v>
      </c>
      <c r="D4" s="2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15">
      <c r="A5" s="81" t="s">
        <v>44</v>
      </c>
      <c r="B5" s="73"/>
      <c r="C5" s="21">
        <v>0.15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79" t="s">
        <v>45</v>
      </c>
      <c r="B7" s="82" t="s">
        <v>46</v>
      </c>
      <c r="C7" s="83"/>
      <c r="D7" s="73"/>
      <c r="E7" s="79" t="s">
        <v>47</v>
      </c>
      <c r="F7" s="79" t="s">
        <v>48</v>
      </c>
      <c r="G7" s="79" t="s">
        <v>49</v>
      </c>
      <c r="H7" s="79" t="s">
        <v>50</v>
      </c>
      <c r="I7" s="79" t="s">
        <v>51</v>
      </c>
      <c r="J7" s="84"/>
      <c r="K7" s="79" t="s">
        <v>52</v>
      </c>
      <c r="L7" s="79" t="s">
        <v>53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80"/>
      <c r="B8" s="78" t="s">
        <v>54</v>
      </c>
      <c r="C8" s="3" t="s">
        <v>55</v>
      </c>
      <c r="D8" s="78" t="s">
        <v>56</v>
      </c>
      <c r="E8" s="80"/>
      <c r="F8" s="80"/>
      <c r="G8" s="75"/>
      <c r="H8" s="80"/>
      <c r="I8" s="80"/>
      <c r="J8" s="80"/>
      <c r="K8" s="80"/>
      <c r="L8" s="8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15">
      <c r="A9" s="75"/>
      <c r="B9" s="75"/>
      <c r="C9" s="23">
        <v>0.08</v>
      </c>
      <c r="D9" s="75"/>
      <c r="E9" s="75"/>
      <c r="F9" s="75"/>
      <c r="G9" s="24">
        <v>0.19</v>
      </c>
      <c r="H9" s="75"/>
      <c r="I9" s="75"/>
      <c r="J9" s="80"/>
      <c r="K9" s="75"/>
      <c r="L9" s="7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25" t="s">
        <v>57</v>
      </c>
      <c r="B10" s="26">
        <v>150000</v>
      </c>
      <c r="C10" s="27">
        <f>B10*C9+B10</f>
        <v>162000</v>
      </c>
      <c r="D10" s="27">
        <f>(B10+C10)/3</f>
        <v>104000</v>
      </c>
      <c r="E10" s="27">
        <f>SUM(B10:D10)</f>
        <v>416000</v>
      </c>
      <c r="F10" s="27">
        <f>(B10*$C$3)+(C10*$C$4)+(D10*$C$5)</f>
        <v>56280</v>
      </c>
      <c r="G10" s="27">
        <f>E10*$G$9</f>
        <v>79040</v>
      </c>
      <c r="H10" s="27">
        <f>SUM(E10:G10)</f>
        <v>551320</v>
      </c>
      <c r="I10" s="27">
        <f>IF(H10&lt;=250000,30000,IF(H10&lt;=350000,50000,IF(H10&lt;550000,60000,70000)))</f>
        <v>70000</v>
      </c>
      <c r="J10" s="80"/>
      <c r="K10" s="27">
        <f>IF(F10&lt;36000,E10/3,E10/4)</f>
        <v>104000</v>
      </c>
      <c r="L10" s="6" t="str">
        <f>IF(E10&lt;250000,"agenda digital",IF(E10&lt;410000,"calculadora","celular"))</f>
        <v>celular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25" t="s">
        <v>58</v>
      </c>
      <c r="B11" s="26">
        <v>55000</v>
      </c>
      <c r="C11" s="27">
        <f>B11*C9+B11</f>
        <v>59400</v>
      </c>
      <c r="D11" s="27">
        <f t="shared" ref="D11:D15" si="0">(B11+C11)/3</f>
        <v>38133.333333333336</v>
      </c>
      <c r="E11" s="27">
        <f t="shared" ref="E11:E15" si="1">SUM(B11:D11)</f>
        <v>152533.33333333334</v>
      </c>
      <c r="F11" s="27">
        <f t="shared" ref="F11:F15" si="2">(B11*$C$3)+(C11*$C$4)+(D11*$C$5)</f>
        <v>20636</v>
      </c>
      <c r="G11" s="27">
        <f t="shared" ref="G11:G15" si="3">E11*$G$9</f>
        <v>28981.333333333336</v>
      </c>
      <c r="H11" s="27">
        <f t="shared" ref="H11:H15" si="4">SUM(E11:G11)</f>
        <v>202150.66666666669</v>
      </c>
      <c r="I11" s="27">
        <f t="shared" ref="I11:I15" si="5">IF(H11&lt;=250000,30000,IF(H11&lt;=350000,50000,IF(H11&lt;550000,60000,70000)))</f>
        <v>30000</v>
      </c>
      <c r="J11" s="80"/>
      <c r="K11" s="27">
        <f t="shared" ref="K11:K15" si="6">IF(F11&lt;36000,E11/3,E11/4)</f>
        <v>50844.444444444445</v>
      </c>
      <c r="L11" s="6" t="str">
        <f t="shared" ref="L11:L15" si="7">IF(E11&lt;250000,"agenda digital",IF(E11&lt;410000,"calculadora","celular"))</f>
        <v>agenda digital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25" t="s">
        <v>59</v>
      </c>
      <c r="B12" s="26">
        <v>145000</v>
      </c>
      <c r="C12" s="27">
        <f>B12*C9+B12</f>
        <v>156600</v>
      </c>
      <c r="D12" s="27">
        <f t="shared" si="0"/>
        <v>100533.33333333333</v>
      </c>
      <c r="E12" s="27">
        <f t="shared" si="1"/>
        <v>402133.33333333331</v>
      </c>
      <c r="F12" s="27">
        <f t="shared" si="2"/>
        <v>54404</v>
      </c>
      <c r="G12" s="27">
        <f t="shared" si="3"/>
        <v>76405.333333333328</v>
      </c>
      <c r="H12" s="27">
        <f t="shared" si="4"/>
        <v>532942.66666666663</v>
      </c>
      <c r="I12" s="27">
        <f t="shared" si="5"/>
        <v>60000</v>
      </c>
      <c r="J12" s="80"/>
      <c r="K12" s="27">
        <f t="shared" si="6"/>
        <v>100533.33333333333</v>
      </c>
      <c r="L12" s="6" t="str">
        <f t="shared" si="7"/>
        <v>calculadora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25" t="s">
        <v>60</v>
      </c>
      <c r="B13" s="26">
        <v>95000</v>
      </c>
      <c r="C13" s="27">
        <f>B13*$C$9+B13</f>
        <v>102600</v>
      </c>
      <c r="D13" s="27">
        <f t="shared" si="0"/>
        <v>65866.666666666672</v>
      </c>
      <c r="E13" s="27">
        <f>SUM(B13:D13)</f>
        <v>263466.66666666669</v>
      </c>
      <c r="F13" s="27">
        <f t="shared" si="2"/>
        <v>35644</v>
      </c>
      <c r="G13" s="27">
        <f t="shared" si="3"/>
        <v>50058.666666666672</v>
      </c>
      <c r="H13" s="27">
        <f t="shared" si="4"/>
        <v>349169.33333333337</v>
      </c>
      <c r="I13" s="27">
        <f t="shared" si="5"/>
        <v>50000</v>
      </c>
      <c r="J13" s="80"/>
      <c r="K13" s="27">
        <f t="shared" si="6"/>
        <v>87822.222222222234</v>
      </c>
      <c r="L13" s="6" t="str">
        <f t="shared" si="7"/>
        <v>calculadora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25" t="s">
        <v>61</v>
      </c>
      <c r="B14" s="26">
        <v>146500</v>
      </c>
      <c r="C14" s="27">
        <f t="shared" ref="C14:C15" si="8">B14*$C$9+B14</f>
        <v>158220</v>
      </c>
      <c r="D14" s="27">
        <f t="shared" si="0"/>
        <v>101573.33333333333</v>
      </c>
      <c r="E14" s="27">
        <f t="shared" si="1"/>
        <v>406293.33333333331</v>
      </c>
      <c r="F14" s="27">
        <f t="shared" si="2"/>
        <v>54966.8</v>
      </c>
      <c r="G14" s="27">
        <f t="shared" si="3"/>
        <v>77195.733333333337</v>
      </c>
      <c r="H14" s="27">
        <f t="shared" si="4"/>
        <v>538455.8666666667</v>
      </c>
      <c r="I14" s="27">
        <f t="shared" si="5"/>
        <v>60000</v>
      </c>
      <c r="J14" s="80"/>
      <c r="K14" s="27">
        <f t="shared" si="6"/>
        <v>101573.33333333333</v>
      </c>
      <c r="L14" s="6" t="str">
        <f t="shared" si="7"/>
        <v>calculadora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5" t="s">
        <v>62</v>
      </c>
      <c r="B15" s="26">
        <v>167500</v>
      </c>
      <c r="C15" s="27">
        <f t="shared" si="8"/>
        <v>180900</v>
      </c>
      <c r="D15" s="27">
        <f t="shared" si="0"/>
        <v>116133.33333333333</v>
      </c>
      <c r="E15" s="27">
        <f t="shared" si="1"/>
        <v>464533.33333333331</v>
      </c>
      <c r="F15" s="27">
        <f t="shared" si="2"/>
        <v>62846</v>
      </c>
      <c r="G15" s="27">
        <f t="shared" si="3"/>
        <v>88261.333333333328</v>
      </c>
      <c r="H15" s="27">
        <f t="shared" si="4"/>
        <v>615640.66666666663</v>
      </c>
      <c r="I15" s="27">
        <f t="shared" si="5"/>
        <v>70000</v>
      </c>
      <c r="J15" s="80"/>
      <c r="K15" s="27">
        <f t="shared" si="6"/>
        <v>116133.33333333333</v>
      </c>
      <c r="L15" s="6" t="str">
        <f t="shared" si="7"/>
        <v>celular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6.25" customHeight="1" x14ac:dyDescent="0.15">
      <c r="A16" s="28" t="s">
        <v>63</v>
      </c>
      <c r="B16" s="28" t="s">
        <v>63</v>
      </c>
      <c r="C16" s="29" t="s">
        <v>64</v>
      </c>
      <c r="D16" s="28" t="s">
        <v>65</v>
      </c>
      <c r="E16" s="28" t="s">
        <v>66</v>
      </c>
      <c r="F16" s="29" t="s">
        <v>64</v>
      </c>
      <c r="G16" s="29" t="s">
        <v>64</v>
      </c>
      <c r="H16" s="28" t="s">
        <v>66</v>
      </c>
      <c r="I16" s="28" t="s">
        <v>67</v>
      </c>
      <c r="J16" s="30"/>
      <c r="K16" s="28" t="s">
        <v>68</v>
      </c>
      <c r="L16" s="28" t="s">
        <v>67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16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2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16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16" t="s">
        <v>72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16" t="s">
        <v>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16" t="s">
        <v>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6" t="s">
        <v>75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16" t="s">
        <v>76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1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16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16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6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5">
    <mergeCell ref="L7:L9"/>
    <mergeCell ref="E7:E9"/>
    <mergeCell ref="D8:D9"/>
    <mergeCell ref="A3:B3"/>
    <mergeCell ref="A4:B4"/>
    <mergeCell ref="A5:B5"/>
    <mergeCell ref="A7:A9"/>
    <mergeCell ref="B7:D7"/>
    <mergeCell ref="F7:F9"/>
    <mergeCell ref="B8:B9"/>
    <mergeCell ref="G7:G8"/>
    <mergeCell ref="H7:H9"/>
    <mergeCell ref="I7:I9"/>
    <mergeCell ref="J7:J15"/>
    <mergeCell ref="K7:K9"/>
  </mergeCells>
  <pageMargins left="0.59055118110236227" right="0.59055118110236227" top="0.98425196850393704" bottom="0.78740157480314965" header="0" footer="0"/>
  <pageSetup orientation="landscape"/>
  <headerFooter>
    <oddHeader>&amp;CCentro de Estudios Especializados CESDE Escuela de Informática Taller # 11 A  - Si Anidado y Absolutas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INFORME</vt:lpstr>
      <vt:lpstr>PORCENTAJES</vt:lpstr>
      <vt:lpstr>PLANILLA</vt:lpstr>
      <vt:lpstr>Si Anidado 1</vt:lpstr>
      <vt:lpstr>Si Anidado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FELIPE RIOS</cp:lastModifiedBy>
  <cp:lastPrinted>2024-03-21T21:49:25Z</cp:lastPrinted>
  <dcterms:created xsi:type="dcterms:W3CDTF">2024-03-15T20:58:00Z</dcterms:created>
  <dcterms:modified xsi:type="dcterms:W3CDTF">2024-03-21T21:56:56Z</dcterms:modified>
</cp:coreProperties>
</file>