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disenoydesarrollo\Downloads\"/>
    </mc:Choice>
  </mc:AlternateContent>
  <xr:revisionPtr revIDLastSave="0" documentId="8_{D5AFE6C5-E946-464E-B401-6C19F6E4AC04}" xr6:coauthVersionLast="36" xr6:coauthVersionMax="36" xr10:uidLastSave="{00000000-0000-0000-0000-000000000000}"/>
  <bookViews>
    <workbookView xWindow="0" yWindow="0" windowWidth="28800" windowHeight="11685" activeTab="5" xr2:uid="{00000000-000D-0000-FFFF-FFFF00000000}"/>
  </bookViews>
  <sheets>
    <sheet name="DATOS" sheetId="3" r:id="rId1"/>
    <sheet name="INFORME" sheetId="6" r:id="rId2"/>
    <sheet name="PORCENTAJES" sheetId="4" r:id="rId3"/>
    <sheet name="PLANILLA" sheetId="5" r:id="rId4"/>
    <sheet name="Si Anidado 1" sheetId="1" r:id="rId5"/>
    <sheet name="Si Anidado 2" sheetId="2" r:id="rId6"/>
  </sheets>
  <calcPr calcId="191028"/>
</workbook>
</file>

<file path=xl/calcChain.xml><?xml version="1.0" encoding="utf-8"?>
<calcChain xmlns="http://schemas.openxmlformats.org/spreadsheetml/2006/main">
  <c r="C4" i="6" l="1"/>
  <c r="D4" i="6" s="1"/>
  <c r="C5" i="6"/>
  <c r="D5" i="6" s="1"/>
  <c r="C6" i="6"/>
  <c r="D6" i="6" s="1"/>
  <c r="C7" i="6"/>
  <c r="D7" i="6" s="1"/>
  <c r="C8" i="6"/>
  <c r="D8" i="6" s="1"/>
  <c r="C9" i="6"/>
  <c r="C3" i="6"/>
  <c r="D3" i="6" s="1"/>
  <c r="E3" i="6" s="1"/>
  <c r="I4" i="6"/>
  <c r="I5" i="6"/>
  <c r="I6" i="6"/>
  <c r="I7" i="6"/>
  <c r="I8" i="6"/>
  <c r="I9" i="6"/>
  <c r="I3" i="6"/>
  <c r="B4" i="5"/>
  <c r="C4" i="5"/>
  <c r="D4" i="5"/>
  <c r="E4" i="5"/>
  <c r="F4" i="5"/>
  <c r="G4" i="5"/>
  <c r="B5" i="5"/>
  <c r="C5" i="5"/>
  <c r="D5" i="5"/>
  <c r="E5" i="5"/>
  <c r="F5" i="5"/>
  <c r="G5" i="5"/>
  <c r="B6" i="5"/>
  <c r="C6" i="5"/>
  <c r="D6" i="5"/>
  <c r="E6" i="5"/>
  <c r="F6" i="5"/>
  <c r="G6" i="5"/>
  <c r="B7" i="5"/>
  <c r="C7" i="5"/>
  <c r="D7" i="5"/>
  <c r="E7" i="5"/>
  <c r="F7" i="5"/>
  <c r="G7" i="5"/>
  <c r="B8" i="5"/>
  <c r="C8" i="5"/>
  <c r="D8" i="5"/>
  <c r="E8" i="5"/>
  <c r="F8" i="5"/>
  <c r="G8" i="5"/>
  <c r="B9" i="5"/>
  <c r="C9" i="5"/>
  <c r="D9" i="5"/>
  <c r="E9" i="5"/>
  <c r="F9" i="5"/>
  <c r="G9" i="5"/>
  <c r="B10" i="5"/>
  <c r="C10" i="5"/>
  <c r="D10" i="5"/>
  <c r="E10" i="5"/>
  <c r="F10" i="5"/>
  <c r="G10" i="5"/>
  <c r="B3" i="5"/>
  <c r="C3" i="5"/>
  <c r="E3" i="5"/>
  <c r="F3" i="5"/>
  <c r="G3" i="5"/>
  <c r="H4" i="5"/>
  <c r="H5" i="5"/>
  <c r="H6" i="5"/>
  <c r="H7" i="5"/>
  <c r="H8" i="5"/>
  <c r="H9" i="5"/>
  <c r="H10" i="5"/>
  <c r="H3" i="5"/>
  <c r="C30" i="1"/>
  <c r="D30" i="1" s="1"/>
  <c r="C9" i="2"/>
  <c r="D9" i="2" s="1"/>
  <c r="C10" i="2"/>
  <c r="D10" i="2"/>
  <c r="E10" i="2"/>
  <c r="K10" i="2" s="1"/>
  <c r="C11" i="2"/>
  <c r="D11" i="2"/>
  <c r="E11" i="2"/>
  <c r="K11" i="2" s="1"/>
  <c r="C12" i="2"/>
  <c r="D12" i="2" s="1"/>
  <c r="C13" i="2"/>
  <c r="D13" i="2" s="1"/>
  <c r="F13" i="2" s="1"/>
  <c r="C8" i="2"/>
  <c r="D8" i="2"/>
  <c r="E8" i="2"/>
  <c r="G8" i="2" s="1"/>
  <c r="F10" i="2"/>
  <c r="J10" i="2" s="1"/>
  <c r="G10" i="2"/>
  <c r="C32" i="1"/>
  <c r="D32" i="1" s="1"/>
  <c r="C31" i="1"/>
  <c r="C33" i="1"/>
  <c r="E33" i="1" s="1"/>
  <c r="C34" i="1"/>
  <c r="C35" i="1"/>
  <c r="C36" i="1"/>
  <c r="C37" i="1"/>
  <c r="E37" i="1" s="1"/>
  <c r="D36" i="1"/>
  <c r="E4" i="1"/>
  <c r="E5" i="1"/>
  <c r="E6" i="1"/>
  <c r="E7" i="1"/>
  <c r="E8" i="1"/>
  <c r="E9" i="1"/>
  <c r="E3" i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/>
  <c r="D8" i="1"/>
  <c r="B9" i="1"/>
  <c r="C9" i="1" s="1"/>
  <c r="D9" i="1" s="1"/>
  <c r="B3" i="1"/>
  <c r="C3" i="1"/>
  <c r="D3" i="1" s="1"/>
  <c r="E13" i="2" l="1"/>
  <c r="K13" i="2" s="1"/>
  <c r="E9" i="2"/>
  <c r="F9" i="2"/>
  <c r="F11" i="2"/>
  <c r="J11" i="2" s="1"/>
  <c r="F8" i="2"/>
  <c r="J8" i="2" s="1"/>
  <c r="F12" i="2"/>
  <c r="J13" i="2"/>
  <c r="E12" i="2"/>
  <c r="G12" i="2" s="1"/>
  <c r="H12" i="2" s="1"/>
  <c r="I12" i="2" s="1"/>
  <c r="K8" i="2"/>
  <c r="H10" i="2"/>
  <c r="I10" i="2" s="1"/>
  <c r="G11" i="2"/>
  <c r="E35" i="1"/>
  <c r="E34" i="1"/>
  <c r="E36" i="1"/>
  <c r="E31" i="1"/>
  <c r="D37" i="1"/>
  <c r="E32" i="1"/>
  <c r="D31" i="1"/>
  <c r="D35" i="1"/>
  <c r="D34" i="1"/>
  <c r="E30" i="1"/>
  <c r="D33" i="1"/>
  <c r="D9" i="6"/>
  <c r="E9" i="6" s="1"/>
  <c r="E8" i="6"/>
  <c r="F8" i="6" s="1"/>
  <c r="G8" i="6" s="1"/>
  <c r="H8" i="6" s="1"/>
  <c r="F3" i="6"/>
  <c r="G3" i="6" s="1"/>
  <c r="H3" i="6" s="1"/>
  <c r="E6" i="6"/>
  <c r="F6" i="6" s="1"/>
  <c r="G6" i="6" s="1"/>
  <c r="H6" i="6" s="1"/>
  <c r="E5" i="6"/>
  <c r="F5" i="6" s="1"/>
  <c r="G5" i="6" s="1"/>
  <c r="H5" i="6" s="1"/>
  <c r="E7" i="6"/>
  <c r="F7" i="6" s="1"/>
  <c r="G7" i="6" s="1"/>
  <c r="H7" i="6" s="1"/>
  <c r="E4" i="6"/>
  <c r="F4" i="6" s="1"/>
  <c r="G4" i="6" s="1"/>
  <c r="H4" i="6" s="1"/>
  <c r="G13" i="2" l="1"/>
  <c r="H13" i="2" s="1"/>
  <c r="I13" i="2" s="1"/>
  <c r="K9" i="2"/>
  <c r="G9" i="2"/>
  <c r="J12" i="2"/>
  <c r="H9" i="2"/>
  <c r="I9" i="2" s="1"/>
  <c r="J9" i="2"/>
  <c r="H11" i="2"/>
  <c r="I11" i="2" s="1"/>
  <c r="H8" i="2"/>
  <c r="I8" i="2" s="1"/>
  <c r="K12" i="2"/>
  <c r="F9" i="6"/>
  <c r="G9" i="6" s="1"/>
  <c r="H9" i="6" s="1"/>
</calcChain>
</file>

<file path=xl/sharedStrings.xml><?xml version="1.0" encoding="utf-8"?>
<sst xmlns="http://schemas.openxmlformats.org/spreadsheetml/2006/main" count="147" uniqueCount="122">
  <si>
    <t xml:space="preserve">Ejercicio 1: </t>
  </si>
  <si>
    <t>Viajes</t>
  </si>
  <si>
    <t>Valor Viajes</t>
  </si>
  <si>
    <t>Total Viajes</t>
  </si>
  <si>
    <t>Deducción</t>
  </si>
  <si>
    <t>Nueva Zona</t>
  </si>
  <si>
    <r>
      <rPr>
        <sz val="10"/>
        <color theme="1"/>
        <rFont val="Arial"/>
      </rPr>
      <t xml:space="preserve">Para el </t>
    </r>
    <r>
      <rPr>
        <b/>
        <sz val="10"/>
        <color theme="1"/>
        <rFont val="Arial"/>
      </rPr>
      <t>valor viajes</t>
    </r>
    <r>
      <rPr>
        <sz val="10"/>
        <color theme="1"/>
        <rFont val="Verdana"/>
      </rPr>
      <t xml:space="preserve"> tenga en cuenta: </t>
    </r>
  </si>
  <si>
    <t xml:space="preserve"> - Si los viajes son inferiores o iguales a 50, el valor de los viajes será de 4800</t>
  </si>
  <si>
    <t xml:space="preserve"> - Si los viajes son inferiores o iguales a 90, el valor de los viajes será de 5450</t>
  </si>
  <si>
    <t xml:space="preserve"> - Si los viajes son inferiores o iguales a 135, el valor de los viajes será de 7520</t>
  </si>
  <si>
    <t xml:space="preserve"> - Si los viajes son superiores a 135, el valor de los viajes será de 9500.</t>
  </si>
  <si>
    <r>
      <rPr>
        <sz val="10"/>
        <color theme="1"/>
        <rFont val="Arial"/>
      </rPr>
      <t xml:space="preserve">Para la </t>
    </r>
    <r>
      <rPr>
        <b/>
        <sz val="10"/>
        <color theme="1"/>
        <rFont val="Arial"/>
      </rPr>
      <t>deducción</t>
    </r>
    <r>
      <rPr>
        <sz val="10"/>
        <color theme="1"/>
        <rFont val="Verdana"/>
      </rPr>
      <t xml:space="preserve"> tenga en cuenta:</t>
    </r>
  </si>
  <si>
    <t xml:space="preserve"> - Si el total viajes es inferior o igual a 500.000, la deducción será el 4% del total viajes</t>
  </si>
  <si>
    <t xml:space="preserve"> - Si el total viajes es inferior o igual a 1.000.000, la deducción será el 7% del total viajes</t>
  </si>
  <si>
    <t xml:space="preserve"> - Si el total viajes es superior a 1.000.000, la deducción será el 12% del total viajes.</t>
  </si>
  <si>
    <r>
      <rPr>
        <sz val="10"/>
        <color theme="1"/>
        <rFont val="Arial"/>
      </rPr>
      <t xml:space="preserve">Para la </t>
    </r>
    <r>
      <rPr>
        <b/>
        <sz val="10"/>
        <color theme="1"/>
        <rFont val="Arial"/>
      </rPr>
      <t>nueva zona</t>
    </r>
    <r>
      <rPr>
        <sz val="10"/>
        <color theme="1"/>
        <rFont val="Verdana"/>
      </rPr>
      <t xml:space="preserve"> tenga en cuenta:</t>
    </r>
  </si>
  <si>
    <t xml:space="preserve"> - Si los viajes son inferiores o iguales a 60, la zona será Centro, si los viajes son inferiores o iguales a 90, </t>
  </si>
  <si>
    <t xml:space="preserve">   la zona será Norte, si los viajes son inferiores o iguales a 125, la zona será Oriente, si los viajes son</t>
  </si>
  <si>
    <t xml:space="preserve">  superiores a 125, la zona sera Sur.</t>
  </si>
  <si>
    <t xml:space="preserve">Ejercicio 2: </t>
  </si>
  <si>
    <t>Porcentajes</t>
  </si>
  <si>
    <t>CLIENTE</t>
  </si>
  <si>
    <t>COMPRAS</t>
  </si>
  <si>
    <t>DESCUENTO</t>
  </si>
  <si>
    <t>IVA</t>
  </si>
  <si>
    <t>TOTAL A PAGAR</t>
  </si>
  <si>
    <t xml:space="preserve">Marlon </t>
  </si>
  <si>
    <t>Federico</t>
  </si>
  <si>
    <t>Simón</t>
  </si>
  <si>
    <t>Miguel</t>
  </si>
  <si>
    <t>Wilmar</t>
  </si>
  <si>
    <t>Carolina</t>
  </si>
  <si>
    <t>Mateo</t>
  </si>
  <si>
    <t>Melany</t>
  </si>
  <si>
    <t xml:space="preserve"> - Para el descuento tenga en cuenta que si las compras son inferiores a 50000, el descuento será cero, </t>
  </si>
  <si>
    <t xml:space="preserve">   si las compras son inferiores o iguales a 80000, el descuento será de 3% de las compras, si las compras</t>
  </si>
  <si>
    <t xml:space="preserve">   son inferiores o iguales a 130000 el descuento será del 5% de las compras, si las compras son inferiores</t>
  </si>
  <si>
    <t xml:space="preserve">   o iguales a 200000, el descuento sera del 7% de las compras, de lo contrario el descuento será</t>
  </si>
  <si>
    <t xml:space="preserve">   del 10% de las compras.</t>
  </si>
  <si>
    <t xml:space="preserve"> - Hallar el IVA, tenga en cuenta que es el 19% de la resta de las compras menos el descuento.</t>
  </si>
  <si>
    <t xml:space="preserve"> - Hallar el total a pagar</t>
  </si>
  <si>
    <t>Incremento Enero</t>
  </si>
  <si>
    <t>Incremento Febrero</t>
  </si>
  <si>
    <t>Incremento Marzo</t>
  </si>
  <si>
    <t>Artículo</t>
  </si>
  <si>
    <t>Ventas mensuales</t>
  </si>
  <si>
    <t>Total  Ventas Trimestral</t>
  </si>
  <si>
    <t>Incremento Trimestral</t>
  </si>
  <si>
    <t>Valor IVA</t>
  </si>
  <si>
    <t>Total General</t>
  </si>
  <si>
    <t>Bono de regalo</t>
  </si>
  <si>
    <t>Bonificación para el Vendedor</t>
  </si>
  <si>
    <t>Premio Mejor Vendedor</t>
  </si>
  <si>
    <t>Enero</t>
  </si>
  <si>
    <t>Febrero</t>
  </si>
  <si>
    <t>Marzo</t>
  </si>
  <si>
    <t xml:space="preserve">A </t>
  </si>
  <si>
    <t>B</t>
  </si>
  <si>
    <t>C</t>
  </si>
  <si>
    <t>D</t>
  </si>
  <si>
    <t>E</t>
  </si>
  <si>
    <t>F</t>
  </si>
  <si>
    <t>Digitar</t>
  </si>
  <si>
    <t>Calcular con Absolutas</t>
  </si>
  <si>
    <t>Fórmula</t>
  </si>
  <si>
    <t>Función Suma</t>
  </si>
  <si>
    <t>Si Anidado</t>
  </si>
  <si>
    <t>Si Sencillo</t>
  </si>
  <si>
    <r>
      <rPr>
        <sz val="10"/>
        <color theme="1"/>
        <rFont val="Verdana"/>
      </rPr>
      <t xml:space="preserve"> - Las </t>
    </r>
    <r>
      <rPr>
        <b/>
        <sz val="10"/>
        <color theme="1"/>
        <rFont val="Verdana"/>
      </rPr>
      <t>ventas de febrero</t>
    </r>
    <r>
      <rPr>
        <sz val="10"/>
        <color theme="1"/>
        <rFont val="Verdana"/>
      </rPr>
      <t xml:space="preserve"> se incrementan en un 8% de más con respecto a las ventas de enero. (utilice absolutas)</t>
    </r>
  </si>
  <si>
    <r>
      <rPr>
        <sz val="10"/>
        <color theme="1"/>
        <rFont val="Arial"/>
      </rPr>
      <t xml:space="preserve"> - Las </t>
    </r>
    <r>
      <rPr>
        <b/>
        <sz val="10"/>
        <color theme="1"/>
        <rFont val="Arial"/>
      </rPr>
      <t>ventas de marzo</t>
    </r>
    <r>
      <rPr>
        <sz val="10"/>
        <color theme="1"/>
        <rFont val="Arial"/>
      </rPr>
      <t xml:space="preserve"> serán la tercera parte de las suma de las ventas de enero y febrero.</t>
    </r>
  </si>
  <si>
    <r>
      <rPr>
        <sz val="10"/>
        <color theme="1"/>
        <rFont val="Verdana"/>
      </rPr>
      <t xml:space="preserve"> - Para calcular el </t>
    </r>
    <r>
      <rPr>
        <b/>
        <sz val="10"/>
        <color theme="1"/>
        <rFont val="Verdana"/>
      </rPr>
      <t>incremento trimestral</t>
    </r>
    <r>
      <rPr>
        <sz val="10"/>
        <color theme="1"/>
        <rFont val="Verdana"/>
      </rPr>
      <t xml:space="preserve"> tenga en cuenta las ventas de cada mes y su respectivo porcentaje de incremento.</t>
    </r>
  </si>
  <si>
    <r>
      <rPr>
        <sz val="10"/>
        <color theme="1"/>
        <rFont val="Verdana"/>
      </rPr>
      <t xml:space="preserve"> - Para el</t>
    </r>
    <r>
      <rPr>
        <b/>
        <sz val="10"/>
        <color theme="1"/>
        <rFont val="Verdana"/>
      </rPr>
      <t xml:space="preserve"> IVA</t>
    </r>
    <r>
      <rPr>
        <sz val="10"/>
        <color theme="1"/>
        <rFont val="Verdana"/>
      </rPr>
      <t xml:space="preserve"> tenga en cuenta que es el 19% del total ventas trimestre</t>
    </r>
  </si>
  <si>
    <r>
      <rPr>
        <sz val="10"/>
        <color theme="1"/>
        <rFont val="Verdana"/>
      </rPr>
      <t xml:space="preserve"> - Hallar el </t>
    </r>
    <r>
      <rPr>
        <b/>
        <sz val="10"/>
        <color theme="1"/>
        <rFont val="Verdana"/>
      </rPr>
      <t>total general</t>
    </r>
  </si>
  <si>
    <r>
      <rPr>
        <sz val="10"/>
        <color theme="1"/>
        <rFont val="Verdana"/>
      </rPr>
      <t xml:space="preserve"> - Para el </t>
    </r>
    <r>
      <rPr>
        <b/>
        <sz val="10"/>
        <color theme="1"/>
        <rFont val="Verdana"/>
      </rPr>
      <t>bono de regalo</t>
    </r>
    <r>
      <rPr>
        <sz val="10"/>
        <color theme="1"/>
        <rFont val="Verdana"/>
      </rPr>
      <t xml:space="preserve"> tenga en cuenta: si el total general es inferior o igual a 250000 el bono será de 30000, si el total general es inferior o igual a 350000, </t>
    </r>
  </si>
  <si>
    <t xml:space="preserve">   el bono será de 50000, si el total general  inferior a 550000, el bono será de 60000, de lo contrario el bono será de 70000.</t>
  </si>
  <si>
    <r>
      <rPr>
        <sz val="10"/>
        <color theme="1"/>
        <rFont val="Verdana"/>
      </rPr>
      <t xml:space="preserve"> - Para calcular la </t>
    </r>
    <r>
      <rPr>
        <b/>
        <sz val="10"/>
        <color theme="1"/>
        <rFont val="Verdana"/>
      </rPr>
      <t>bonificación para el vendedor</t>
    </r>
    <r>
      <rPr>
        <sz val="10"/>
        <color theme="1"/>
        <rFont val="Verdana"/>
      </rPr>
      <t xml:space="preserve"> tenga en cuenta que si el incremento trimestral es inferior a 36000, la bonificación será la tercera parte </t>
    </r>
  </si>
  <si>
    <t xml:space="preserve">   del total ventas trimestral, de lo contrario será la cuarta parte del  total ventas trimestral.</t>
  </si>
  <si>
    <r>
      <rPr>
        <sz val="10"/>
        <color theme="1"/>
        <rFont val="Verdana"/>
      </rPr>
      <t xml:space="preserve"> - Para calcular el </t>
    </r>
    <r>
      <rPr>
        <b/>
        <sz val="10"/>
        <color theme="1"/>
        <rFont val="Verdana"/>
      </rPr>
      <t>premio mejor vendedor</t>
    </r>
    <r>
      <rPr>
        <sz val="10"/>
        <color theme="1"/>
        <rFont val="Verdana"/>
      </rPr>
      <t xml:space="preserve"> tenga en cuenta que si el total ventas Trimestral es inferior a 250000, se obsequiará una agenda digital,</t>
    </r>
  </si>
  <si>
    <t xml:space="preserve">    si el total ventas trimestral es inferior a 410000, el obsequió será una calculadora, de lo contrario el obsequio será un celular</t>
  </si>
  <si>
    <t>ESTO ES UNA IMAGEN, DEBEN REALIZARLO Y DEBE QUEDAR IGUAL A LA MUESTRA, CON LOS MISMOS RESULTADOS</t>
  </si>
  <si>
    <t>Marca Aceite</t>
  </si>
  <si>
    <t>Valor Litro</t>
  </si>
  <si>
    <t>Porcentaje Litros</t>
  </si>
  <si>
    <t>Shell</t>
  </si>
  <si>
    <t>Lumax</t>
  </si>
  <si>
    <t>Móbil</t>
  </si>
  <si>
    <t>Código Empresa</t>
  </si>
  <si>
    <t>Tipo de Vehículo</t>
  </si>
  <si>
    <t>Marca aceite</t>
  </si>
  <si>
    <t>Cantidad litros vendidos por mes</t>
  </si>
  <si>
    <t>Cantidad Litros</t>
  </si>
  <si>
    <t>Valor Litros con IVA incluido</t>
  </si>
  <si>
    <t>Obsequio</t>
  </si>
  <si>
    <t>Función SI Anidada</t>
  </si>
  <si>
    <t>Función SI Anidado</t>
  </si>
  <si>
    <t>Función SI con Absolutas</t>
  </si>
  <si>
    <t>Calcular</t>
  </si>
  <si>
    <t>Función SI Anidado con Absolutas</t>
  </si>
  <si>
    <t xml:space="preserve">3. Para Tipo de vehículo tenga en cuenta: Si el código empresa es inferior o igual a 3, el tipo de vehículo será Automóvil, si el código empresa es inferior o igual a 5; el tipo vehículo sera </t>
  </si>
  <si>
    <t xml:space="preserve">    Camioneta; si el código empresa es inferior o igual a 8; el tipo vehículo será Moto, de lo contrario el tipo vehículo será Taxi.</t>
  </si>
  <si>
    <t xml:space="preserve">4. Para la marca de aceite tenga en cuenta: Si el tipo de vehículo es Camioneta, la marca de aceite será Shell, Si el tipo vehículo es Automóvil, la marca de aceite será Lumax, </t>
  </si>
  <si>
    <t xml:space="preserve">    de lo contrario la marca de aceite será Móbil</t>
  </si>
  <si>
    <t>5. Para cantidad litros vendidos en Enero, tenga en cuenta que se incrementarán en un 10% más con respecto a la cantidad anterior.</t>
  </si>
  <si>
    <t xml:space="preserve">6. Para la cantidad de litros vendidos en Febrero tenga en cuenta: Si la marca de aceite es Lumax, se decrementará en un 7% menos con respecto a la cantidad de litros </t>
  </si>
  <si>
    <t xml:space="preserve">    de Enero, de lo contrario se decrementará en un 3,5% menos de la cantidad de litros de Enero</t>
  </si>
  <si>
    <t>7. Calcular el total cantidad de Litros.</t>
  </si>
  <si>
    <t xml:space="preserve">8. El Valor litros con IVA incluido: Si la marca de aceite es Shell, tenga en cuenta el valor litro,cantidad litros y el iva, si la marca de aceite es Lumax tenga en cuenta el valor litro,cantidad </t>
  </si>
  <si>
    <t xml:space="preserve">   litros y el iva, de lo contrario la información de Móbil como valor litro, cantidad litros y el iva.</t>
  </si>
  <si>
    <t xml:space="preserve">9. Para el obsequio tenga en cuenta: Si  el tipo de vehículo es automóvil , el obsequio será Filtro; si el tipo de vehículo es camioneta, el obsequio será lavada; </t>
  </si>
  <si>
    <t xml:space="preserve">    para el resto,  el obsequio será petrolizada. </t>
  </si>
  <si>
    <t>Valor Unitario Articulo</t>
  </si>
  <si>
    <t>Porcentaje Incremento Febrero</t>
  </si>
  <si>
    <t>Mouse</t>
  </si>
  <si>
    <t>Impresora</t>
  </si>
  <si>
    <t>Teclado</t>
  </si>
  <si>
    <t>Porcentaje Comision Vendedor</t>
  </si>
  <si>
    <t>Codigo Articulo</t>
  </si>
  <si>
    <t>Articulo</t>
  </si>
  <si>
    <t>Cantidades Trimestre</t>
  </si>
  <si>
    <t>Total Trimestre</t>
  </si>
  <si>
    <t>Valor Total Trimestre Con IVA incluido</t>
  </si>
  <si>
    <t>Comision 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</si>
</sst>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 * #,##0_ ;_ * \-#,##0_ ;_ * &quot;-&quot;??_ ;_ @_ "/>
    <numFmt numFmtId="166" formatCode="_(* #,##0_);_(* \(#,##0\);_(* &quot;-&quot;??_);_(@_)"/>
    <numFmt numFmtId="167" formatCode="0.0%"/>
    <numFmt numFmtId="168" formatCode="_-* #,##0\ _€_-;\-* #,##0\ _€_-;_-* &quot;-&quot;??\ _€_-;_-@"/>
    <numFmt numFmtId="169" formatCode="00&quot;A&quot;\ \-\ ###"/>
    <numFmt numFmtId="170" formatCode="#,##0;[Red]#,##0"/>
  </numFmts>
  <fonts count="16" x14ac:knownFonts="1">
    <font>
      <sz val="10"/>
      <color rgb="FF000000"/>
      <name val="Verdana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Verdana"/>
    </font>
    <font>
      <sz val="10"/>
      <color theme="1"/>
      <name val="Verdana"/>
    </font>
    <font>
      <b/>
      <sz val="14"/>
      <color theme="1"/>
      <name val="Arial"/>
    </font>
    <font>
      <b/>
      <sz val="9"/>
      <color theme="1"/>
      <name val="Arial"/>
    </font>
    <font>
      <b/>
      <sz val="7"/>
      <color theme="1"/>
      <name val="Arial"/>
    </font>
    <font>
      <b/>
      <sz val="10"/>
      <color theme="1"/>
      <name val="Verdana"/>
    </font>
    <font>
      <b/>
      <sz val="11"/>
      <color theme="1"/>
      <name val="Arial"/>
    </font>
    <font>
      <sz val="11"/>
      <color theme="1"/>
      <name val="Arial"/>
    </font>
    <font>
      <sz val="9"/>
      <color theme="1"/>
      <name val="Arial"/>
    </font>
    <font>
      <sz val="10"/>
      <color rgb="FF000000"/>
      <name val="Verdana"/>
      <family val="2"/>
      <scheme val="minor"/>
    </font>
    <font>
      <b/>
      <sz val="10"/>
      <color rgb="FF000000"/>
      <name val="Verdana"/>
      <family val="2"/>
      <scheme val="minor"/>
    </font>
    <font>
      <b/>
      <sz val="10"/>
      <color theme="5" tint="-0.249977111117893"/>
      <name val="Arial"/>
      <family val="2"/>
    </font>
    <font>
      <sz val="10"/>
      <color theme="5" tint="-0.249977111117893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rgb="FFA8D08D"/>
      </patternFill>
    </fill>
    <fill>
      <patternFill patternType="solid">
        <fgColor theme="7" tint="0.79998168889431442"/>
        <bgColor rgb="FFB4C6E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rgb="FFB4C6E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30A0"/>
        <bgColor rgb="FFB4C6E7"/>
      </patternFill>
    </fill>
    <fill>
      <patternFill patternType="solid">
        <fgColor rgb="FF7030A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 wrapText="1"/>
    </xf>
    <xf numFmtId="16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5" fillId="0" borderId="0" xfId="0" applyFont="1"/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/>
    <xf numFmtId="165" fontId="2" fillId="2" borderId="1" xfId="0" applyNumberFormat="1" applyFont="1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9" fontId="9" fillId="3" borderId="15" xfId="0" applyNumberFormat="1" applyFont="1" applyFill="1" applyBorder="1" applyAlignment="1">
      <alignment horizontal="center" vertical="center"/>
    </xf>
    <xf numFmtId="0" fontId="10" fillId="0" borderId="0" xfId="0" applyFont="1"/>
    <xf numFmtId="0" fontId="9" fillId="3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9" fontId="9" fillId="3" borderId="1" xfId="0" applyNumberFormat="1" applyFont="1" applyFill="1" applyBorder="1" applyAlignment="1">
      <alignment horizontal="center" vertical="center"/>
    </xf>
    <xf numFmtId="167" fontId="9" fillId="3" borderId="1" xfId="0" applyNumberFormat="1" applyFont="1" applyFill="1" applyBorder="1" applyAlignment="1">
      <alignment horizontal="center" vertical="center"/>
    </xf>
    <xf numFmtId="167" fontId="10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167" fontId="10" fillId="0" borderId="0" xfId="0" applyNumberFormat="1" applyFont="1" applyAlignment="1">
      <alignment horizont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/>
    <xf numFmtId="0" fontId="13" fillId="0" borderId="16" xfId="0" applyFont="1" applyBorder="1" applyAlignment="1">
      <alignment vertical="center"/>
    </xf>
    <xf numFmtId="169" fontId="0" fillId="0" borderId="16" xfId="0" applyNumberFormat="1" applyFont="1" applyBorder="1" applyAlignment="1"/>
    <xf numFmtId="0" fontId="12" fillId="0" borderId="16" xfId="0" applyFont="1" applyBorder="1" applyAlignment="1"/>
    <xf numFmtId="0" fontId="0" fillId="0" borderId="16" xfId="0" applyFont="1" applyBorder="1" applyAlignment="1"/>
    <xf numFmtId="9" fontId="13" fillId="0" borderId="16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9" fontId="13" fillId="0" borderId="16" xfId="0" applyNumberFormat="1" applyFont="1" applyBorder="1" applyAlignment="1">
      <alignment horizontal="center"/>
    </xf>
    <xf numFmtId="1" fontId="12" fillId="0" borderId="16" xfId="0" applyNumberFormat="1" applyFont="1" applyBorder="1" applyAlignment="1"/>
    <xf numFmtId="1" fontId="0" fillId="0" borderId="16" xfId="0" applyNumberFormat="1" applyFont="1" applyBorder="1" applyAlignment="1"/>
    <xf numFmtId="9" fontId="0" fillId="0" borderId="0" xfId="0" applyNumberFormat="1" applyFont="1" applyAlignment="1"/>
    <xf numFmtId="170" fontId="0" fillId="0" borderId="16" xfId="0" applyNumberFormat="1" applyFont="1" applyBorder="1" applyAlignment="1"/>
    <xf numFmtId="0" fontId="12" fillId="0" borderId="0" xfId="0" applyFont="1" applyAlignment="1"/>
    <xf numFmtId="3" fontId="0" fillId="0" borderId="16" xfId="0" applyNumberFormat="1" applyFont="1" applyBorder="1" applyAlignment="1"/>
    <xf numFmtId="0" fontId="8" fillId="3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13" fillId="0" borderId="16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9" fillId="3" borderId="2" xfId="0" applyFont="1" applyFill="1" applyBorder="1" applyAlignment="1">
      <alignment horizontal="left" vertical="center"/>
    </xf>
    <xf numFmtId="0" fontId="3" fillId="0" borderId="3" xfId="0" applyFont="1" applyBorder="1"/>
    <xf numFmtId="0" fontId="13" fillId="4" borderId="19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5" fillId="6" borderId="5" xfId="0" applyFont="1" applyFill="1" applyBorder="1"/>
    <xf numFmtId="0" fontId="15" fillId="6" borderId="3" xfId="0" applyFont="1" applyFill="1" applyBorder="1"/>
    <xf numFmtId="0" fontId="14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9" fontId="1" fillId="7" borderId="1" xfId="0" applyNumberFormat="1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/>
    </xf>
    <xf numFmtId="0" fontId="3" fillId="9" borderId="3" xfId="0" applyFont="1" applyFill="1" applyBorder="1"/>
    <xf numFmtId="9" fontId="1" fillId="8" borderId="1" xfId="0" applyNumberFormat="1" applyFont="1" applyFill="1" applyBorder="1" applyAlignment="1">
      <alignment horizontal="center"/>
    </xf>
    <xf numFmtId="9" fontId="14" fillId="9" borderId="16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4" fillId="11" borderId="1" xfId="0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 applyAlignment="1">
      <alignment horizontal="right"/>
    </xf>
    <xf numFmtId="0" fontId="2" fillId="12" borderId="1" xfId="0" applyFont="1" applyFill="1" applyBorder="1"/>
    <xf numFmtId="165" fontId="2" fillId="12" borderId="1" xfId="0" applyNumberFormat="1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/>
    </xf>
    <xf numFmtId="0" fontId="3" fillId="14" borderId="6" xfId="0" applyFont="1" applyFill="1" applyBorder="1"/>
    <xf numFmtId="0" fontId="3" fillId="14" borderId="5" xfId="0" applyFont="1" applyFill="1" applyBorder="1"/>
    <xf numFmtId="0" fontId="3" fillId="14" borderId="7" xfId="0" applyFont="1" applyFill="1" applyBorder="1"/>
    <xf numFmtId="0" fontId="1" fillId="13" borderId="2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3" fillId="14" borderId="3" xfId="0" applyFont="1" applyFill="1" applyBorder="1"/>
    <xf numFmtId="9" fontId="1" fillId="13" borderId="1" xfId="0" applyNumberFormat="1" applyFont="1" applyFill="1" applyBorder="1" applyAlignment="1">
      <alignment horizontal="center" vertical="center" wrapText="1"/>
    </xf>
    <xf numFmtId="9" fontId="6" fillId="13" borderId="8" xfId="0" applyNumberFormat="1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opLeftCell="A2" workbookViewId="0">
      <selection activeCell="K4" sqref="K4:L10"/>
    </sheetView>
  </sheetViews>
  <sheetFormatPr baseColWidth="10" defaultColWidth="11.25" defaultRowHeight="15" customHeight="1" x14ac:dyDescent="0.2"/>
  <cols>
    <col min="1" max="1" width="10.75" customWidth="1"/>
    <col min="2" max="2" width="18.625" customWidth="1"/>
    <col min="3" max="3" width="15.5" customWidth="1"/>
    <col min="4" max="4" width="15.625" customWidth="1"/>
    <col min="5" max="5" width="10.5" customWidth="1"/>
    <col min="6" max="6" width="15.625" customWidth="1"/>
    <col min="7" max="7" width="20.25" customWidth="1"/>
    <col min="8" max="8" width="15.875" customWidth="1"/>
    <col min="9" max="9" width="15.75" customWidth="1"/>
    <col min="10" max="10" width="2.75" customWidth="1"/>
    <col min="11" max="26" width="10.5" customWidth="1"/>
  </cols>
  <sheetData>
    <row r="1" spans="1:12" ht="12.75" customHeight="1" x14ac:dyDescent="0.2"/>
    <row r="2" spans="1:12" ht="12.75" customHeight="1" x14ac:dyDescent="0.2"/>
    <row r="3" spans="1:12" ht="12.75" customHeight="1" x14ac:dyDescent="0.2"/>
    <row r="4" spans="1:12" ht="21" customHeight="1" x14ac:dyDescent="0.2">
      <c r="D4" s="55" t="s">
        <v>110</v>
      </c>
      <c r="E4" s="55"/>
      <c r="K4" s="49" t="s">
        <v>79</v>
      </c>
      <c r="L4" s="50"/>
    </row>
    <row r="5" spans="1:12" ht="15" customHeight="1" x14ac:dyDescent="0.2">
      <c r="A5" s="55" t="s">
        <v>111</v>
      </c>
      <c r="B5" s="55"/>
      <c r="C5" s="40">
        <v>0.2</v>
      </c>
      <c r="D5" s="36" t="s">
        <v>112</v>
      </c>
      <c r="E5" s="41">
        <v>15000</v>
      </c>
      <c r="F5" s="55" t="s">
        <v>115</v>
      </c>
      <c r="G5" s="55"/>
      <c r="H5" s="42">
        <v>0.08</v>
      </c>
      <c r="I5" s="55" t="s">
        <v>24</v>
      </c>
      <c r="K5" s="51"/>
      <c r="L5" s="52"/>
    </row>
    <row r="6" spans="1:12" ht="12.75" customHeight="1" x14ac:dyDescent="0.2">
      <c r="A6" s="55"/>
      <c r="B6" s="55"/>
      <c r="C6" s="40">
        <v>0.16</v>
      </c>
      <c r="D6" s="36" t="s">
        <v>113</v>
      </c>
      <c r="E6" s="41">
        <v>150000</v>
      </c>
      <c r="F6" s="55"/>
      <c r="G6" s="55"/>
      <c r="H6" s="42">
        <v>0.06</v>
      </c>
      <c r="I6" s="55"/>
      <c r="K6" s="51"/>
      <c r="L6" s="52"/>
    </row>
    <row r="7" spans="1:12" ht="12.75" customHeight="1" x14ac:dyDescent="0.2">
      <c r="A7" s="55"/>
      <c r="B7" s="55"/>
      <c r="C7" s="40">
        <v>0.15</v>
      </c>
      <c r="D7" s="36" t="s">
        <v>114</v>
      </c>
      <c r="E7" s="41">
        <v>30000</v>
      </c>
      <c r="F7" s="55"/>
      <c r="G7" s="55"/>
      <c r="H7" s="42">
        <v>7.0000000000000007E-2</v>
      </c>
      <c r="I7" s="42">
        <v>0.19</v>
      </c>
      <c r="K7" s="51"/>
      <c r="L7" s="52"/>
    </row>
    <row r="8" spans="1:12" ht="12.75" customHeight="1" x14ac:dyDescent="0.2">
      <c r="K8" s="51"/>
      <c r="L8" s="52"/>
    </row>
    <row r="9" spans="1:12" ht="14.25" customHeight="1" x14ac:dyDescent="0.2">
      <c r="K9" s="51"/>
      <c r="L9" s="52"/>
    </row>
    <row r="10" spans="1:12" ht="18" customHeight="1" x14ac:dyDescent="0.2">
      <c r="K10" s="53"/>
      <c r="L10" s="54"/>
    </row>
    <row r="11" spans="1:12" ht="12.75" customHeight="1" x14ac:dyDescent="0.2"/>
    <row r="12" spans="1:12" ht="12.75" customHeight="1" x14ac:dyDescent="0.2"/>
    <row r="13" spans="1:12" ht="12.75" customHeight="1" x14ac:dyDescent="0.2"/>
    <row r="14" spans="1:12" ht="12.75" customHeight="1" x14ac:dyDescent="0.2"/>
    <row r="15" spans="1:12" ht="12.75" customHeight="1" x14ac:dyDescent="0.2"/>
    <row r="16" spans="1:12" ht="12.75" customHeight="1" x14ac:dyDescent="0.2"/>
    <row r="17" ht="12.75" customHeight="1" x14ac:dyDescent="0.2"/>
    <row r="18" ht="12.75" customHeight="1" x14ac:dyDescent="0.2"/>
    <row r="19" ht="28.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5">
    <mergeCell ref="K4:L10"/>
    <mergeCell ref="D4:E4"/>
    <mergeCell ref="A5:B7"/>
    <mergeCell ref="F5:G7"/>
    <mergeCell ref="I5:I6"/>
  </mergeCells>
  <pageMargins left="0.35433070866141736" right="0.31496062992125984" top="1.1811023622047245" bottom="0.47244094488188981" header="0" footer="0"/>
  <pageSetup paperSize="5" orientation="landscape"/>
  <headerFooter>
    <oddHeader>&amp;CCENTRO DE ESTUDIOS ESPECIALIZADOS CESDE ESCUELA DE INFORMÁTICA EXAMEN DE MEJORAMIENTO - PRIMER Y SEGUNDO MOMENTO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3"/>
  <sheetViews>
    <sheetView zoomScale="87" zoomScaleNormal="87" workbookViewId="0">
      <selection activeCell="I30" sqref="I30"/>
    </sheetView>
  </sheetViews>
  <sheetFormatPr baseColWidth="10" defaultColWidth="10.625" defaultRowHeight="12.75" x14ac:dyDescent="0.2"/>
  <cols>
    <col min="1" max="1" width="11.875" customWidth="1"/>
    <col min="6" max="6" width="16.375" customWidth="1"/>
    <col min="7" max="7" width="20.5" customWidth="1"/>
    <col min="8" max="8" width="10.625" customWidth="1"/>
    <col min="9" max="9" width="16.25" customWidth="1"/>
  </cols>
  <sheetData>
    <row r="1" spans="1:11" ht="18.75" customHeight="1" x14ac:dyDescent="0.2">
      <c r="A1" s="64" t="s">
        <v>116</v>
      </c>
      <c r="B1" s="64" t="s">
        <v>117</v>
      </c>
      <c r="C1" s="60" t="s">
        <v>118</v>
      </c>
      <c r="D1" s="61"/>
      <c r="E1" s="62"/>
      <c r="F1" s="63" t="s">
        <v>119</v>
      </c>
      <c r="G1" s="64" t="s">
        <v>120</v>
      </c>
      <c r="H1" s="64" t="s">
        <v>121</v>
      </c>
      <c r="I1" s="63" t="s">
        <v>92</v>
      </c>
      <c r="K1" s="45"/>
    </row>
    <row r="2" spans="1:11" ht="25.5" customHeight="1" x14ac:dyDescent="0.2">
      <c r="A2" s="67"/>
      <c r="B2" s="67"/>
      <c r="C2" s="65" t="s">
        <v>53</v>
      </c>
      <c r="D2" s="65" t="s">
        <v>54</v>
      </c>
      <c r="E2" s="65" t="s">
        <v>55</v>
      </c>
      <c r="F2" s="66"/>
      <c r="G2" s="67"/>
      <c r="H2" s="67"/>
      <c r="I2" s="66"/>
    </row>
    <row r="3" spans="1:11" x14ac:dyDescent="0.2">
      <c r="A3" s="37">
        <v>123</v>
      </c>
      <c r="B3" s="38" t="s">
        <v>112</v>
      </c>
      <c r="C3" s="39">
        <f>IF(B3="impresora",25,IF(B3="mouse",35,40))</f>
        <v>35</v>
      </c>
      <c r="D3" s="43">
        <f>IF(B3="mouse",C3*DATOS!$C$5+INFORME!C3,IF(B3="teclado",C3*DATOS!$C$6+INFORME!C3,C3*DATOS!$C$7+INFORME!C3))</f>
        <v>42</v>
      </c>
      <c r="E3" s="44">
        <f>(C3+D3)-(C3+D3)*30%</f>
        <v>53.900000000000006</v>
      </c>
      <c r="F3" s="44">
        <f>C3+D3+E3</f>
        <v>130.9</v>
      </c>
      <c r="G3" s="46">
        <f>IF(B3="mouse",(F3*DATOS!$E$5)*DATOS!$I$7+(DATOS!$E$5*INFORME!F3),IF(B3="impresora",(F3*DATOS!$E$6)*DATOS!$I$7+(DATOS!$E$6*INFORME!F3),(F3*DATOS!$E$7)*DATOS!$I$7+(DATOS!$E$7*INFORME!F3)))</f>
        <v>2336565</v>
      </c>
      <c r="H3" s="48">
        <f>IF(B3="impresora",(G3*DATOS!$H$5),IF(B3="mouse",(G3*DATOS!$H$6),(G3*DATOS!$H$7)))</f>
        <v>140193.9</v>
      </c>
      <c r="I3" s="39" t="str">
        <f>IF(B3="teclado","pad mouse ",IF(B3="impresora","usb","micròfono"))</f>
        <v>micròfono</v>
      </c>
    </row>
    <row r="4" spans="1:11" x14ac:dyDescent="0.2">
      <c r="A4" s="37">
        <v>124</v>
      </c>
      <c r="B4" s="38" t="s">
        <v>114</v>
      </c>
      <c r="C4" s="39">
        <f t="shared" ref="C4:C9" si="0">IF(B4="impresora",25,IF(B4="mouse",35,40))</f>
        <v>40</v>
      </c>
      <c r="D4" s="43">
        <f>IF(B4="mouse",C4*DATOS!$C$5+INFORME!C4,IF(B4="teclado",C4*DATOS!$C$6+INFORME!C4,C4*DATOS!$C$7+INFORME!C4))</f>
        <v>46.4</v>
      </c>
      <c r="E4" s="44">
        <f t="shared" ref="E4:E9" si="1">(C4+D4)-(C4+D4)*30%</f>
        <v>60.480000000000004</v>
      </c>
      <c r="F4" s="44">
        <f t="shared" ref="F4:F9" si="2">C4+D4+E4</f>
        <v>146.88</v>
      </c>
      <c r="G4" s="46">
        <f>IF(B4="mouse",(F4*DATOS!$E$5)*DATOS!$I$7+(DATOS!$E$5*INFORME!F4),IF(B4="impresora",(F4*DATOS!$E$6)*DATOS!$I$7+(DATOS!$E$6*INFORME!F4),(F4*DATOS!$E$7)*DATOS!$I$7+(DATOS!$E$7*INFORME!F4)))</f>
        <v>5243616</v>
      </c>
      <c r="H4" s="48">
        <f>IF(B4="impresora",(G4*DATOS!$H$5),IF(B4="mouse",(G4*DATOS!$H$6),(G4*DATOS!$H$7)))</f>
        <v>367053.12000000005</v>
      </c>
      <c r="I4" s="39" t="str">
        <f t="shared" ref="I4:I9" si="3">IF(B4="teclado","pad mouse ",IF(B4="impresora","usb","micròfono"))</f>
        <v xml:space="preserve">pad mouse </v>
      </c>
    </row>
    <row r="5" spans="1:11" x14ac:dyDescent="0.2">
      <c r="A5" s="37">
        <v>125</v>
      </c>
      <c r="B5" s="38" t="s">
        <v>112</v>
      </c>
      <c r="C5" s="39">
        <f t="shared" si="0"/>
        <v>35</v>
      </c>
      <c r="D5" s="43">
        <f>IF(B5="mouse",C5*DATOS!$C$5+INFORME!C5,IF(B5="teclado",C5*DATOS!$C$6+INFORME!C5,C5*DATOS!$C$7+INFORME!C5))</f>
        <v>42</v>
      </c>
      <c r="E5" s="44">
        <f t="shared" si="1"/>
        <v>53.900000000000006</v>
      </c>
      <c r="F5" s="44">
        <f t="shared" si="2"/>
        <v>130.9</v>
      </c>
      <c r="G5" s="46">
        <f>IF(B5="mouse",(F5*DATOS!$E$5)*DATOS!$I$7+(DATOS!$E$5*INFORME!F5),IF(B5="impresora",(F5*DATOS!$E$6)*DATOS!$I$7+(DATOS!$E$6*INFORME!F5),(F5*DATOS!$E$7)*DATOS!$I$7+(DATOS!$E$7*INFORME!F5)))</f>
        <v>2336565</v>
      </c>
      <c r="H5" s="48">
        <f>IF(B5="impresora",(G5*DATOS!$H$5),IF(B5="mouse",(G5*DATOS!$H$6),(G5*DATOS!$H$7)))</f>
        <v>140193.9</v>
      </c>
      <c r="I5" s="39" t="str">
        <f t="shared" si="3"/>
        <v>micròfono</v>
      </c>
    </row>
    <row r="6" spans="1:11" x14ac:dyDescent="0.2">
      <c r="A6" s="37">
        <v>126</v>
      </c>
      <c r="B6" s="38" t="s">
        <v>113</v>
      </c>
      <c r="C6" s="39">
        <f t="shared" si="0"/>
        <v>25</v>
      </c>
      <c r="D6" s="43">
        <f>IF(B6="mouse",C6*DATOS!$C$5+INFORME!C6,IF(B6="teclado",C6*DATOS!$C$6+INFORME!C6,C6*DATOS!$C$7+INFORME!C6))</f>
        <v>28.75</v>
      </c>
      <c r="E6" s="44">
        <f t="shared" si="1"/>
        <v>37.625</v>
      </c>
      <c r="F6" s="44">
        <f t="shared" si="2"/>
        <v>91.375</v>
      </c>
      <c r="G6" s="46">
        <f>IF(B6="mouse",(F6*DATOS!$E$5)*DATOS!$I$7+(DATOS!$E$5*INFORME!F6),IF(B6="impresora",(F6*DATOS!$E$6)*DATOS!$I$7+(DATOS!$E$6*INFORME!F6),(F6*DATOS!$E$7)*DATOS!$I$7+(DATOS!$E$7*INFORME!F6)))</f>
        <v>16310437.5</v>
      </c>
      <c r="H6" s="48">
        <f>IF(B6="impresora",(G6*DATOS!$H$5),IF(B6="mouse",(G6*DATOS!$H$6),(G6*DATOS!$H$7)))</f>
        <v>1304835</v>
      </c>
      <c r="I6" s="39" t="str">
        <f t="shared" si="3"/>
        <v>usb</v>
      </c>
    </row>
    <row r="7" spans="1:11" x14ac:dyDescent="0.2">
      <c r="A7" s="37">
        <v>127</v>
      </c>
      <c r="B7" s="38" t="s">
        <v>114</v>
      </c>
      <c r="C7" s="39">
        <f t="shared" si="0"/>
        <v>40</v>
      </c>
      <c r="D7" s="43">
        <f>IF(B7="mouse",C7*DATOS!$C$5+INFORME!C7,IF(B7="teclado",C7*DATOS!$C$6+INFORME!C7,C7*DATOS!$C$7+INFORME!C7))</f>
        <v>46.4</v>
      </c>
      <c r="E7" s="44">
        <f t="shared" si="1"/>
        <v>60.480000000000004</v>
      </c>
      <c r="F7" s="44">
        <f t="shared" si="2"/>
        <v>146.88</v>
      </c>
      <c r="G7" s="46">
        <f>IF(B7="mouse",(F7*DATOS!$E$5)*DATOS!$I$7+(DATOS!$E$5*INFORME!F7),IF(B7="impresora",(F7*DATOS!$E$6)*DATOS!$I$7+(DATOS!$E$6*INFORME!F7),(F7*DATOS!$E$7)*DATOS!$I$7+(DATOS!$E$7*INFORME!F7)))</f>
        <v>5243616</v>
      </c>
      <c r="H7" s="48">
        <f>IF(B7="impresora",(G7*DATOS!$H$5),IF(B7="mouse",(G7*DATOS!$H$6),(G7*DATOS!$H$7)))</f>
        <v>367053.12000000005</v>
      </c>
      <c r="I7" s="39" t="str">
        <f t="shared" si="3"/>
        <v xml:space="preserve">pad mouse </v>
      </c>
    </row>
    <row r="8" spans="1:11" x14ac:dyDescent="0.2">
      <c r="A8" s="37">
        <v>128</v>
      </c>
      <c r="B8" s="38" t="s">
        <v>112</v>
      </c>
      <c r="C8" s="39">
        <f t="shared" si="0"/>
        <v>35</v>
      </c>
      <c r="D8" s="43">
        <f>IF(B8="mouse",C8*DATOS!$C$5+INFORME!C8,IF(B8="teclado",C8*DATOS!$C$6+INFORME!C8,C8*DATOS!$C$7+INFORME!C8))</f>
        <v>42</v>
      </c>
      <c r="E8" s="44">
        <f t="shared" si="1"/>
        <v>53.900000000000006</v>
      </c>
      <c r="F8" s="44">
        <f t="shared" si="2"/>
        <v>130.9</v>
      </c>
      <c r="G8" s="46">
        <f>IF(B8="mouse",(F8*DATOS!$E$5)*DATOS!$I$7+(DATOS!$E$5*INFORME!F8),IF(B8="impresora",(F8*DATOS!$E$6)*DATOS!$I$7+(DATOS!$E$6*INFORME!F8),(F8*DATOS!$E$7)*DATOS!$I$7+(DATOS!$E$7*INFORME!F8)))</f>
        <v>2336565</v>
      </c>
      <c r="H8" s="48">
        <f>IF(B8="impresora",(G8*DATOS!$H$5),IF(B8="mouse",(G8*DATOS!$H$6),(G8*DATOS!$H$7)))</f>
        <v>140193.9</v>
      </c>
      <c r="I8" s="39" t="str">
        <f t="shared" si="3"/>
        <v>micròfono</v>
      </c>
    </row>
    <row r="9" spans="1:11" x14ac:dyDescent="0.2">
      <c r="A9" s="37">
        <v>129</v>
      </c>
      <c r="B9" s="38" t="s">
        <v>113</v>
      </c>
      <c r="C9" s="39">
        <f t="shared" si="0"/>
        <v>25</v>
      </c>
      <c r="D9" s="43">
        <f>IF(B9="mouse",C9*DATOS!$C$5+INFORME!C9,IF(B9="teclado",C9*DATOS!$C$6+INFORME!C9,C9*DATOS!$C$7+INFORME!C9))</f>
        <v>28.75</v>
      </c>
      <c r="E9" s="44">
        <f t="shared" si="1"/>
        <v>37.625</v>
      </c>
      <c r="F9" s="44">
        <f t="shared" si="2"/>
        <v>91.375</v>
      </c>
      <c r="G9" s="46">
        <f>IF(B9="mouse",(F9*DATOS!$E$5)*DATOS!$I$7+(DATOS!$E$5*INFORME!F9),IF(B9="impresora",(F9*DATOS!$E$6)*DATOS!$I$7+(DATOS!$E$6*INFORME!F9),(F9*DATOS!$E$7)*DATOS!$I$7+(DATOS!$E$7*INFORME!F9)))</f>
        <v>16310437.5</v>
      </c>
      <c r="H9" s="48">
        <f>IF(B9="impresora",(G9*DATOS!$H$5),IF(B9="mouse",(G9*DATOS!$H$6),(G9*DATOS!$H$7)))</f>
        <v>1304835</v>
      </c>
      <c r="I9" s="39" t="str">
        <f t="shared" si="3"/>
        <v>usb</v>
      </c>
    </row>
    <row r="13" spans="1:11" x14ac:dyDescent="0.2">
      <c r="G13" s="47"/>
    </row>
  </sheetData>
  <mergeCells count="7">
    <mergeCell ref="I1:I2"/>
    <mergeCell ref="A1:A2"/>
    <mergeCell ref="B1:B2"/>
    <mergeCell ref="C1:E1"/>
    <mergeCell ref="F1:F2"/>
    <mergeCell ref="G1:G2"/>
    <mergeCell ref="H1:H2"/>
  </mergeCells>
  <pageMargins left="1.1811023622047245" right="1.1811023622047245" top="1.1811023622047245" bottom="1.1811023622047245" header="0.31496062992125984" footer="0.31496062992125984"/>
  <pageSetup paperSize="9" scale="8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workbookViewId="0"/>
  </sheetViews>
  <sheetFormatPr baseColWidth="10" defaultColWidth="11.25" defaultRowHeight="15" customHeight="1" x14ac:dyDescent="0.2"/>
  <cols>
    <col min="1" max="1" width="14.875" customWidth="1"/>
    <col min="2" max="2" width="18.875" customWidth="1"/>
    <col min="3" max="3" width="15.75" customWidth="1"/>
    <col min="4" max="4" width="14.625" customWidth="1"/>
    <col min="5" max="5" width="14.25" customWidth="1"/>
    <col min="6" max="6" width="18.125" customWidth="1"/>
    <col min="7" max="7" width="19.25" customWidth="1"/>
    <col min="8" max="26" width="11" customWidth="1"/>
  </cols>
  <sheetData>
    <row r="1" spans="1:26" ht="18.75" customHeight="1" x14ac:dyDescent="0.2">
      <c r="A1" s="20" t="s">
        <v>80</v>
      </c>
      <c r="B1" s="20" t="s">
        <v>81</v>
      </c>
      <c r="C1" s="20" t="s">
        <v>24</v>
      </c>
      <c r="D1" s="21">
        <v>0.19</v>
      </c>
      <c r="E1" s="56" t="s">
        <v>82</v>
      </c>
      <c r="F1" s="57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8.75" customHeight="1" x14ac:dyDescent="0.2">
      <c r="A2" s="23" t="s">
        <v>83</v>
      </c>
      <c r="B2" s="20">
        <v>14500</v>
      </c>
      <c r="C2" s="24"/>
      <c r="D2" s="24"/>
      <c r="E2" s="23" t="s">
        <v>53</v>
      </c>
      <c r="F2" s="25">
        <v>0.1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8.75" customHeight="1" x14ac:dyDescent="0.2">
      <c r="A3" s="23" t="s">
        <v>84</v>
      </c>
      <c r="B3" s="20">
        <v>15500</v>
      </c>
      <c r="C3" s="24"/>
      <c r="D3" s="24"/>
      <c r="E3" s="58" t="s">
        <v>54</v>
      </c>
      <c r="F3" s="25">
        <v>7.0000000000000007E-2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8.75" customHeight="1" x14ac:dyDescent="0.2">
      <c r="A4" s="23" t="s">
        <v>85</v>
      </c>
      <c r="B4" s="20">
        <v>16800</v>
      </c>
      <c r="C4" s="24"/>
      <c r="D4" s="24"/>
      <c r="E4" s="59"/>
      <c r="F4" s="26">
        <v>3.5000000000000003E-2</v>
      </c>
      <c r="G4" s="27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4.25" customHeight="1" x14ac:dyDescent="0.2">
      <c r="A5" s="22"/>
      <c r="B5" s="28"/>
      <c r="C5" s="22"/>
      <c r="D5" s="22"/>
      <c r="E5" s="29"/>
      <c r="F5" s="30"/>
      <c r="G5" s="27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4.25" customHeight="1" x14ac:dyDescent="0.2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4.25" customHeight="1" x14ac:dyDescent="0.2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4.25" customHeight="1" x14ac:dyDescent="0.2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4.25" customHeight="1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4.25" customHeight="1" x14ac:dyDescent="0.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4.25" customHeight="1" x14ac:dyDescent="0.2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4.25" customHeight="1" x14ac:dyDescent="0.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4.25" customHeight="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4.25" customHeight="1" x14ac:dyDescent="0.2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4.25" customHeight="1" x14ac:dyDescent="0.2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4.25" customHeight="1" x14ac:dyDescent="0.2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4.25" customHeight="1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4.25" customHeight="1" x14ac:dyDescent="0.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4.25" customHeight="1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4.25" customHeight="1" x14ac:dyDescent="0.2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4.25" customHeight="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4.25" customHeight="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4.25" customHeight="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4.25" customHeight="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4.25" customHeight="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4.25" customHeight="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4.25" customHeight="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4.25" customHeight="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4.25" customHeight="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4.25" customHeight="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4.25" customHeight="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4.25" customHeight="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4.25" customHeight="1" x14ac:dyDescent="0.2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4.25" customHeight="1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4.25" customHeight="1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4.25" customHeight="1" x14ac:dyDescent="0.2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4.25" customHeight="1" x14ac:dyDescent="0.2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4.25" customHeight="1" x14ac:dyDescent="0.2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4.25" customHeight="1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4.25" customHeight="1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4.25" customHeight="1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4.25" customHeight="1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4.25" customHeight="1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4.25" customHeight="1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4.25" customHeight="1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4.25" customHeight="1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4.25" customHeight="1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4.25" customHeight="1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4.25" customHeight="1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4.25" customHeight="1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4.25" customHeight="1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4.25" customHeight="1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4.25" customHeight="1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4.25" customHeight="1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4.25" customHeight="1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4.25" customHeight="1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4.25" customHeight="1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4.25" customHeight="1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4.25" customHeight="1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4.25" customHeight="1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4.25" customHeight="1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4.25" customHeight="1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4.25" customHeight="1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4.25" customHeight="1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4.25" customHeight="1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4.25" customHeight="1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4.25" customHeight="1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4.25" customHeight="1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4.25" customHeight="1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4.25" customHeight="1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4.25" customHeight="1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4.25" customHeight="1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4.25" customHeight="1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4.25" customHeight="1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4.25" customHeight="1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4.25" customHeight="1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4.25" customHeight="1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4.25" customHeight="1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4.25" customHeight="1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4.25" customHeight="1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4.25" customHeight="1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4.25" customHeight="1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4.25" customHeight="1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4.25" customHeight="1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4.25" customHeight="1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4.25" customHeight="1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4.25" customHeight="1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4.25" customHeight="1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4.25" customHeight="1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4.25" customHeight="1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4.25" customHeight="1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4.25" customHeight="1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4.25" customHeight="1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4.25" customHeight="1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4.25" customHeight="1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4.25" customHeight="1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4.25" customHeight="1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4.25" customHeight="1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4.25" customHeight="1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4.25" customHeight="1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4.25" customHeight="1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4.25" customHeight="1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4.25" customHeight="1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4.25" customHeight="1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4.25" customHeight="1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4.25" customHeight="1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4.25" customHeight="1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4.25" customHeight="1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4.25" customHeight="1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4.25" customHeight="1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4.25" customHeight="1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4.25" customHeight="1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4.25" customHeight="1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4.25" customHeight="1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4.25" customHeight="1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4.25" customHeight="1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4.25" customHeight="1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4.25" customHeight="1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4.25" customHeight="1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4.25" customHeight="1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4.25" customHeight="1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4.25" customHeight="1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4.25" customHeight="1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4.25" customHeight="1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4.25" customHeight="1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4.25" customHeight="1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4.25" customHeight="1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4.25" customHeight="1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4.25" customHeight="1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4.25" customHeight="1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4.25" customHeight="1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4.25" customHeight="1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4.25" customHeight="1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4.25" customHeight="1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4.25" customHeight="1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4.25" customHeight="1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4.25" customHeight="1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4.25" customHeight="1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4.25" customHeight="1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4.25" customHeight="1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4.25" customHeight="1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4.25" customHeight="1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4.25" customHeight="1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4.25" customHeight="1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4.25" customHeight="1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4.25" customHeight="1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4.25" customHeight="1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4.25" customHeight="1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4.25" customHeight="1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4.25" customHeight="1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4.25" customHeight="1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4.25" customHeight="1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4.25" customHeight="1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4.25" customHeight="1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4.25" customHeight="1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4.25" customHeight="1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4.25" customHeight="1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4.25" customHeight="1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4.25" customHeight="1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4.25" customHeight="1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4.25" customHeight="1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4.25" customHeight="1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4.25" customHeight="1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4.25" customHeight="1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4.25" customHeight="1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4.25" customHeight="1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4.25" customHeight="1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4.25" customHeight="1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4.25" customHeight="1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4.25" customHeight="1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4.25" customHeight="1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4.25" customHeight="1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4.25" customHeight="1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4.25" customHeight="1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4.25" customHeight="1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4.25" customHeight="1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4.25" customHeight="1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4.25" customHeight="1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4.25" customHeight="1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4.25" customHeight="1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4.25" customHeight="1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4.25" customHeight="1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4.25" customHeight="1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4.25" customHeight="1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4.25" customHeight="1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4.25" customHeight="1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4.25" customHeight="1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4.25" customHeight="1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4.25" customHeight="1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4.25" customHeight="1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4.25" customHeight="1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4.25" customHeight="1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4.25" customHeight="1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4.25" customHeight="1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4.25" customHeight="1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4.25" customHeight="1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4.25" customHeight="1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4.25" customHeight="1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4.25" customHeight="1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4.25" customHeight="1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4.25" customHeight="1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4.25" customHeight="1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4.25" customHeight="1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4.25" customHeight="1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4.25" customHeight="1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4.25" customHeight="1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4.25" customHeight="1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4.25" customHeight="1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4.25" customHeight="1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4.25" customHeight="1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4.25" customHeight="1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4.25" customHeight="1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4.25" customHeight="1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4.25" customHeight="1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4.25" customHeight="1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4.25" customHeight="1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4.25" customHeight="1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4.25" customHeight="1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4.25" customHeight="1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4.25" customHeight="1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4.25" customHeight="1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4.25" customHeight="1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4.25" customHeight="1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4.25" customHeight="1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4.25" customHeight="1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4.25" customHeight="1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4.25" customHeight="1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4.25" customHeight="1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4.25" customHeight="1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4.25" customHeight="1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4.25" customHeight="1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4.25" customHeight="1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4.25" customHeight="1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4.25" customHeight="1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4.25" customHeight="1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4.25" customHeight="1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4.25" customHeight="1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4.25" customHeight="1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4.25" customHeight="1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4.25" customHeight="1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4.25" customHeight="1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4.25" customHeight="1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4.25" customHeight="1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4.25" customHeight="1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4.25" customHeight="1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4.25" customHeight="1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4.25" customHeight="1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4.25" customHeight="1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4.25" customHeight="1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4.25" customHeight="1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4.25" customHeight="1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4.25" customHeight="1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4.25" customHeight="1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4.25" customHeight="1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4.25" customHeight="1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4.25" customHeight="1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4.25" customHeight="1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4.25" customHeight="1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4.25" customHeight="1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4.25" customHeight="1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4.25" customHeight="1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4.25" customHeight="1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4.25" customHeight="1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4.25" customHeight="1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4.25" customHeight="1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4.25" customHeight="1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4.25" customHeight="1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4.25" customHeight="1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4.25" customHeight="1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4.25" customHeight="1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4.25" customHeight="1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4.25" customHeight="1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4.25" customHeight="1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4.25" customHeight="1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4.25" customHeight="1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4.25" customHeight="1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4.25" customHeight="1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4.25" customHeight="1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4.25" customHeight="1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4.25" customHeight="1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4.25" customHeight="1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4.25" customHeight="1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4.25" customHeight="1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4.25" customHeight="1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4.25" customHeight="1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4.25" customHeight="1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4.25" customHeight="1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4.25" customHeight="1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4.25" customHeight="1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4.25" customHeight="1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4.25" customHeight="1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4.25" customHeight="1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4.25" customHeight="1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4.25" customHeight="1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4.25" customHeight="1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4.25" customHeight="1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4.25" customHeight="1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4.25" customHeight="1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4.25" customHeight="1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4.25" customHeight="1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4.25" customHeight="1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4.25" customHeight="1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4.25" customHeight="1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4.25" customHeight="1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4.25" customHeight="1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4.25" customHeight="1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4.25" customHeight="1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4.25" customHeight="1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4.25" customHeight="1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4.25" customHeight="1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4.25" customHeight="1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4.25" customHeight="1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4.25" customHeight="1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4.25" customHeight="1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4.25" customHeight="1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4.25" customHeight="1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4.25" customHeight="1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4.25" customHeight="1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4.25" customHeight="1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4.25" customHeight="1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4.25" customHeight="1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4.25" customHeight="1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4.25" customHeight="1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4.25" customHeight="1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4.25" customHeight="1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4.25" customHeight="1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4.25" customHeight="1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4.25" customHeight="1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4.25" customHeight="1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4.25" customHeight="1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4.25" customHeight="1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4.25" customHeight="1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4.25" customHeight="1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4.25" customHeight="1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4.25" customHeight="1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4.25" customHeight="1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4.25" customHeight="1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4.25" customHeight="1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4.25" customHeight="1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4.25" customHeight="1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4.25" customHeight="1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4.25" customHeight="1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4.25" customHeight="1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4.25" customHeight="1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4.25" customHeight="1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4.25" customHeight="1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4.25" customHeight="1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4.25" customHeight="1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4.25" customHeight="1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4.25" customHeight="1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4.25" customHeight="1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4.25" customHeight="1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4.25" customHeight="1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4.25" customHeight="1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4.25" customHeight="1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4.25" customHeight="1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4.25" customHeight="1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4.25" customHeight="1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4.25" customHeight="1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4.25" customHeight="1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4.25" customHeight="1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4.25" customHeight="1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4.25" customHeight="1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4.25" customHeight="1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4.25" customHeight="1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4.25" customHeight="1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4.25" customHeight="1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4.25" customHeight="1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4.25" customHeight="1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4.25" customHeight="1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4.25" customHeight="1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4.25" customHeight="1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4.25" customHeight="1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4.25" customHeight="1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4.25" customHeight="1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4.25" customHeight="1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4.25" customHeight="1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4.25" customHeight="1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4.25" customHeight="1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4.25" customHeight="1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4.25" customHeight="1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4.25" customHeight="1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4.25" customHeight="1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4.25" customHeight="1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4.25" customHeight="1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4.25" customHeight="1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4.25" customHeight="1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4.25" customHeight="1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4.25" customHeight="1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4.25" customHeight="1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4.25" customHeight="1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4.25" customHeight="1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4.25" customHeight="1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4.25" customHeight="1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4.25" customHeight="1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4.25" customHeight="1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4.25" customHeight="1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4.25" customHeight="1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4.25" customHeight="1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4.25" customHeight="1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4.25" customHeight="1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4.25" customHeight="1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4.25" customHeight="1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4.25" customHeight="1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4.25" customHeight="1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4.25" customHeight="1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4.25" customHeight="1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4.25" customHeight="1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4.25" customHeight="1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4.25" customHeight="1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4.25" customHeight="1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4.25" customHeight="1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4.25" customHeight="1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4.25" customHeight="1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4.25" customHeight="1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4.25" customHeight="1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4.25" customHeight="1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4.25" customHeight="1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4.25" customHeight="1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4.25" customHeight="1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4.25" customHeight="1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4.25" customHeight="1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4.25" customHeight="1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4.25" customHeight="1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4.25" customHeight="1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4.25" customHeight="1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4.25" customHeight="1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4.25" customHeight="1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4.25" customHeight="1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4.25" customHeight="1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4.25" customHeight="1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4.25" customHeight="1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4.25" customHeight="1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4.25" customHeight="1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4.25" customHeight="1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4.25" customHeight="1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4.25" customHeight="1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4.25" customHeight="1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4.25" customHeight="1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4.25" customHeight="1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4.25" customHeight="1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4.25" customHeight="1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4.25" customHeight="1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4.25" customHeight="1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4.25" customHeight="1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4.25" customHeight="1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4.25" customHeight="1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4.25" customHeight="1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4.25" customHeight="1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4.25" customHeight="1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4.25" customHeight="1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4.25" customHeight="1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4.25" customHeight="1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4.25" customHeight="1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4.25" customHeight="1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4.25" customHeight="1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4.25" customHeight="1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4.25" customHeight="1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4.25" customHeight="1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4.25" customHeight="1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4.25" customHeight="1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4.25" customHeight="1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4.25" customHeight="1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4.25" customHeight="1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4.25" customHeight="1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4.25" customHeight="1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4.25" customHeight="1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4.25" customHeight="1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4.25" customHeight="1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4.25" customHeight="1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4.25" customHeight="1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4.25" customHeight="1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4.25" customHeight="1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4.25" customHeight="1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4.25" customHeight="1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4.25" customHeight="1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4.25" customHeight="1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4.25" customHeight="1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4.25" customHeight="1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4.25" customHeight="1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4.25" customHeight="1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4.25" customHeight="1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4.25" customHeight="1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4.25" customHeight="1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4.25" customHeight="1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4.25" customHeight="1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4.25" customHeight="1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4.25" customHeight="1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4.25" customHeight="1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4.25" customHeight="1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4.25" customHeight="1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4.25" customHeight="1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4.25" customHeight="1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4.25" customHeight="1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4.25" customHeight="1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4.25" customHeight="1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4.25" customHeight="1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4.25" customHeight="1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4.25" customHeight="1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4.25" customHeight="1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4.25" customHeight="1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4.25" customHeight="1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4.25" customHeight="1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4.25" customHeight="1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4.25" customHeight="1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4.25" customHeight="1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4.25" customHeight="1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4.25" customHeight="1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4.25" customHeight="1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4.25" customHeight="1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4.25" customHeight="1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4.25" customHeight="1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4.25" customHeight="1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4.25" customHeight="1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4.25" customHeight="1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4.25" customHeight="1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4.25" customHeight="1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4.25" customHeight="1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4.25" customHeight="1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4.25" customHeight="1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4.25" customHeight="1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4.25" customHeight="1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4.25" customHeight="1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4.25" customHeight="1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4.25" customHeight="1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4.25" customHeight="1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4.25" customHeight="1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4.25" customHeight="1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4.25" customHeight="1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4.25" customHeight="1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4.25" customHeight="1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4.25" customHeight="1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4.25" customHeight="1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4.25" customHeight="1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4.25" customHeight="1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4.25" customHeight="1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4.25" customHeight="1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4.25" customHeight="1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4.25" customHeight="1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4.25" customHeight="1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4.25" customHeight="1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4.25" customHeight="1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4.25" customHeight="1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4.25" customHeight="1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4.25" customHeight="1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4.25" customHeight="1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4.25" customHeight="1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4.25" customHeight="1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4.25" customHeight="1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4.25" customHeight="1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4.25" customHeight="1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4.25" customHeight="1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4.25" customHeight="1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4.25" customHeight="1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4.25" customHeight="1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4.25" customHeight="1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4.25" customHeight="1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4.25" customHeight="1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4.25" customHeight="1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4.25" customHeight="1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4.25" customHeight="1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4.25" customHeight="1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4.25" customHeight="1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4.25" customHeight="1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4.25" customHeight="1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4.25" customHeight="1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4.25" customHeight="1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4.25" customHeight="1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4.25" customHeight="1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4.25" customHeight="1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4.25" customHeight="1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4.25" customHeight="1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4.25" customHeight="1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4.25" customHeight="1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4.25" customHeight="1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4.25" customHeight="1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4.25" customHeight="1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4.25" customHeight="1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4.25" customHeight="1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4.25" customHeight="1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4.25" customHeight="1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4.25" customHeight="1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4.25" customHeight="1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4.25" customHeight="1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4.25" customHeight="1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4.25" customHeight="1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4.25" customHeight="1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4.25" customHeight="1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4.25" customHeight="1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4.25" customHeight="1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4.25" customHeight="1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4.25" customHeight="1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4.25" customHeight="1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4.25" customHeight="1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4.25" customHeight="1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4.25" customHeight="1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4.25" customHeight="1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4.25" customHeight="1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4.25" customHeight="1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4.25" customHeight="1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4.25" customHeight="1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4.25" customHeight="1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4.25" customHeight="1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4.25" customHeight="1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4.25" customHeight="1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4.25" customHeight="1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4.25" customHeight="1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4.25" customHeight="1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4.25" customHeight="1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4.25" customHeight="1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4.25" customHeight="1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4.25" customHeight="1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4.25" customHeight="1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4.25" customHeight="1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4.25" customHeight="1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4.25" customHeight="1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4.25" customHeight="1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4.25" customHeight="1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4.25" customHeight="1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4.25" customHeight="1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4.25" customHeight="1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4.25" customHeight="1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4.25" customHeight="1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4.25" customHeight="1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4.25" customHeight="1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4.25" customHeight="1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4.25" customHeight="1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4.25" customHeight="1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4.25" customHeight="1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4.25" customHeight="1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4.25" customHeight="1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4.25" customHeight="1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4.25" customHeight="1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4.25" customHeight="1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4.25" customHeight="1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4.25" customHeight="1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4.25" customHeight="1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4.25" customHeight="1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4.25" customHeight="1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4.25" customHeight="1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4.25" customHeight="1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4.25" customHeight="1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4.25" customHeight="1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4.25" customHeight="1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4.25" customHeight="1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4.25" customHeight="1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4.25" customHeight="1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4.25" customHeight="1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4.25" customHeight="1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4.25" customHeight="1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4.25" customHeight="1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4.25" customHeight="1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4.25" customHeight="1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4.25" customHeight="1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4.25" customHeight="1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4.25" customHeight="1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4.25" customHeight="1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4.25" customHeight="1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4.25" customHeight="1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4.25" customHeight="1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4.25" customHeight="1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4.25" customHeight="1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4.25" customHeight="1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4.25" customHeight="1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4.25" customHeight="1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4.25" customHeight="1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4.25" customHeight="1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4.25" customHeight="1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4.25" customHeight="1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4.25" customHeight="1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4.25" customHeight="1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4.25" customHeight="1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4.25" customHeight="1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4.25" customHeight="1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4.25" customHeight="1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4.25" customHeight="1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4.25" customHeight="1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4.25" customHeight="1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4.25" customHeight="1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4.25" customHeight="1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4.25" customHeight="1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4.25" customHeight="1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4.25" customHeight="1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4.25" customHeight="1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4.25" customHeight="1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4.25" customHeight="1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4.25" customHeight="1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4.25" customHeight="1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4.25" customHeight="1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4.25" customHeight="1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4.25" customHeight="1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4.25" customHeight="1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4.25" customHeight="1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4.25" customHeight="1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4.25" customHeight="1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4.25" customHeight="1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4.25" customHeight="1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4.25" customHeight="1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4.25" customHeight="1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4.25" customHeight="1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4.25" customHeight="1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4.25" customHeight="1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4.25" customHeight="1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4.25" customHeight="1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4.25" customHeight="1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4.25" customHeight="1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4.25" customHeight="1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4.25" customHeight="1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4.25" customHeight="1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4.25" customHeight="1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4.25" customHeight="1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4.25" customHeight="1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4.25" customHeight="1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4.25" customHeight="1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4.25" customHeight="1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4.25" customHeight="1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4.25" customHeight="1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4.25" customHeight="1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4.25" customHeight="1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4.25" customHeight="1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4.25" customHeight="1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4.25" customHeight="1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4.25" customHeight="1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4.25" customHeight="1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4.25" customHeight="1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4.25" customHeight="1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4.25" customHeight="1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4.25" customHeight="1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4.25" customHeight="1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4.25" customHeight="1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4.25" customHeight="1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4.25" customHeight="1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4.25" customHeight="1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4.25" customHeight="1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4.25" customHeight="1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4.25" customHeight="1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4.25" customHeight="1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4.25" customHeight="1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4.25" customHeight="1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4.25" customHeight="1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4.25" customHeight="1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4.25" customHeight="1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4.25" customHeight="1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4.25" customHeight="1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4.25" customHeight="1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4.25" customHeight="1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4.25" customHeight="1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4.25" customHeight="1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4.25" customHeight="1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4.25" customHeight="1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4.25" customHeight="1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4.25" customHeight="1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4.25" customHeight="1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4.25" customHeight="1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4.25" customHeight="1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4.25" customHeight="1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4.25" customHeight="1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4.25" customHeight="1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4.25" customHeight="1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4.25" customHeight="1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4.25" customHeight="1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4.25" customHeight="1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4.25" customHeight="1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4.25" customHeight="1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4.25" customHeight="1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4.25" customHeight="1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4.25" customHeight="1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4.25" customHeight="1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4.25" customHeight="1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4.25" customHeight="1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4.25" customHeight="1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4.25" customHeight="1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4.25" customHeight="1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4.25" customHeight="1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4.25" customHeight="1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4.25" customHeight="1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4.25" customHeight="1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4.25" customHeight="1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4.25" customHeight="1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4.25" customHeight="1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4.25" customHeight="1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4.25" customHeight="1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4.25" customHeight="1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4.25" customHeight="1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4.25" customHeight="1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4.25" customHeight="1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4.25" customHeight="1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4.25" customHeight="1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4.25" customHeight="1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4.25" customHeight="1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4.25" customHeight="1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4.25" customHeight="1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4.25" customHeight="1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4.25" customHeight="1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4.25" customHeight="1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4.25" customHeight="1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4.25" customHeight="1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4.25" customHeight="1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4.25" customHeight="1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4.25" customHeight="1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4.25" customHeight="1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4.25" customHeight="1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4.25" customHeight="1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4.25" customHeight="1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4.25" customHeight="1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4.25" customHeight="1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4.25" customHeight="1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4.25" customHeight="1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4.25" customHeight="1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4.25" customHeight="1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4.25" customHeight="1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4.25" customHeight="1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4.25" customHeight="1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4.25" customHeight="1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4.25" customHeight="1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4.25" customHeight="1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4.25" customHeight="1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4.25" customHeight="1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4.25" customHeight="1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4.25" customHeight="1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4.25" customHeight="1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4.25" customHeight="1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4.25" customHeight="1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4.25" customHeight="1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4.25" customHeight="1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4.25" customHeight="1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4.25" customHeight="1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4.25" customHeight="1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4.25" customHeight="1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4.25" customHeight="1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4.25" customHeight="1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4.25" customHeight="1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4.25" customHeight="1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4.25" customHeight="1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4.25" customHeight="1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4.25" customHeight="1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4.25" customHeight="1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4.25" customHeight="1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4.25" customHeight="1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4.25" customHeight="1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4.25" customHeight="1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4.25" customHeight="1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4.25" customHeight="1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4.25" customHeight="1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4.25" customHeight="1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4.25" customHeight="1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4.25" customHeight="1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4.25" customHeight="1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4.25" customHeight="1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4.25" customHeight="1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4.25" customHeight="1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4.25" customHeight="1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4.25" customHeight="1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4.25" customHeight="1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4.25" customHeight="1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4.25" customHeight="1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4.25" customHeight="1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4.25" customHeight="1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4.25" customHeight="1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4.25" customHeight="1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4.25" customHeight="1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4.25" customHeight="1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4.25" customHeight="1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4.25" customHeight="1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4.25" customHeight="1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4.25" customHeight="1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4.25" customHeight="1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4.25" customHeight="1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4.25" customHeight="1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4.25" customHeight="1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4.25" customHeight="1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4.25" customHeight="1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4.25" customHeight="1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4.25" customHeight="1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4.25" customHeight="1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4.25" customHeight="1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4.25" customHeight="1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4.25" customHeight="1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4.25" customHeight="1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4.25" customHeight="1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4.25" customHeight="1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4.25" customHeight="1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4.25" customHeight="1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4.25" customHeight="1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4.25" customHeight="1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4.25" customHeight="1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4.25" customHeight="1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4.25" customHeight="1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4.25" customHeight="1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4.25" customHeight="1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4.25" customHeight="1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4.25" customHeight="1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4.25" customHeight="1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4.25" customHeight="1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4.25" customHeight="1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4.25" customHeight="1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4.25" customHeight="1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4.25" customHeight="1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4.25" customHeight="1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4.25" customHeight="1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4.25" customHeight="1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4.25" customHeight="1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4.25" customHeight="1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4.25" customHeight="1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4.25" customHeight="1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4.25" customHeight="1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4.25" customHeight="1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4.25" customHeight="1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4.25" customHeight="1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4.25" customHeight="1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4.25" customHeight="1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4.25" customHeight="1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4.25" customHeight="1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4.25" customHeight="1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4.25" customHeight="1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4.25" customHeight="1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4.25" customHeight="1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4.25" customHeight="1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4.25" customHeight="1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4.25" customHeight="1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4.25" customHeight="1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4.25" customHeight="1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4.25" customHeight="1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4.25" customHeight="1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4.25" customHeight="1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4.25" customHeight="1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4.25" customHeight="1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4.25" customHeight="1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4.25" customHeight="1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4.25" customHeight="1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4.25" customHeight="1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4.25" customHeight="1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4.25" customHeight="1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4.25" customHeight="1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4.25" customHeight="1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4.25" customHeight="1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4.25" customHeight="1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4.25" customHeight="1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4.25" customHeight="1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4.25" customHeight="1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4.25" customHeight="1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4.25" customHeight="1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4.25" customHeight="1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4.25" customHeight="1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4.25" customHeight="1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4.25" customHeight="1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4.25" customHeight="1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4.25" customHeight="1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4.25" customHeight="1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4.25" customHeight="1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4.25" customHeight="1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4.25" customHeight="1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4.25" customHeight="1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4.25" customHeight="1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4.25" customHeight="1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4.25" customHeight="1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4.25" customHeight="1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4.25" customHeight="1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4.25" customHeight="1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4.25" customHeight="1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4.25" customHeight="1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4.25" customHeight="1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4.25" customHeight="1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4.25" customHeight="1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4.25" customHeight="1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4.25" customHeight="1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4.25" customHeight="1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4.25" customHeight="1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4.25" customHeight="1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4.25" customHeight="1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4.25" customHeight="1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4.25" customHeight="1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4.25" customHeight="1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4.25" customHeight="1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4.25" customHeight="1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4.25" customHeight="1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4.25" customHeight="1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4.25" customHeight="1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4.25" customHeight="1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4.25" customHeight="1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4.25" customHeight="1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4.25" customHeight="1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4.25" customHeight="1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4.25" customHeight="1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4.25" customHeight="1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4.25" customHeight="1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4.25" customHeight="1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4.25" customHeight="1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4.25" customHeight="1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4.25" customHeight="1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4.25" customHeight="1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4.25" customHeight="1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4.25" customHeight="1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4.25" customHeight="1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4.25" customHeight="1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4.25" customHeight="1" x14ac:dyDescent="0.2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4.25" customHeight="1" x14ac:dyDescent="0.2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4.25" customHeight="1" x14ac:dyDescent="0.2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4.25" customHeight="1" x14ac:dyDescent="0.2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4.25" customHeight="1" x14ac:dyDescent="0.2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2">
    <mergeCell ref="E1:F1"/>
    <mergeCell ref="E3:E4"/>
  </mergeCells>
  <pageMargins left="0.59055118110236227" right="0.59055118110236227" top="0.98425196850393704" bottom="0.59055118110236227" header="0" footer="0"/>
  <pageSetup paperSize="5" orientation="landscape" r:id="rId1"/>
  <headerFooter>
    <oddHeader>&amp;CCESDE Escuela de Informática Taller Repaso 2 - Segundo Momento - Fórmulas, Referencias Absolutas, Función SI y Si Anidado&amp;R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zoomScale="80" zoomScaleNormal="80" workbookViewId="0">
      <selection activeCell="F42" sqref="F42"/>
    </sheetView>
  </sheetViews>
  <sheetFormatPr baseColWidth="10" defaultColWidth="11.25" defaultRowHeight="15" customHeight="1" x14ac:dyDescent="0.2"/>
  <cols>
    <col min="1" max="1" width="13.875" customWidth="1"/>
    <col min="2" max="2" width="18.875" customWidth="1"/>
    <col min="3" max="3" width="15.75" customWidth="1"/>
    <col min="4" max="4" width="14.625" customWidth="1"/>
    <col min="5" max="5" width="14.25" customWidth="1"/>
    <col min="6" max="6" width="18.125" customWidth="1"/>
    <col min="7" max="7" width="19.25" customWidth="1"/>
    <col min="8" max="8" width="16.875" customWidth="1"/>
    <col min="9" max="26" width="11" customWidth="1"/>
  </cols>
  <sheetData>
    <row r="1" spans="1:26" ht="27.75" customHeight="1" x14ac:dyDescent="0.2">
      <c r="A1" s="68" t="s">
        <v>86</v>
      </c>
      <c r="B1" s="68" t="s">
        <v>87</v>
      </c>
      <c r="C1" s="68" t="s">
        <v>88</v>
      </c>
      <c r="D1" s="69" t="s">
        <v>89</v>
      </c>
      <c r="E1" s="70"/>
      <c r="F1" s="68" t="s">
        <v>90</v>
      </c>
      <c r="G1" s="68" t="s">
        <v>91</v>
      </c>
      <c r="H1" s="68" t="s">
        <v>92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9.25" customHeight="1" x14ac:dyDescent="0.2">
      <c r="A2" s="71"/>
      <c r="B2" s="71"/>
      <c r="C2" s="71"/>
      <c r="D2" s="72" t="s">
        <v>53</v>
      </c>
      <c r="E2" s="72" t="s">
        <v>54</v>
      </c>
      <c r="F2" s="71"/>
      <c r="G2" s="71"/>
      <c r="H2" s="7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">
      <c r="A3" s="4">
        <v>5</v>
      </c>
      <c r="B3" s="31" t="str">
        <f>IF(A3&lt;=3,"automovil",IF(A3&lt;=5,"camioneta",IF(A3&lt;=8,"moto","taxi")))</f>
        <v>camioneta</v>
      </c>
      <c r="C3" s="4" t="str">
        <f>IF(B3="camioneta","shell",IF(B3="automovil","lumax","mobil"))</f>
        <v>shell</v>
      </c>
      <c r="D3" s="4">
        <v>350</v>
      </c>
      <c r="E3" s="32">
        <f>IF(C3="lumax",D3-D3*PORCENTAJES!$F$3,D3-D3*PORCENTAJES!$F$4)</f>
        <v>337.75</v>
      </c>
      <c r="F3" s="32">
        <f>D3+E3</f>
        <v>687.75</v>
      </c>
      <c r="G3" s="33">
        <f>IF(C3="shell",(PORCENTAJES!$B$2*PLANILLA!F3)*PORCENTAJES!$D$1+(PORCENTAJES!$B$2*PLANILLA!F3),IF(C3="LUMAX",(PORCENTAJES!$B$3*PLANILLA!F3)*PORCENTAJES!$D$1+(PORCENTAJES!$B$3*PLANILLA!F3),(PORCENTAJES!$B$4*PLANILLA!F3)*PORCENTAJES!$D$1+(PORCENTAJES!$B$4*PLANILLA!F3)))</f>
        <v>11867126.25</v>
      </c>
      <c r="H3" s="31" t="str">
        <f>IF(B3="automovil","filtro",IF(B3="camioneta","lavada","petrolizada"))</f>
        <v>lavada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">
      <c r="A4" s="4">
        <v>3</v>
      </c>
      <c r="B4" s="31" t="str">
        <f t="shared" ref="B4:B10" si="0">IF(A4&lt;=3,"automovil",IF(A4&lt;=5,"camioneta",IF(A4&lt;=8,"moto","taxi")))</f>
        <v>automovil</v>
      </c>
      <c r="C4" s="4" t="str">
        <f t="shared" ref="C4:C10" si="1">IF(B4="camioneta","shell",IF(B4="automovil","lumax","mobil"))</f>
        <v>lumax</v>
      </c>
      <c r="D4" s="32">
        <f>D3*PORCENTAJES!$F$2+PLANILLA!D3</f>
        <v>385</v>
      </c>
      <c r="E4" s="32">
        <f>IF(C4="lumax",D4-D4*PORCENTAJES!$F$3,D4-D4*PORCENTAJES!$F$4)</f>
        <v>358.05</v>
      </c>
      <c r="F4" s="32">
        <f t="shared" ref="F4:F10" si="2">D4+E4</f>
        <v>743.05</v>
      </c>
      <c r="G4" s="33">
        <f>IF(C4="shell",(PORCENTAJES!$B$2*PLANILLA!F4)*PORCENTAJES!$D$1+(PORCENTAJES!$B$2*PLANILLA!F4),IF(C4="LUMAX",(PORCENTAJES!$B$3*PLANILLA!F4)*PORCENTAJES!$D$1+(PORCENTAJES!$B$3*PLANILLA!F4),(PORCENTAJES!$B$4*PLANILLA!F4)*PORCENTAJES!$D$1+(PORCENTAJES!$B$4*PLANILLA!F4)))</f>
        <v>13705557.25</v>
      </c>
      <c r="H4" s="31" t="str">
        <f t="shared" ref="H4:H10" si="3">IF(B4="automovil","filtro",IF(B4="camioneta","lavada","petrolizada"))</f>
        <v>filtro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">
      <c r="A5" s="4">
        <v>4</v>
      </c>
      <c r="B5" s="31" t="str">
        <f t="shared" si="0"/>
        <v>camioneta</v>
      </c>
      <c r="C5" s="4" t="str">
        <f t="shared" si="1"/>
        <v>shell</v>
      </c>
      <c r="D5" s="32">
        <f>D4*PORCENTAJES!$F$2+PLANILLA!D4</f>
        <v>423.5</v>
      </c>
      <c r="E5" s="32">
        <f>IF(C5="lumax",D5-D5*PORCENTAJES!$F$3,D5-D5*PORCENTAJES!$F$4)</f>
        <v>408.67750000000001</v>
      </c>
      <c r="F5" s="32">
        <f t="shared" si="2"/>
        <v>832.17750000000001</v>
      </c>
      <c r="G5" s="33">
        <f>IF(C5="shell",(PORCENTAJES!$B$2*PLANILLA!F5)*PORCENTAJES!$D$1+(PORCENTAJES!$B$2*PLANILLA!F5),IF(C5="LUMAX",(PORCENTAJES!$B$3*PLANILLA!F5)*PORCENTAJES!$D$1+(PORCENTAJES!$B$3*PLANILLA!F5),(PORCENTAJES!$B$4*PLANILLA!F5)*PORCENTAJES!$D$1+(PORCENTAJES!$B$4*PLANILLA!F5)))</f>
        <v>14359222.762499999</v>
      </c>
      <c r="H5" s="31" t="str">
        <f t="shared" si="3"/>
        <v>lavada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">
      <c r="A6" s="4">
        <v>7</v>
      </c>
      <c r="B6" s="31" t="str">
        <f t="shared" si="0"/>
        <v>moto</v>
      </c>
      <c r="C6" s="4" t="str">
        <f t="shared" si="1"/>
        <v>mobil</v>
      </c>
      <c r="D6" s="32">
        <f>D5*PORCENTAJES!$F$2+PLANILLA!D5</f>
        <v>465.85</v>
      </c>
      <c r="E6" s="32">
        <f>IF(C6="lumax",D6-D6*PORCENTAJES!$F$3,D6-D6*PORCENTAJES!$F$4)</f>
        <v>449.54525000000001</v>
      </c>
      <c r="F6" s="32">
        <f t="shared" si="2"/>
        <v>915.39525000000003</v>
      </c>
      <c r="G6" s="33">
        <f>IF(C6="shell",(PORCENTAJES!$B$2*PLANILLA!F6)*PORCENTAJES!$D$1+(PORCENTAJES!$B$2*PLANILLA!F6),IF(C6="LUMAX",(PORCENTAJES!$B$3*PLANILLA!F6)*PORCENTAJES!$D$1+(PORCENTAJES!$B$3*PLANILLA!F6),(PORCENTAJES!$B$4*PLANILLA!F6)*PORCENTAJES!$D$1+(PORCENTAJES!$B$4*PLANILLA!F6)))</f>
        <v>18300581.838</v>
      </c>
      <c r="H6" s="31" t="str">
        <f t="shared" si="3"/>
        <v>petrolizada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">
      <c r="A7" s="4">
        <v>1</v>
      </c>
      <c r="B7" s="31" t="str">
        <f t="shared" si="0"/>
        <v>automovil</v>
      </c>
      <c r="C7" s="4" t="str">
        <f t="shared" si="1"/>
        <v>lumax</v>
      </c>
      <c r="D7" s="32">
        <f>D6*PORCENTAJES!$F$2+PLANILLA!D6</f>
        <v>512.43500000000006</v>
      </c>
      <c r="E7" s="32">
        <f>IF(C7="lumax",D7-D7*PORCENTAJES!$F$3,D7-D7*PORCENTAJES!$F$4)</f>
        <v>476.56455000000005</v>
      </c>
      <c r="F7" s="32">
        <f t="shared" si="2"/>
        <v>988.99955000000011</v>
      </c>
      <c r="G7" s="33">
        <f>IF(C7="shell",(PORCENTAJES!$B$2*PLANILLA!F7)*PORCENTAJES!$D$1+(PORCENTAJES!$B$2*PLANILLA!F7),IF(C7="LUMAX",(PORCENTAJES!$B$3*PLANILLA!F7)*PORCENTAJES!$D$1+(PORCENTAJES!$B$3*PLANILLA!F7),(PORCENTAJES!$B$4*PLANILLA!F7)*PORCENTAJES!$D$1+(PORCENTAJES!$B$4*PLANILLA!F7)))</f>
        <v>18242096.699750002</v>
      </c>
      <c r="H7" s="31" t="str">
        <f t="shared" si="3"/>
        <v>filtro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">
      <c r="A8" s="4">
        <v>6</v>
      </c>
      <c r="B8" s="31" t="str">
        <f t="shared" si="0"/>
        <v>moto</v>
      </c>
      <c r="C8" s="4" t="str">
        <f t="shared" si="1"/>
        <v>mobil</v>
      </c>
      <c r="D8" s="32">
        <f>D7*PORCENTAJES!$F$2+PLANILLA!D7</f>
        <v>563.6785000000001</v>
      </c>
      <c r="E8" s="32">
        <f>IF(C8="lumax",D8-D8*PORCENTAJES!$F$3,D8-D8*PORCENTAJES!$F$4)</f>
        <v>543.94975250000005</v>
      </c>
      <c r="F8" s="32">
        <f t="shared" si="2"/>
        <v>1107.6282525000001</v>
      </c>
      <c r="G8" s="33">
        <f>IF(C8="shell",(PORCENTAJES!$B$2*PLANILLA!F8)*PORCENTAJES!$D$1+(PORCENTAJES!$B$2*PLANILLA!F8),IF(C8="LUMAX",(PORCENTAJES!$B$3*PLANILLA!F8)*PORCENTAJES!$D$1+(PORCENTAJES!$B$3*PLANILLA!F8),(PORCENTAJES!$B$4*PLANILLA!F8)*PORCENTAJES!$D$1+(PORCENTAJES!$B$4*PLANILLA!F8)))</f>
        <v>22143704.023979999</v>
      </c>
      <c r="H8" s="31" t="str">
        <f t="shared" si="3"/>
        <v>petrolizada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">
      <c r="A9" s="4">
        <v>9</v>
      </c>
      <c r="B9" s="31" t="str">
        <f t="shared" si="0"/>
        <v>taxi</v>
      </c>
      <c r="C9" s="4" t="str">
        <f t="shared" si="1"/>
        <v>mobil</v>
      </c>
      <c r="D9" s="32">
        <f>D8*PORCENTAJES!$F$2+PLANILLA!D8</f>
        <v>620.04635000000007</v>
      </c>
      <c r="E9" s="32">
        <f>IF(C9="lumax",D9-D9*PORCENTAJES!$F$3,D9-D9*PORCENTAJES!$F$4)</f>
        <v>598.34472775000006</v>
      </c>
      <c r="F9" s="32">
        <f t="shared" si="2"/>
        <v>1218.39107775</v>
      </c>
      <c r="G9" s="33">
        <f>IF(C9="shell",(PORCENTAJES!$B$2*PLANILLA!F9)*PORCENTAJES!$D$1+(PORCENTAJES!$B$2*PLANILLA!F9),IF(C9="LUMAX",(PORCENTAJES!$B$3*PLANILLA!F9)*PORCENTAJES!$D$1+(PORCENTAJES!$B$3*PLANILLA!F9),(PORCENTAJES!$B$4*PLANILLA!F9)*PORCENTAJES!$D$1+(PORCENTAJES!$B$4*PLANILLA!F9)))</f>
        <v>24358074.426378004</v>
      </c>
      <c r="H9" s="31" t="str">
        <f t="shared" si="3"/>
        <v>petrolizada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">
      <c r="A10" s="4">
        <v>2</v>
      </c>
      <c r="B10" s="31" t="str">
        <f t="shared" si="0"/>
        <v>automovil</v>
      </c>
      <c r="C10" s="4" t="str">
        <f t="shared" si="1"/>
        <v>lumax</v>
      </c>
      <c r="D10" s="32">
        <f>D9*PORCENTAJES!$F$2+PLANILLA!D9</f>
        <v>682.05098500000008</v>
      </c>
      <c r="E10" s="32">
        <f>IF(C10="lumax",D10-D10*PORCENTAJES!$F$3,D10-D10*PORCENTAJES!$F$4)</f>
        <v>634.30741605000003</v>
      </c>
      <c r="F10" s="32">
        <f t="shared" si="2"/>
        <v>1316.3584010500001</v>
      </c>
      <c r="G10" s="33">
        <f>IF(C10="shell",(PORCENTAJES!$B$2*PLANILLA!F10)*PORCENTAJES!$D$1+(PORCENTAJES!$B$2*PLANILLA!F10),IF(C10="LUMAX",(PORCENTAJES!$B$3*PLANILLA!F10)*PORCENTAJES!$D$1+(PORCENTAJES!$B$3*PLANILLA!F10),(PORCENTAJES!$B$4*PLANILLA!F10)*PORCENTAJES!$D$1+(PORCENTAJES!$B$4*PLANILLA!F10)))</f>
        <v>24280230.707367253</v>
      </c>
      <c r="H10" s="31" t="str">
        <f t="shared" si="3"/>
        <v>filtro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.75" customHeight="1" x14ac:dyDescent="0.2">
      <c r="A11" s="34" t="s">
        <v>62</v>
      </c>
      <c r="B11" s="34" t="s">
        <v>93</v>
      </c>
      <c r="C11" s="34" t="s">
        <v>94</v>
      </c>
      <c r="D11" s="34" t="s">
        <v>63</v>
      </c>
      <c r="E11" s="34" t="s">
        <v>95</v>
      </c>
      <c r="F11" s="34" t="s">
        <v>96</v>
      </c>
      <c r="G11" s="34" t="s">
        <v>97</v>
      </c>
      <c r="H11" s="34" t="s">
        <v>93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4.25" customHeight="1" x14ac:dyDescent="0.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4.25" customHeight="1" x14ac:dyDescent="0.2">
      <c r="A13" s="2" t="s">
        <v>98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4.25" customHeight="1" x14ac:dyDescent="0.2">
      <c r="A14" s="2" t="s">
        <v>99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4.25" customHeight="1" x14ac:dyDescent="0.2">
      <c r="A15" s="2" t="s">
        <v>100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4.25" customHeight="1" x14ac:dyDescent="0.2">
      <c r="A16" s="2" t="s">
        <v>101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4.25" customHeight="1" x14ac:dyDescent="0.2">
      <c r="A17" s="2" t="s">
        <v>102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4.25" customHeight="1" x14ac:dyDescent="0.2">
      <c r="A18" s="2" t="s">
        <v>103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4.25" customHeight="1" x14ac:dyDescent="0.2">
      <c r="A19" s="2" t="s">
        <v>104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4.25" customHeight="1" x14ac:dyDescent="0.2">
      <c r="A20" s="2" t="s">
        <v>105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4.25" customHeight="1" x14ac:dyDescent="0.2">
      <c r="A21" s="2" t="s">
        <v>106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4.25" customHeight="1" x14ac:dyDescent="0.2">
      <c r="A22" s="2" t="s">
        <v>107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4.25" customHeight="1" x14ac:dyDescent="0.2">
      <c r="A23" s="8" t="s">
        <v>108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4.25" customHeight="1" x14ac:dyDescent="0.2">
      <c r="A24" s="8" t="s">
        <v>109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4.25" customHeight="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4.25" customHeight="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4.25" customHeight="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4.25" customHeight="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4.25" customHeight="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4.25" customHeight="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4.25" customHeight="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4.25" customHeight="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4.25" customHeight="1" x14ac:dyDescent="0.2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4.25" customHeight="1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4.25" customHeight="1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4.25" customHeight="1" x14ac:dyDescent="0.2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4.25" customHeight="1" x14ac:dyDescent="0.2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4.25" customHeight="1" x14ac:dyDescent="0.2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4.25" customHeight="1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4.25" customHeight="1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4.25" customHeight="1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4.25" customHeight="1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4.25" customHeight="1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4.25" customHeight="1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4.25" customHeight="1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4.25" customHeight="1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4.25" customHeight="1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4.25" customHeight="1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4.25" customHeight="1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4.25" customHeight="1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4.25" customHeight="1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4.25" customHeight="1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4.25" customHeight="1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4.25" customHeight="1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4.25" customHeight="1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4.25" customHeight="1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4.25" customHeight="1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4.25" customHeight="1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4.25" customHeight="1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4.25" customHeight="1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4.25" customHeight="1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4.25" customHeight="1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4.25" customHeight="1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4.25" customHeight="1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4.25" customHeight="1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4.25" customHeight="1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4.25" customHeight="1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4.25" customHeight="1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4.25" customHeight="1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4.25" customHeight="1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4.25" customHeight="1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4.25" customHeight="1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4.25" customHeight="1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4.25" customHeight="1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4.25" customHeight="1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4.25" customHeight="1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4.25" customHeight="1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4.25" customHeight="1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4.25" customHeight="1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4.25" customHeight="1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4.25" customHeight="1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4.25" customHeight="1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4.25" customHeight="1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4.25" customHeight="1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4.25" customHeight="1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4.25" customHeight="1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4.25" customHeight="1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4.25" customHeight="1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4.25" customHeight="1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4.25" customHeight="1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4.25" customHeight="1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4.25" customHeight="1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4.25" customHeight="1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4.25" customHeight="1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4.25" customHeight="1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4.25" customHeight="1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4.25" customHeight="1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4.25" customHeight="1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4.25" customHeight="1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4.25" customHeight="1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4.25" customHeight="1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4.25" customHeight="1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4.25" customHeight="1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4.25" customHeight="1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4.25" customHeight="1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4.25" customHeight="1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4.25" customHeight="1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4.25" customHeight="1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4.25" customHeight="1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4.25" customHeight="1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4.25" customHeight="1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4.25" customHeight="1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4.25" customHeight="1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4.25" customHeight="1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4.25" customHeight="1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4.25" customHeight="1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4.25" customHeight="1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4.25" customHeight="1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4.25" customHeight="1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4.25" customHeight="1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4.25" customHeight="1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4.25" customHeight="1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4.25" customHeight="1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4.25" customHeight="1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4.25" customHeight="1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4.25" customHeight="1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4.25" customHeight="1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4.25" customHeight="1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4.25" customHeight="1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4.25" customHeight="1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4.25" customHeight="1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4.25" customHeight="1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4.25" customHeight="1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4.25" customHeight="1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4.25" customHeight="1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4.25" customHeight="1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4.25" customHeight="1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4.25" customHeight="1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4.25" customHeight="1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4.25" customHeight="1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4.25" customHeight="1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4.25" customHeight="1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4.25" customHeight="1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4.25" customHeight="1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4.25" customHeight="1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4.25" customHeight="1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4.25" customHeight="1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4.25" customHeight="1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4.25" customHeight="1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4.25" customHeight="1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4.25" customHeight="1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4.25" customHeight="1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4.25" customHeight="1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4.25" customHeight="1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4.25" customHeight="1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4.25" customHeight="1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4.25" customHeight="1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4.25" customHeight="1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4.25" customHeight="1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4.25" customHeight="1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4.25" customHeight="1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4.25" customHeight="1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4.25" customHeight="1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4.25" customHeight="1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4.25" customHeight="1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4.25" customHeight="1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4.25" customHeight="1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4.25" customHeight="1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4.25" customHeight="1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4.25" customHeight="1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4.25" customHeight="1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4.25" customHeight="1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4.25" customHeight="1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4.25" customHeight="1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4.25" customHeight="1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4.25" customHeight="1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4.25" customHeight="1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4.25" customHeight="1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4.25" customHeight="1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4.25" customHeight="1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4.25" customHeight="1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4.25" customHeight="1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4.25" customHeight="1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4.25" customHeight="1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4.25" customHeight="1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4.25" customHeight="1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4.25" customHeight="1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4.25" customHeight="1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4.25" customHeight="1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4.25" customHeight="1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4.25" customHeight="1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4.25" customHeight="1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4.25" customHeight="1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4.25" customHeight="1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4.25" customHeight="1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4.25" customHeight="1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4.25" customHeight="1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4.25" customHeight="1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4.25" customHeight="1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4.25" customHeight="1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4.25" customHeight="1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4.25" customHeight="1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4.25" customHeight="1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4.25" customHeight="1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4.25" customHeight="1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4.25" customHeight="1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4.25" customHeight="1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4.25" customHeight="1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4.25" customHeight="1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4.25" customHeight="1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4.25" customHeight="1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4.25" customHeight="1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4.25" customHeight="1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4.25" customHeight="1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4.25" customHeight="1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4.25" customHeight="1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4.25" customHeight="1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4.25" customHeight="1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4.25" customHeight="1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4.25" customHeight="1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4.25" customHeight="1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4.25" customHeight="1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4.25" customHeight="1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4.25" customHeight="1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4.25" customHeight="1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4.25" customHeight="1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4.25" customHeight="1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4.25" customHeight="1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4.25" customHeight="1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4.25" customHeight="1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4.25" customHeight="1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4.25" customHeight="1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4.25" customHeight="1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4.25" customHeight="1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4.25" customHeight="1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4.25" customHeight="1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4.25" customHeight="1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4.25" customHeight="1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4.25" customHeight="1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4.25" customHeight="1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4.25" customHeight="1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4.25" customHeight="1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4.25" customHeight="1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4.25" customHeight="1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4.25" customHeight="1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4.25" customHeight="1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4.25" customHeight="1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4.25" customHeight="1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4.25" customHeight="1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4.25" customHeight="1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4.25" customHeight="1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4.25" customHeight="1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4.25" customHeight="1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4.25" customHeight="1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4.25" customHeight="1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4.25" customHeight="1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4.25" customHeight="1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4.25" customHeight="1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4.25" customHeight="1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4.25" customHeight="1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4.25" customHeight="1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4.25" customHeight="1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4.25" customHeight="1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4.25" customHeight="1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4.25" customHeight="1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4.25" customHeight="1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4.25" customHeight="1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4.25" customHeight="1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4.25" customHeight="1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4.25" customHeight="1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4.25" customHeight="1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4.25" customHeight="1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4.25" customHeight="1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4.25" customHeight="1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4.25" customHeight="1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4.25" customHeight="1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4.25" customHeight="1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4.25" customHeight="1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4.25" customHeight="1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4.25" customHeight="1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4.25" customHeight="1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4.25" customHeight="1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4.25" customHeight="1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4.25" customHeight="1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4.25" customHeight="1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4.25" customHeight="1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4.25" customHeight="1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4.25" customHeight="1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4.25" customHeight="1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4.25" customHeight="1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4.25" customHeight="1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4.25" customHeight="1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4.25" customHeight="1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4.25" customHeight="1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4.25" customHeight="1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4.25" customHeight="1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4.25" customHeight="1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4.25" customHeight="1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4.25" customHeight="1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4.25" customHeight="1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4.25" customHeight="1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4.25" customHeight="1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4.25" customHeight="1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4.25" customHeight="1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4.25" customHeight="1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4.25" customHeight="1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4.25" customHeight="1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4.25" customHeight="1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4.25" customHeight="1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4.25" customHeight="1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4.25" customHeight="1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4.25" customHeight="1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4.25" customHeight="1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4.25" customHeight="1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4.25" customHeight="1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4.25" customHeight="1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4.25" customHeight="1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4.25" customHeight="1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4.25" customHeight="1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4.25" customHeight="1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4.25" customHeight="1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4.25" customHeight="1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4.25" customHeight="1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4.25" customHeight="1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4.25" customHeight="1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4.25" customHeight="1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4.25" customHeight="1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4.25" customHeight="1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4.25" customHeight="1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4.25" customHeight="1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4.25" customHeight="1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4.25" customHeight="1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4.25" customHeight="1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4.25" customHeight="1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4.25" customHeight="1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4.25" customHeight="1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4.25" customHeight="1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4.25" customHeight="1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4.25" customHeight="1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4.25" customHeight="1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4.25" customHeight="1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4.25" customHeight="1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4.25" customHeight="1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4.25" customHeight="1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4.25" customHeight="1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4.25" customHeight="1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4.25" customHeight="1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4.25" customHeight="1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4.25" customHeight="1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4.25" customHeight="1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4.25" customHeight="1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4.25" customHeight="1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4.25" customHeight="1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4.25" customHeight="1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4.25" customHeight="1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4.25" customHeight="1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4.25" customHeight="1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4.25" customHeight="1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4.25" customHeight="1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4.25" customHeight="1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4.25" customHeight="1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4.25" customHeight="1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4.25" customHeight="1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4.25" customHeight="1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4.25" customHeight="1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4.25" customHeight="1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4.25" customHeight="1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4.25" customHeight="1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4.25" customHeight="1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4.25" customHeight="1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4.25" customHeight="1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4.25" customHeight="1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4.25" customHeight="1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4.25" customHeight="1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4.25" customHeight="1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4.25" customHeight="1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4.25" customHeight="1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4.25" customHeight="1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4.25" customHeight="1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4.25" customHeight="1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4.25" customHeight="1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4.25" customHeight="1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4.25" customHeight="1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4.25" customHeight="1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4.25" customHeight="1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4.25" customHeight="1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4.25" customHeight="1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4.25" customHeight="1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4.25" customHeight="1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4.25" customHeight="1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4.25" customHeight="1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4.25" customHeight="1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4.25" customHeight="1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4.25" customHeight="1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4.25" customHeight="1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4.25" customHeight="1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4.25" customHeight="1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4.25" customHeight="1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4.25" customHeight="1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4.25" customHeight="1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4.25" customHeight="1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4.25" customHeight="1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4.25" customHeight="1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4.25" customHeight="1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4.25" customHeight="1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4.25" customHeight="1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4.25" customHeight="1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4.25" customHeight="1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4.25" customHeight="1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4.25" customHeight="1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4.25" customHeight="1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4.25" customHeight="1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4.25" customHeight="1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4.25" customHeight="1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4.25" customHeight="1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4.25" customHeight="1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4.25" customHeight="1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4.25" customHeight="1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4.25" customHeight="1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4.25" customHeight="1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4.25" customHeight="1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4.25" customHeight="1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4.25" customHeight="1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4.25" customHeight="1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4.25" customHeight="1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4.25" customHeight="1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4.25" customHeight="1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4.25" customHeight="1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4.25" customHeight="1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4.25" customHeight="1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4.25" customHeight="1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4.25" customHeight="1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4.25" customHeight="1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4.25" customHeight="1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4.25" customHeight="1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4.25" customHeight="1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4.25" customHeight="1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4.25" customHeight="1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4.25" customHeight="1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4.25" customHeight="1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4.25" customHeight="1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4.25" customHeight="1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4.25" customHeight="1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4.25" customHeight="1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4.25" customHeight="1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4.25" customHeight="1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4.25" customHeight="1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4.25" customHeight="1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4.25" customHeight="1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4.25" customHeight="1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4.25" customHeight="1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4.25" customHeight="1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4.25" customHeight="1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4.25" customHeight="1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4.25" customHeight="1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4.25" customHeight="1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4.25" customHeight="1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4.25" customHeight="1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4.25" customHeight="1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4.25" customHeight="1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4.25" customHeight="1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4.25" customHeight="1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4.25" customHeight="1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4.25" customHeight="1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4.25" customHeight="1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4.25" customHeight="1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4.25" customHeight="1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4.25" customHeight="1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4.25" customHeight="1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4.25" customHeight="1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4.25" customHeight="1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4.25" customHeight="1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4.25" customHeight="1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4.25" customHeight="1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4.25" customHeight="1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4.25" customHeight="1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4.25" customHeight="1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4.25" customHeight="1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4.25" customHeight="1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4.25" customHeight="1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4.25" customHeight="1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4.25" customHeight="1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4.25" customHeight="1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4.25" customHeight="1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4.25" customHeight="1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4.25" customHeight="1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4.25" customHeight="1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4.25" customHeight="1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4.25" customHeight="1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4.25" customHeight="1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4.25" customHeight="1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4.25" customHeight="1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4.25" customHeight="1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4.25" customHeight="1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4.25" customHeight="1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4.25" customHeight="1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4.25" customHeight="1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4.25" customHeight="1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4.25" customHeight="1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4.25" customHeight="1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4.25" customHeight="1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4.25" customHeight="1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4.25" customHeight="1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4.25" customHeight="1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4.25" customHeight="1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4.25" customHeight="1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4.25" customHeight="1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4.25" customHeight="1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4.25" customHeight="1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4.25" customHeight="1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4.25" customHeight="1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4.25" customHeight="1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4.25" customHeight="1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4.25" customHeight="1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4.25" customHeight="1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4.25" customHeight="1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4.25" customHeight="1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4.25" customHeight="1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4.25" customHeight="1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4.25" customHeight="1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4.25" customHeight="1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4.25" customHeight="1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4.25" customHeight="1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4.25" customHeight="1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4.25" customHeight="1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4.25" customHeight="1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4.25" customHeight="1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4.25" customHeight="1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4.25" customHeight="1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4.25" customHeight="1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4.25" customHeight="1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4.25" customHeight="1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4.25" customHeight="1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4.25" customHeight="1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4.25" customHeight="1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4.25" customHeight="1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4.25" customHeight="1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4.25" customHeight="1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4.25" customHeight="1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4.25" customHeight="1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4.25" customHeight="1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4.25" customHeight="1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4.25" customHeight="1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4.25" customHeight="1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4.25" customHeight="1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4.25" customHeight="1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4.25" customHeight="1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4.25" customHeight="1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4.25" customHeight="1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4.25" customHeight="1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4.25" customHeight="1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4.25" customHeight="1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4.25" customHeight="1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4.25" customHeight="1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4.25" customHeight="1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4.25" customHeight="1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4.25" customHeight="1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4.25" customHeight="1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4.25" customHeight="1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4.25" customHeight="1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4.25" customHeight="1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4.25" customHeight="1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4.25" customHeight="1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4.25" customHeight="1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4.25" customHeight="1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4.25" customHeight="1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4.25" customHeight="1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4.25" customHeight="1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4.25" customHeight="1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4.25" customHeight="1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4.25" customHeight="1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4.25" customHeight="1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4.25" customHeight="1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4.25" customHeight="1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4.25" customHeight="1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4.25" customHeight="1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4.25" customHeight="1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4.25" customHeight="1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4.25" customHeight="1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4.25" customHeight="1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4.25" customHeight="1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4.25" customHeight="1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4.25" customHeight="1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4.25" customHeight="1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4.25" customHeight="1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4.25" customHeight="1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4.25" customHeight="1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4.25" customHeight="1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4.25" customHeight="1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4.25" customHeight="1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4.25" customHeight="1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4.25" customHeight="1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4.25" customHeight="1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4.25" customHeight="1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4.25" customHeight="1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4.25" customHeight="1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4.25" customHeight="1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4.25" customHeight="1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4.25" customHeight="1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4.25" customHeight="1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4.25" customHeight="1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4.25" customHeight="1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4.25" customHeight="1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4.25" customHeight="1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4.25" customHeight="1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4.25" customHeight="1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4.25" customHeight="1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4.25" customHeight="1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4.25" customHeight="1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4.25" customHeight="1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4.25" customHeight="1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4.25" customHeight="1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4.25" customHeight="1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4.25" customHeight="1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4.25" customHeight="1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4.25" customHeight="1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4.25" customHeight="1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4.25" customHeight="1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4.25" customHeight="1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4.25" customHeight="1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4.25" customHeight="1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4.25" customHeight="1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4.25" customHeight="1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4.25" customHeight="1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4.25" customHeight="1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4.25" customHeight="1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4.25" customHeight="1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4.25" customHeight="1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4.25" customHeight="1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4.25" customHeight="1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4.25" customHeight="1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4.25" customHeight="1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4.25" customHeight="1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4.25" customHeight="1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4.25" customHeight="1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4.25" customHeight="1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4.25" customHeight="1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4.25" customHeight="1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4.25" customHeight="1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4.25" customHeight="1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4.25" customHeight="1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4.25" customHeight="1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4.25" customHeight="1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4.25" customHeight="1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4.25" customHeight="1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4.25" customHeight="1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4.25" customHeight="1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4.25" customHeight="1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4.25" customHeight="1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4.25" customHeight="1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4.25" customHeight="1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4.25" customHeight="1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4.25" customHeight="1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4.25" customHeight="1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4.25" customHeight="1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4.25" customHeight="1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4.25" customHeight="1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4.25" customHeight="1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4.25" customHeight="1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4.25" customHeight="1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4.25" customHeight="1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4.25" customHeight="1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4.25" customHeight="1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4.25" customHeight="1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4.25" customHeight="1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4.25" customHeight="1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4.25" customHeight="1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4.25" customHeight="1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4.25" customHeight="1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4.25" customHeight="1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4.25" customHeight="1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4.25" customHeight="1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4.25" customHeight="1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4.25" customHeight="1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4.25" customHeight="1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4.25" customHeight="1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4.25" customHeight="1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4.25" customHeight="1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4.25" customHeight="1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4.25" customHeight="1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4.25" customHeight="1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4.25" customHeight="1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4.25" customHeight="1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4.25" customHeight="1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4.25" customHeight="1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4.25" customHeight="1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4.25" customHeight="1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4.25" customHeight="1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4.25" customHeight="1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4.25" customHeight="1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4.25" customHeight="1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4.25" customHeight="1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4.25" customHeight="1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4.25" customHeight="1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4.25" customHeight="1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4.25" customHeight="1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4.25" customHeight="1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4.25" customHeight="1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4.25" customHeight="1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4.25" customHeight="1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4.25" customHeight="1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4.25" customHeight="1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4.25" customHeight="1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4.25" customHeight="1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4.25" customHeight="1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4.25" customHeight="1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4.25" customHeight="1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4.25" customHeight="1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4.25" customHeight="1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4.25" customHeight="1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4.25" customHeight="1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4.25" customHeight="1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4.25" customHeight="1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4.25" customHeight="1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4.25" customHeight="1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4.25" customHeight="1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4.25" customHeight="1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4.25" customHeight="1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4.25" customHeight="1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4.25" customHeight="1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4.25" customHeight="1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4.25" customHeight="1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4.25" customHeight="1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4.25" customHeight="1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4.25" customHeight="1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4.25" customHeight="1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4.25" customHeight="1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4.25" customHeight="1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4.25" customHeight="1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4.25" customHeight="1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4.25" customHeight="1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4.25" customHeight="1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4.25" customHeight="1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4.25" customHeight="1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4.25" customHeight="1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4.25" customHeight="1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4.25" customHeight="1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4.25" customHeight="1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4.25" customHeight="1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4.25" customHeight="1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4.25" customHeight="1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4.25" customHeight="1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4.25" customHeight="1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4.25" customHeight="1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4.25" customHeight="1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4.25" customHeight="1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4.25" customHeight="1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4.25" customHeight="1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4.25" customHeight="1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4.25" customHeight="1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4.25" customHeight="1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4.25" customHeight="1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4.25" customHeight="1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4.25" customHeight="1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4.25" customHeight="1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4.25" customHeight="1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4.25" customHeight="1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4.25" customHeight="1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4.25" customHeight="1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4.25" customHeight="1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4.25" customHeight="1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4.25" customHeight="1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4.25" customHeight="1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4.25" customHeight="1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4.25" customHeight="1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4.25" customHeight="1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4.25" customHeight="1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4.25" customHeight="1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4.25" customHeight="1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4.25" customHeight="1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4.25" customHeight="1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4.25" customHeight="1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4.25" customHeight="1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4.25" customHeight="1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4.25" customHeight="1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4.25" customHeight="1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4.25" customHeight="1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4.25" customHeight="1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4.25" customHeight="1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4.25" customHeight="1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4.25" customHeight="1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4.25" customHeight="1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4.25" customHeight="1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4.25" customHeight="1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4.25" customHeight="1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4.25" customHeight="1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4.25" customHeight="1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4.25" customHeight="1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4.25" customHeight="1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4.25" customHeight="1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4.25" customHeight="1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4.25" customHeight="1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4.25" customHeight="1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4.25" customHeight="1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4.25" customHeight="1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4.25" customHeight="1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4.25" customHeight="1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4.25" customHeight="1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4.25" customHeight="1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4.25" customHeight="1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4.25" customHeight="1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4.25" customHeight="1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4.25" customHeight="1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4.25" customHeight="1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4.25" customHeight="1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4.25" customHeight="1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4.25" customHeight="1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4.25" customHeight="1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4.25" customHeight="1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4.25" customHeight="1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4.25" customHeight="1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4.25" customHeight="1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4.25" customHeight="1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4.25" customHeight="1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4.25" customHeight="1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4.25" customHeight="1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4.25" customHeight="1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4.25" customHeight="1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4.25" customHeight="1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4.25" customHeight="1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4.25" customHeight="1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4.25" customHeight="1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4.25" customHeight="1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4.25" customHeight="1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4.25" customHeight="1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4.25" customHeight="1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4.25" customHeight="1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4.25" customHeight="1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4.25" customHeight="1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4.25" customHeight="1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4.25" customHeight="1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4.25" customHeight="1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4.25" customHeight="1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4.25" customHeight="1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4.25" customHeight="1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4.25" customHeight="1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4.25" customHeight="1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4.25" customHeight="1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4.25" customHeight="1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4.25" customHeight="1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4.25" customHeight="1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4.25" customHeight="1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4.25" customHeight="1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4.25" customHeight="1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4.25" customHeight="1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4.25" customHeight="1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4.25" customHeight="1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4.25" customHeight="1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4.25" customHeight="1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4.25" customHeight="1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4.25" customHeight="1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4.25" customHeight="1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4.25" customHeight="1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4.25" customHeight="1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4.25" customHeight="1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4.25" customHeight="1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4.25" customHeight="1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4.25" customHeight="1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4.25" customHeight="1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4.25" customHeight="1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4.25" customHeight="1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4.25" customHeight="1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4.25" customHeight="1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4.25" customHeight="1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4.25" customHeight="1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4.25" customHeight="1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4.25" customHeight="1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4.25" customHeight="1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4.25" customHeight="1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4.25" customHeight="1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4.25" customHeight="1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4.25" customHeight="1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4.25" customHeight="1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4.25" customHeight="1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4.25" customHeight="1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4.25" customHeight="1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4.25" customHeight="1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4.25" customHeight="1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4.25" customHeight="1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4.25" customHeight="1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4.25" customHeight="1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4.25" customHeight="1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4.25" customHeight="1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4.25" customHeight="1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4.25" customHeight="1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4.25" customHeight="1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4.25" customHeight="1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4.25" customHeight="1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4.25" customHeight="1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4.25" customHeight="1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4.25" customHeight="1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4.25" customHeight="1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4.25" customHeight="1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4.25" customHeight="1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4.25" customHeight="1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4.25" customHeight="1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4.25" customHeight="1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4.25" customHeight="1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4.25" customHeight="1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4.25" customHeight="1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4.25" customHeight="1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4.25" customHeight="1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4.25" customHeight="1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4.25" customHeight="1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4.25" customHeight="1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4.25" customHeight="1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4.25" customHeight="1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4.25" customHeight="1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4.25" customHeight="1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4.25" customHeight="1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4.25" customHeight="1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4.25" customHeight="1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4.25" customHeight="1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4.25" customHeight="1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4.25" customHeight="1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4.25" customHeight="1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4.25" customHeight="1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4.25" customHeight="1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4.25" customHeight="1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4.25" customHeight="1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4.25" customHeight="1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4.25" customHeight="1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4.25" customHeight="1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4.25" customHeight="1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4.25" customHeight="1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4.25" customHeight="1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4.25" customHeight="1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4.25" customHeight="1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4.25" customHeight="1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4.25" customHeight="1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4.25" customHeight="1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4.25" customHeight="1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4.25" customHeight="1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4.25" customHeight="1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4.25" customHeight="1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4.25" customHeight="1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4.25" customHeight="1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4.25" customHeight="1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4.25" customHeight="1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4.25" customHeight="1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4.25" customHeight="1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4.25" customHeight="1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4.25" customHeight="1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4.25" customHeight="1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4.25" customHeight="1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4.25" customHeight="1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4.25" customHeight="1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4.25" customHeight="1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4.25" customHeight="1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4.25" customHeight="1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4.25" customHeight="1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4.25" customHeight="1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4.25" customHeight="1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4.25" customHeight="1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4.25" customHeight="1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4.25" customHeight="1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4.25" customHeight="1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4.25" customHeight="1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4.25" customHeight="1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4.25" customHeight="1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4.25" customHeight="1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4.25" customHeight="1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4.25" customHeight="1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4.25" customHeight="1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4.25" customHeight="1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4.25" customHeight="1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4.25" customHeight="1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4.25" customHeight="1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4.25" customHeight="1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4.25" customHeight="1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4.25" customHeight="1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4.25" customHeight="1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4.25" customHeight="1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4.25" customHeight="1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4.25" customHeight="1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4.25" customHeight="1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4.25" customHeight="1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4.25" customHeight="1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4.25" customHeight="1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4.25" customHeight="1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4.25" customHeight="1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4.25" customHeight="1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4.25" customHeight="1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4.25" customHeight="1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4.25" customHeight="1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4.25" customHeight="1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4.25" customHeight="1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4.25" customHeight="1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4.25" customHeight="1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4.25" customHeight="1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4.25" customHeight="1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4.25" customHeight="1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4.25" customHeight="1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4.25" customHeight="1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4.25" customHeight="1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4.25" customHeight="1" x14ac:dyDescent="0.2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4.25" customHeight="1" x14ac:dyDescent="0.2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4.25" customHeight="1" x14ac:dyDescent="0.2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4.25" customHeight="1" x14ac:dyDescent="0.2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4.25" customHeight="1" x14ac:dyDescent="0.2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7">
    <mergeCell ref="G1:G2"/>
    <mergeCell ref="H1:H2"/>
    <mergeCell ref="A1:A2"/>
    <mergeCell ref="B1:B2"/>
    <mergeCell ref="C1:C2"/>
    <mergeCell ref="D1:E1"/>
    <mergeCell ref="F1:F2"/>
  </mergeCells>
  <pageMargins left="0.59055118110236227" right="0.59055118110236227" top="0.98425196850393704" bottom="0.59055118110236227" header="0" footer="0"/>
  <pageSetup paperSize="5" orientation="landscape" r:id="rId1"/>
  <headerFooter>
    <oddHeader>&amp;CCESDE Escuela de Informática Taller Repaso 2 - Segundo Momento - Fórmulas, Referencias Absolutas, Función SI y Si Anidado&amp;R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9"/>
  <sheetViews>
    <sheetView topLeftCell="A28" zoomScaleNormal="100" workbookViewId="0">
      <selection activeCell="D8" sqref="D8"/>
    </sheetView>
  </sheetViews>
  <sheetFormatPr baseColWidth="10" defaultColWidth="11.25" defaultRowHeight="15" customHeight="1" x14ac:dyDescent="0.2"/>
  <cols>
    <col min="1" max="1" width="11.625" customWidth="1"/>
    <col min="2" max="2" width="14.625" customWidth="1"/>
    <col min="3" max="3" width="10.75" customWidth="1"/>
    <col min="4" max="4" width="10.375" customWidth="1"/>
    <col min="5" max="5" width="11.75" customWidth="1"/>
    <col min="6" max="7" width="11" customWidth="1"/>
    <col min="8" max="26" width="10.5" customWidth="1"/>
  </cols>
  <sheetData>
    <row r="1" spans="1:26" ht="13.5" customHeight="1" x14ac:dyDescent="0.2">
      <c r="A1" s="1" t="s">
        <v>0</v>
      </c>
      <c r="B1" s="79">
        <v>0.04</v>
      </c>
      <c r="C1" s="79">
        <v>7.0000000000000007E-2</v>
      </c>
      <c r="D1" s="79">
        <v>0.12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0.75" customHeight="1" x14ac:dyDescent="0.2">
      <c r="A2" s="80" t="s">
        <v>1</v>
      </c>
      <c r="B2" s="81" t="s">
        <v>2</v>
      </c>
      <c r="C2" s="81" t="s">
        <v>3</v>
      </c>
      <c r="D2" s="81" t="s">
        <v>4</v>
      </c>
      <c r="E2" s="80" t="s">
        <v>5</v>
      </c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 x14ac:dyDescent="0.2">
      <c r="A3" s="4">
        <v>120</v>
      </c>
      <c r="B3" s="5">
        <f>IF(A3&lt;=50,4800,IF(A3&lt;=90,5450,IF(A3&lt;=135,7520,9500)))</f>
        <v>7520</v>
      </c>
      <c r="C3" s="5">
        <f>A3*B3</f>
        <v>902400</v>
      </c>
      <c r="D3" s="5">
        <f>IF(C3&lt;=500000,C3*$B$1,IF(C3&lt;=1000000,C3*$C$1,C3*$D$1))</f>
        <v>63168.000000000007</v>
      </c>
      <c r="E3" s="5" t="str">
        <f>IF(A3&lt;=60,"CENTRO",IF(A3&lt;=90,"NORTE",IF(A3&lt;=125,"ORIENTE","SUR")))</f>
        <v>ORIENTE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 x14ac:dyDescent="0.2">
      <c r="A4" s="4">
        <v>50</v>
      </c>
      <c r="B4" s="5">
        <f t="shared" ref="B4:B9" si="0">IF(A4&lt;=50,4800,IF(A4&lt;=90,5450,IF(A4&lt;=135,7520,9500)))</f>
        <v>4800</v>
      </c>
      <c r="C4" s="5">
        <f t="shared" ref="C4:C9" si="1">A4*B4</f>
        <v>240000</v>
      </c>
      <c r="D4" s="5">
        <f t="shared" ref="D4:D9" si="2">IF(C4&lt;=500000,C4*$B$1,IF(C4&lt;=1000000,C4*$C$1,C4*$D$1))</f>
        <v>9600</v>
      </c>
      <c r="E4" s="5" t="str">
        <f t="shared" ref="E4:E9" si="3">IF(A4&lt;=60,"CENTRO",IF(A4&lt;=90,"NORTE",IF(A4&lt;=125,"ORIENTE","SUR")))</f>
        <v>CENTRO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 x14ac:dyDescent="0.2">
      <c r="A5" s="4">
        <v>85</v>
      </c>
      <c r="B5" s="5">
        <f t="shared" si="0"/>
        <v>5450</v>
      </c>
      <c r="C5" s="5">
        <f t="shared" si="1"/>
        <v>463250</v>
      </c>
      <c r="D5" s="5">
        <f t="shared" si="2"/>
        <v>18530</v>
      </c>
      <c r="E5" s="5" t="str">
        <f t="shared" si="3"/>
        <v>NORTE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 x14ac:dyDescent="0.2">
      <c r="A6" s="4">
        <v>90</v>
      </c>
      <c r="B6" s="5">
        <f t="shared" si="0"/>
        <v>5450</v>
      </c>
      <c r="C6" s="5">
        <f t="shared" si="1"/>
        <v>490500</v>
      </c>
      <c r="D6" s="5">
        <f t="shared" si="2"/>
        <v>19620</v>
      </c>
      <c r="E6" s="5" t="str">
        <f t="shared" si="3"/>
        <v>NORTE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 x14ac:dyDescent="0.2">
      <c r="A7" s="4">
        <v>110</v>
      </c>
      <c r="B7" s="5">
        <f t="shared" si="0"/>
        <v>7520</v>
      </c>
      <c r="C7" s="5">
        <f t="shared" si="1"/>
        <v>827200</v>
      </c>
      <c r="D7" s="5">
        <f t="shared" si="2"/>
        <v>57904.000000000007</v>
      </c>
      <c r="E7" s="5" t="str">
        <f t="shared" si="3"/>
        <v>ORIENTE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 x14ac:dyDescent="0.2">
      <c r="A8" s="4">
        <v>45</v>
      </c>
      <c r="B8" s="5">
        <f t="shared" si="0"/>
        <v>4800</v>
      </c>
      <c r="C8" s="5">
        <f t="shared" si="1"/>
        <v>216000</v>
      </c>
      <c r="D8" s="5">
        <f t="shared" si="2"/>
        <v>8640</v>
      </c>
      <c r="E8" s="5" t="str">
        <f t="shared" si="3"/>
        <v>CENTRO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 x14ac:dyDescent="0.2">
      <c r="A9" s="4">
        <v>145</v>
      </c>
      <c r="B9" s="5">
        <f t="shared" si="0"/>
        <v>9500</v>
      </c>
      <c r="C9" s="5">
        <f t="shared" si="1"/>
        <v>1377500</v>
      </c>
      <c r="D9" s="5">
        <f t="shared" si="2"/>
        <v>165300</v>
      </c>
      <c r="E9" s="5" t="str">
        <f t="shared" si="3"/>
        <v>SUR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 x14ac:dyDescent="0.2">
      <c r="A10" s="6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 x14ac:dyDescent="0.2">
      <c r="A11" s="2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 x14ac:dyDescent="0.2">
      <c r="A12" s="2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 x14ac:dyDescent="0.2">
      <c r="A13" s="2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 x14ac:dyDescent="0.2">
      <c r="A14" s="2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 x14ac:dyDescent="0.2">
      <c r="A16" s="2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 x14ac:dyDescent="0.2">
      <c r="A17" s="2" t="s">
        <v>12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 x14ac:dyDescent="0.2">
      <c r="A18" s="2" t="s">
        <v>13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 x14ac:dyDescent="0.2">
      <c r="A19" s="2" t="s">
        <v>14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 x14ac:dyDescent="0.2">
      <c r="A21" s="2" t="s">
        <v>15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 x14ac:dyDescent="0.2">
      <c r="A22" s="2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 x14ac:dyDescent="0.2">
      <c r="A23" s="2" t="s">
        <v>17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 x14ac:dyDescent="0.2">
      <c r="A24" s="2" t="s">
        <v>18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 x14ac:dyDescent="0.2">
      <c r="A26" s="1" t="s">
        <v>19</v>
      </c>
      <c r="B26" s="7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 x14ac:dyDescent="0.2">
      <c r="A27" s="73" t="s">
        <v>20</v>
      </c>
      <c r="B27" s="74">
        <v>0.03</v>
      </c>
      <c r="C27" s="74">
        <v>0.05</v>
      </c>
      <c r="D27" s="74">
        <v>7.0000000000000007E-2</v>
      </c>
      <c r="E27" s="74">
        <v>0.1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 x14ac:dyDescent="0.2">
      <c r="A28" s="75" t="s">
        <v>21</v>
      </c>
      <c r="B28" s="75" t="s">
        <v>22</v>
      </c>
      <c r="C28" s="75" t="s">
        <v>23</v>
      </c>
      <c r="D28" s="76" t="s">
        <v>24</v>
      </c>
      <c r="E28" s="75" t="s">
        <v>25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 x14ac:dyDescent="0.2">
      <c r="A29" s="77"/>
      <c r="B29" s="77"/>
      <c r="C29" s="77"/>
      <c r="D29" s="78">
        <v>0.19</v>
      </c>
      <c r="E29" s="7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 x14ac:dyDescent="0.2">
      <c r="A30" s="82" t="s">
        <v>26</v>
      </c>
      <c r="B30" s="83">
        <v>170000</v>
      </c>
      <c r="C30" s="84">
        <f>IF(B30&lt;50000,0,IF(B30&lt;=80000,B30*$B$27,IF(B30&lt;=130000,B30*$C$27,IF(B30&lt;=200000,B30*$D$27,B30*$E$27))))</f>
        <v>11900.000000000002</v>
      </c>
      <c r="D30" s="85">
        <f>(B30-C30)*D29</f>
        <v>30039</v>
      </c>
      <c r="E30" s="86">
        <f>(B30-C30)+D29</f>
        <v>158100.19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 x14ac:dyDescent="0.2">
      <c r="A31" s="82" t="s">
        <v>27</v>
      </c>
      <c r="B31" s="83">
        <v>86000</v>
      </c>
      <c r="C31" s="84">
        <f t="shared" ref="C31:C37" si="4">IF(B31&lt;50000,0,IF(B31&lt;=80000,B31*$B$27,IF(B31&lt;=130000,B31*$C$27,IF(B31&lt;=200000,B31*$D$27,B31*$E$27))))</f>
        <v>4300</v>
      </c>
      <c r="D31" s="85">
        <f t="shared" ref="D31:D37" si="5">(B31-C31)*19%</f>
        <v>15523</v>
      </c>
      <c r="E31" s="86">
        <f t="shared" ref="E31:E37" si="6">(B31-C31)+D30</f>
        <v>111739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 x14ac:dyDescent="0.2">
      <c r="A32" s="82" t="s">
        <v>28</v>
      </c>
      <c r="B32" s="83">
        <v>50000</v>
      </c>
      <c r="C32" s="84">
        <f t="shared" si="4"/>
        <v>1500</v>
      </c>
      <c r="D32" s="85">
        <f t="shared" si="5"/>
        <v>9215</v>
      </c>
      <c r="E32" s="86">
        <f t="shared" si="6"/>
        <v>64023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 x14ac:dyDescent="0.2">
      <c r="A33" s="82" t="s">
        <v>29</v>
      </c>
      <c r="B33" s="83">
        <v>250000</v>
      </c>
      <c r="C33" s="84">
        <f t="shared" si="4"/>
        <v>25000</v>
      </c>
      <c r="D33" s="85">
        <f t="shared" si="5"/>
        <v>42750</v>
      </c>
      <c r="E33" s="86">
        <f t="shared" si="6"/>
        <v>234215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 x14ac:dyDescent="0.2">
      <c r="A34" s="82" t="s">
        <v>30</v>
      </c>
      <c r="B34" s="83">
        <v>94000</v>
      </c>
      <c r="C34" s="84">
        <f t="shared" si="4"/>
        <v>4700</v>
      </c>
      <c r="D34" s="85">
        <f t="shared" si="5"/>
        <v>16967</v>
      </c>
      <c r="E34" s="86">
        <f t="shared" si="6"/>
        <v>132050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 x14ac:dyDescent="0.2">
      <c r="A35" s="82" t="s">
        <v>31</v>
      </c>
      <c r="B35" s="83">
        <v>20000</v>
      </c>
      <c r="C35" s="84">
        <f t="shared" si="4"/>
        <v>0</v>
      </c>
      <c r="D35" s="85">
        <f t="shared" si="5"/>
        <v>3800</v>
      </c>
      <c r="E35" s="86">
        <f t="shared" si="6"/>
        <v>36967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 x14ac:dyDescent="0.2">
      <c r="A36" s="82" t="s">
        <v>32</v>
      </c>
      <c r="B36" s="83">
        <v>115000</v>
      </c>
      <c r="C36" s="84">
        <f t="shared" si="4"/>
        <v>5750</v>
      </c>
      <c r="D36" s="85">
        <f t="shared" si="5"/>
        <v>20757.5</v>
      </c>
      <c r="E36" s="86">
        <f t="shared" si="6"/>
        <v>113050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 x14ac:dyDescent="0.2">
      <c r="A37" s="82" t="s">
        <v>33</v>
      </c>
      <c r="B37" s="83">
        <v>190000</v>
      </c>
      <c r="C37" s="84">
        <f t="shared" si="4"/>
        <v>13300.000000000002</v>
      </c>
      <c r="D37" s="85">
        <f t="shared" si="5"/>
        <v>33573</v>
      </c>
      <c r="E37" s="86">
        <f t="shared" si="6"/>
        <v>197457.5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 x14ac:dyDescent="0.2">
      <c r="A39" s="8" t="s">
        <v>34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 x14ac:dyDescent="0.2">
      <c r="A40" s="2" t="s">
        <v>35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 x14ac:dyDescent="0.2">
      <c r="A41" s="2" t="s">
        <v>36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 x14ac:dyDescent="0.2">
      <c r="A42" s="2" t="s">
        <v>37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 x14ac:dyDescent="0.2">
      <c r="A43" s="2" t="s">
        <v>38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 x14ac:dyDescent="0.2">
      <c r="A44" s="8" t="s">
        <v>39</v>
      </c>
      <c r="B44" s="9"/>
      <c r="C44" s="9"/>
      <c r="D44" s="9"/>
      <c r="E44" s="9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 x14ac:dyDescent="0.2">
      <c r="A45" s="8" t="s">
        <v>40</v>
      </c>
      <c r="B45" s="10"/>
      <c r="C45" s="11"/>
      <c r="D45" s="11"/>
      <c r="E45" s="1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4">
    <mergeCell ref="A28:A29"/>
    <mergeCell ref="B28:B29"/>
    <mergeCell ref="C28:C29"/>
    <mergeCell ref="E28:E29"/>
  </mergeCells>
  <pageMargins left="0.49" right="0.22" top="1.24" bottom="0.38" header="0" footer="0"/>
  <pageSetup orientation="portrait" r:id="rId1"/>
  <headerFooter>
    <oddHeader>&amp;CCentro de Estudios Especializados CESDE Escuela de Informática Taller # 11 - Si Anidado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Y1000"/>
  <sheetViews>
    <sheetView tabSelected="1" zoomScaleNormal="100" workbookViewId="0">
      <selection activeCell="O16" sqref="O16"/>
    </sheetView>
  </sheetViews>
  <sheetFormatPr baseColWidth="10" defaultColWidth="11.25" defaultRowHeight="15" customHeight="1" x14ac:dyDescent="0.2"/>
  <cols>
    <col min="1" max="1" width="11" customWidth="1"/>
    <col min="2" max="2" width="9.875" customWidth="1"/>
    <col min="3" max="3" width="14.875" customWidth="1"/>
    <col min="4" max="4" width="9.875" customWidth="1"/>
    <col min="5" max="5" width="11" customWidth="1"/>
    <col min="6" max="6" width="10.75" customWidth="1"/>
    <col min="7" max="8" width="9.125" customWidth="1"/>
    <col min="9" max="9" width="8.125" customWidth="1"/>
    <col min="10" max="10" width="10" customWidth="1"/>
    <col min="11" max="11" width="11.375" customWidth="1"/>
    <col min="12" max="25" width="11" customWidth="1"/>
  </cols>
  <sheetData>
    <row r="1" spans="1:25" ht="14.25" customHeight="1" x14ac:dyDescent="0.25">
      <c r="A1" s="97" t="s">
        <v>41</v>
      </c>
      <c r="B1" s="90"/>
      <c r="C1" s="12">
        <v>0.12</v>
      </c>
      <c r="D1" s="1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 x14ac:dyDescent="0.25">
      <c r="A2" s="97" t="s">
        <v>42</v>
      </c>
      <c r="B2" s="90"/>
      <c r="C2" s="12">
        <v>0.14000000000000001</v>
      </c>
      <c r="D2" s="1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 x14ac:dyDescent="0.2">
      <c r="A3" s="97" t="s">
        <v>43</v>
      </c>
      <c r="B3" s="90"/>
      <c r="C3" s="12">
        <v>0.15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2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customHeight="1" x14ac:dyDescent="0.2">
      <c r="A5" s="87" t="s">
        <v>44</v>
      </c>
      <c r="B5" s="88" t="s">
        <v>45</v>
      </c>
      <c r="C5" s="89"/>
      <c r="D5" s="90"/>
      <c r="E5" s="87" t="s">
        <v>46</v>
      </c>
      <c r="F5" s="87" t="s">
        <v>47</v>
      </c>
      <c r="G5" s="87" t="s">
        <v>48</v>
      </c>
      <c r="H5" s="87" t="s">
        <v>49</v>
      </c>
      <c r="I5" s="87" t="s">
        <v>50</v>
      </c>
      <c r="J5" s="87" t="s">
        <v>51</v>
      </c>
      <c r="K5" s="87" t="s">
        <v>52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" customHeight="1" x14ac:dyDescent="0.2">
      <c r="A6" s="91"/>
      <c r="B6" s="92" t="s">
        <v>53</v>
      </c>
      <c r="C6" s="93" t="s">
        <v>54</v>
      </c>
      <c r="D6" s="92" t="s">
        <v>55</v>
      </c>
      <c r="E6" s="91"/>
      <c r="F6" s="91"/>
      <c r="G6" s="94"/>
      <c r="H6" s="91"/>
      <c r="I6" s="91"/>
      <c r="J6" s="91"/>
      <c r="K6" s="9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3.5" customHeight="1" x14ac:dyDescent="0.2">
      <c r="A7" s="94"/>
      <c r="B7" s="94"/>
      <c r="C7" s="95">
        <v>0.08</v>
      </c>
      <c r="D7" s="94"/>
      <c r="E7" s="94"/>
      <c r="F7" s="94"/>
      <c r="G7" s="96">
        <v>0.19</v>
      </c>
      <c r="H7" s="94"/>
      <c r="I7" s="94"/>
      <c r="J7" s="94"/>
      <c r="K7" s="9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" customHeight="1" x14ac:dyDescent="0.2">
      <c r="A8" s="14" t="s">
        <v>56</v>
      </c>
      <c r="B8" s="15">
        <v>150000</v>
      </c>
      <c r="C8" s="16">
        <f>B8*C7+B8</f>
        <v>162000</v>
      </c>
      <c r="D8" s="16">
        <f>(B8+C8)/3</f>
        <v>104000</v>
      </c>
      <c r="E8" s="16">
        <f>SUM(B8:D8)</f>
        <v>416000</v>
      </c>
      <c r="F8" s="16">
        <f>(B8*$C$1)+(C8*$C$2)+(D8*$C$3)</f>
        <v>56280</v>
      </c>
      <c r="G8" s="16">
        <f>E8*$G$7</f>
        <v>79040</v>
      </c>
      <c r="H8" s="16">
        <f>SUM(E8:G8)</f>
        <v>551320</v>
      </c>
      <c r="I8" s="16">
        <f>IF(H8&lt;=250000,30000,IF(H8&lt;=350000,50000,IF(H8&lt;550000,60000,70000)))</f>
        <v>70000</v>
      </c>
      <c r="J8" s="16">
        <f>IF(F8&lt;36000,E8/3,E8/4)</f>
        <v>104000</v>
      </c>
      <c r="K8" s="5" t="str">
        <f>IF(E8&lt;250000,"agenda digital",IF(E8&lt;410000,"calculadora","celular"))</f>
        <v>celular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 x14ac:dyDescent="0.2">
      <c r="A9" s="14" t="s">
        <v>57</v>
      </c>
      <c r="B9" s="15">
        <v>55000</v>
      </c>
      <c r="C9" s="16">
        <f>B9*C7+B9</f>
        <v>59400</v>
      </c>
      <c r="D9" s="16">
        <f t="shared" ref="D9:D13" si="0">(B9+C9)/3</f>
        <v>38133.333333333336</v>
      </c>
      <c r="E9" s="16">
        <f t="shared" ref="E9:E13" si="1">SUM(B9:D9)</f>
        <v>152533.33333333334</v>
      </c>
      <c r="F9" s="16">
        <f t="shared" ref="F9:F13" si="2">(B9*$C$1)+(C9*$C$2)+(D9*$C$3)</f>
        <v>20636</v>
      </c>
      <c r="G9" s="16">
        <f t="shared" ref="G9:G13" si="3">E9*$G$7</f>
        <v>28981.333333333336</v>
      </c>
      <c r="H9" s="16">
        <f t="shared" ref="H9:H13" si="4">SUM(E9:G9)</f>
        <v>202150.66666666669</v>
      </c>
      <c r="I9" s="16">
        <f t="shared" ref="I9:I13" si="5">IF(H9&lt;=250000,30000,IF(H9&lt;=350000,50000,IF(H9&lt;550000,60000,70000)))</f>
        <v>30000</v>
      </c>
      <c r="J9" s="16">
        <f t="shared" ref="J9:J13" si="6">IF(F9&lt;36000,E9/3,E9/4)</f>
        <v>50844.444444444445</v>
      </c>
      <c r="K9" s="5" t="str">
        <f t="shared" ref="K9:K13" si="7">IF(E9&lt;250000,"agenda digital",IF(E9&lt;410000,"calculadora","celular"))</f>
        <v>agenda digital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2.75" customHeight="1" x14ac:dyDescent="0.2">
      <c r="A10" s="14" t="s">
        <v>58</v>
      </c>
      <c r="B10" s="15">
        <v>145000</v>
      </c>
      <c r="C10" s="16">
        <f>B10*C7+B10</f>
        <v>156600</v>
      </c>
      <c r="D10" s="16">
        <f t="shared" si="0"/>
        <v>100533.33333333333</v>
      </c>
      <c r="E10" s="16">
        <f t="shared" si="1"/>
        <v>402133.33333333331</v>
      </c>
      <c r="F10" s="16">
        <f t="shared" si="2"/>
        <v>54404</v>
      </c>
      <c r="G10" s="16">
        <f t="shared" si="3"/>
        <v>76405.333333333328</v>
      </c>
      <c r="H10" s="16">
        <f t="shared" si="4"/>
        <v>532942.66666666663</v>
      </c>
      <c r="I10" s="16">
        <f t="shared" si="5"/>
        <v>60000</v>
      </c>
      <c r="J10" s="16">
        <f t="shared" si="6"/>
        <v>100533.33333333333</v>
      </c>
      <c r="K10" s="5" t="str">
        <f t="shared" si="7"/>
        <v>calculadora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2.75" customHeight="1" x14ac:dyDescent="0.2">
      <c r="A11" s="14" t="s">
        <v>59</v>
      </c>
      <c r="B11" s="15">
        <v>95000</v>
      </c>
      <c r="C11" s="16">
        <f>B11*$C$7+B11</f>
        <v>102600</v>
      </c>
      <c r="D11" s="16">
        <f t="shared" si="0"/>
        <v>65866.666666666672</v>
      </c>
      <c r="E11" s="16">
        <f>SUM(B11:D11)</f>
        <v>263466.66666666669</v>
      </c>
      <c r="F11" s="16">
        <f t="shared" si="2"/>
        <v>35644</v>
      </c>
      <c r="G11" s="16">
        <f t="shared" si="3"/>
        <v>50058.666666666672</v>
      </c>
      <c r="H11" s="16">
        <f t="shared" si="4"/>
        <v>349169.33333333337</v>
      </c>
      <c r="I11" s="16">
        <f t="shared" si="5"/>
        <v>50000</v>
      </c>
      <c r="J11" s="16">
        <f t="shared" si="6"/>
        <v>87822.222222222234</v>
      </c>
      <c r="K11" s="5" t="str">
        <f t="shared" si="7"/>
        <v>calculadora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customHeight="1" x14ac:dyDescent="0.2">
      <c r="A12" s="14" t="s">
        <v>60</v>
      </c>
      <c r="B12" s="15">
        <v>146500</v>
      </c>
      <c r="C12" s="16">
        <f t="shared" ref="C12:C13" si="8">B12*$C$7+B12</f>
        <v>158220</v>
      </c>
      <c r="D12" s="16">
        <f t="shared" si="0"/>
        <v>101573.33333333333</v>
      </c>
      <c r="E12" s="16">
        <f t="shared" si="1"/>
        <v>406293.33333333331</v>
      </c>
      <c r="F12" s="16">
        <f t="shared" si="2"/>
        <v>54966.8</v>
      </c>
      <c r="G12" s="16">
        <f t="shared" si="3"/>
        <v>77195.733333333337</v>
      </c>
      <c r="H12" s="16">
        <f t="shared" si="4"/>
        <v>538455.8666666667</v>
      </c>
      <c r="I12" s="16">
        <f t="shared" si="5"/>
        <v>60000</v>
      </c>
      <c r="J12" s="16">
        <f t="shared" si="6"/>
        <v>101573.33333333333</v>
      </c>
      <c r="K12" s="5" t="str">
        <f t="shared" si="7"/>
        <v>calculadora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 customHeight="1" x14ac:dyDescent="0.2">
      <c r="A13" s="14" t="s">
        <v>61</v>
      </c>
      <c r="B13" s="15">
        <v>167500</v>
      </c>
      <c r="C13" s="16">
        <f t="shared" si="8"/>
        <v>180900</v>
      </c>
      <c r="D13" s="16">
        <f t="shared" si="0"/>
        <v>116133.33333333333</v>
      </c>
      <c r="E13" s="16">
        <f t="shared" si="1"/>
        <v>464533.33333333331</v>
      </c>
      <c r="F13" s="16">
        <f t="shared" si="2"/>
        <v>62846</v>
      </c>
      <c r="G13" s="16">
        <f t="shared" si="3"/>
        <v>88261.333333333328</v>
      </c>
      <c r="H13" s="16">
        <f t="shared" si="4"/>
        <v>615640.66666666663</v>
      </c>
      <c r="I13" s="16">
        <f t="shared" si="5"/>
        <v>70000</v>
      </c>
      <c r="J13" s="16">
        <f t="shared" si="6"/>
        <v>116133.33333333333</v>
      </c>
      <c r="K13" s="5" t="str">
        <f t="shared" si="7"/>
        <v>celular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26.25" customHeight="1" x14ac:dyDescent="0.2">
      <c r="A14" s="17" t="s">
        <v>62</v>
      </c>
      <c r="B14" s="17" t="s">
        <v>62</v>
      </c>
      <c r="C14" s="18" t="s">
        <v>63</v>
      </c>
      <c r="D14" s="17" t="s">
        <v>64</v>
      </c>
      <c r="E14" s="17" t="s">
        <v>65</v>
      </c>
      <c r="F14" s="18" t="s">
        <v>63</v>
      </c>
      <c r="G14" s="18" t="s">
        <v>63</v>
      </c>
      <c r="H14" s="17" t="s">
        <v>65</v>
      </c>
      <c r="I14" s="17" t="s">
        <v>66</v>
      </c>
      <c r="J14" s="17" t="s">
        <v>67</v>
      </c>
      <c r="K14" s="17" t="s">
        <v>66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26.25" customHeight="1" x14ac:dyDescent="0.2">
      <c r="A15" s="17"/>
      <c r="B15" s="17"/>
      <c r="C15" s="18"/>
      <c r="D15" s="17"/>
      <c r="E15" s="17"/>
      <c r="F15" s="18"/>
      <c r="G15" s="18"/>
      <c r="H15" s="17"/>
      <c r="I15" s="17"/>
      <c r="J15" s="17"/>
      <c r="K15" s="17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ht="26.25" customHeight="1" x14ac:dyDescent="0.2">
      <c r="A16" s="17"/>
      <c r="B16" s="17"/>
      <c r="C16" s="18"/>
      <c r="D16" s="17"/>
      <c r="E16" s="17"/>
      <c r="F16" s="18"/>
      <c r="G16" s="18"/>
      <c r="H16" s="17"/>
      <c r="I16" s="17"/>
      <c r="J16" s="17"/>
      <c r="K16" s="17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2.75" customHeight="1" x14ac:dyDescent="0.2">
      <c r="A18" s="8" t="s">
        <v>68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 customHeight="1" x14ac:dyDescent="0.2">
      <c r="A19" s="2" t="s">
        <v>69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customHeight="1" x14ac:dyDescent="0.2">
      <c r="A20" s="8" t="s">
        <v>70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customHeight="1" x14ac:dyDescent="0.2">
      <c r="A21" s="8" t="s">
        <v>71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customHeight="1" x14ac:dyDescent="0.2">
      <c r="A22" s="8" t="s">
        <v>72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customHeight="1" x14ac:dyDescent="0.2">
      <c r="A23" s="8" t="s">
        <v>73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customHeight="1" x14ac:dyDescent="0.2">
      <c r="A24" s="8" t="s">
        <v>74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customHeight="1" x14ac:dyDescent="0.2">
      <c r="A25" s="8" t="s">
        <v>75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customHeight="1" x14ac:dyDescent="0.2">
      <c r="A26" s="8" t="s">
        <v>76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customHeight="1" x14ac:dyDescent="0.2">
      <c r="A27" s="8" t="s">
        <v>77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customHeight="1" x14ac:dyDescent="0.2">
      <c r="A28" s="8" t="s">
        <v>78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customHeight="1" x14ac:dyDescent="0.2">
      <c r="A29" s="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14">
    <mergeCell ref="K5:K7"/>
    <mergeCell ref="E5:E7"/>
    <mergeCell ref="D6:D7"/>
    <mergeCell ref="A1:B1"/>
    <mergeCell ref="A2:B2"/>
    <mergeCell ref="A3:B3"/>
    <mergeCell ref="A5:A7"/>
    <mergeCell ref="B5:D5"/>
    <mergeCell ref="F5:F7"/>
    <mergeCell ref="B6:B7"/>
    <mergeCell ref="G5:G6"/>
    <mergeCell ref="H5:H7"/>
    <mergeCell ref="I5:I7"/>
    <mergeCell ref="J5:J7"/>
  </mergeCells>
  <pageMargins left="0.59055118110236227" right="0.59055118110236227" top="0.98425196850393704" bottom="0.78740157480314965" header="0" footer="0"/>
  <pageSetup scale="80" orientation="landscape" r:id="rId1"/>
  <headerFooter>
    <oddHeader>&amp;CCentro de Estudios Especializados CESDE Escuela de Informática Taller # 11 A  - Si Anidado y Absolutas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INFORME</vt:lpstr>
      <vt:lpstr>PORCENTAJES</vt:lpstr>
      <vt:lpstr>PLANILLA</vt:lpstr>
      <vt:lpstr>Si Anidado 1</vt:lpstr>
      <vt:lpstr>Si Anidado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Pablo Andres  Serna Martinez</cp:lastModifiedBy>
  <cp:lastPrinted>2024-03-22T17:47:46Z</cp:lastPrinted>
  <dcterms:created xsi:type="dcterms:W3CDTF">2024-03-15T20:58:00Z</dcterms:created>
  <dcterms:modified xsi:type="dcterms:W3CDTF">2024-03-22T17:49:57Z</dcterms:modified>
</cp:coreProperties>
</file>