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</sheets>
  <calcPr calcId="145621" iterateCount="1"/>
</workbook>
</file>

<file path=xl/calcChain.xml><?xml version="1.0" encoding="utf-8"?>
<calcChain xmlns="http://schemas.openxmlformats.org/spreadsheetml/2006/main">
  <c r="F25" i="1" l="1"/>
  <c r="E29" i="1"/>
  <c r="D29" i="1"/>
  <c r="E28" i="1"/>
  <c r="D28" i="1"/>
  <c r="E27" i="1"/>
  <c r="D27" i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F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F8" i="1" s="1"/>
  <c r="D8" i="1"/>
  <c r="D7" i="1"/>
  <c r="E7" i="1" s="1"/>
  <c r="E6" i="1"/>
  <c r="D6" i="1"/>
  <c r="D5" i="1"/>
  <c r="E5" i="1" s="1"/>
  <c r="E4" i="1"/>
  <c r="D4" i="1"/>
  <c r="D3" i="1"/>
  <c r="E3" i="1" s="1"/>
  <c r="E2" i="1"/>
  <c r="D2" i="1"/>
  <c r="F2" i="1" l="1"/>
  <c r="F5" i="1"/>
  <c r="F16" i="1"/>
</calcChain>
</file>

<file path=xl/sharedStrings.xml><?xml version="1.0" encoding="utf-8"?>
<sst xmlns="http://schemas.openxmlformats.org/spreadsheetml/2006/main" count="61" uniqueCount="40">
  <si>
    <t>Line</t>
  </si>
  <si>
    <t>Papillae frequency</t>
  </si>
  <si>
    <t>Area analysed</t>
  </si>
  <si>
    <t>Picture ID</t>
  </si>
  <si>
    <t>35SOE A</t>
  </si>
  <si>
    <t>PGRNOE11</t>
  </si>
  <si>
    <t>PGRNOEA1</t>
  </si>
  <si>
    <t>PGRNOEA5</t>
  </si>
  <si>
    <t>35SOE C</t>
  </si>
  <si>
    <t>PGRNOEC2</t>
  </si>
  <si>
    <t>PGRNOEC6</t>
  </si>
  <si>
    <t>PGRNOEC16</t>
  </si>
  <si>
    <t>WT04</t>
  </si>
  <si>
    <t>Wt</t>
  </si>
  <si>
    <t>WT11</t>
  </si>
  <si>
    <t>WT30</t>
  </si>
  <si>
    <t>WT28</t>
  </si>
  <si>
    <t>WT32</t>
  </si>
  <si>
    <t>WT33</t>
  </si>
  <si>
    <t>WT34</t>
  </si>
  <si>
    <t>MPWT17</t>
  </si>
  <si>
    <t>PGRNOE29</t>
  </si>
  <si>
    <t>35SOE B</t>
  </si>
  <si>
    <t>PGRNOE31</t>
  </si>
  <si>
    <t>PGRNOE32</t>
  </si>
  <si>
    <t>PGRNOEB1</t>
  </si>
  <si>
    <t>PGRNOEB7</t>
  </si>
  <si>
    <t>PGRNOE15</t>
  </si>
  <si>
    <t>PGRNOE20</t>
  </si>
  <si>
    <t>PGRNOE25</t>
  </si>
  <si>
    <t>PGRNOEG2</t>
  </si>
  <si>
    <t>Papillae per 100uMsq</t>
  </si>
  <si>
    <t>35SOE G</t>
  </si>
  <si>
    <t>HARTOEB2</t>
  </si>
  <si>
    <t>EFOE B</t>
  </si>
  <si>
    <t>HARTOEB6</t>
  </si>
  <si>
    <t>HARTOEB4</t>
  </si>
  <si>
    <t>HARTOE11</t>
  </si>
  <si>
    <t>EFOE C</t>
  </si>
  <si>
    <t>HARTOEC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</si>
</sst>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3" sqref="E3"/>
    </sheetView>
  </sheetViews>
  <sheetFormatPr defaultRowHeight="15" x14ac:dyDescent="0.25"/>
  <cols>
    <col min="2" max="2" width="10.7109375" bestFit="1" customWidth="1"/>
    <col min="3" max="3" width="17.85546875" bestFit="1" customWidth="1"/>
    <col min="4" max="4" width="13.5703125" bestFit="1" customWidth="1"/>
    <col min="5" max="5" width="19.140625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31</v>
      </c>
    </row>
    <row r="2" spans="1:6" x14ac:dyDescent="0.25">
      <c r="A2" t="s">
        <v>4</v>
      </c>
      <c r="B2" t="s">
        <v>5</v>
      </c>
      <c r="C2">
        <v>38</v>
      </c>
      <c r="D2">
        <f>306*230</f>
        <v>70380</v>
      </c>
      <c r="E2">
        <f t="shared" ref="E2:E29" si="0">C2/(D2/10000)</f>
        <v>5.3992611537368571</v>
      </c>
      <c r="F2">
        <f>AVERAGE(E2:E4)</f>
        <v>4.0025156432009883</v>
      </c>
    </row>
    <row r="3" spans="1:6" x14ac:dyDescent="0.25">
      <c r="A3" t="s">
        <v>4</v>
      </c>
      <c r="B3" t="s">
        <v>6</v>
      </c>
      <c r="C3">
        <v>58</v>
      </c>
      <c r="D3">
        <f>501*375</f>
        <v>187875</v>
      </c>
      <c r="E3">
        <f t="shared" si="0"/>
        <v>3.0871590153027277</v>
      </c>
    </row>
    <row r="4" spans="1:6" x14ac:dyDescent="0.25">
      <c r="A4" t="s">
        <v>4</v>
      </c>
      <c r="B4" t="s">
        <v>7</v>
      </c>
      <c r="C4">
        <v>38</v>
      </c>
      <c r="D4">
        <f>380*284</f>
        <v>107920</v>
      </c>
      <c r="E4">
        <f t="shared" si="0"/>
        <v>3.5211267605633805</v>
      </c>
    </row>
    <row r="5" spans="1:6" x14ac:dyDescent="0.25">
      <c r="A5" t="s">
        <v>8</v>
      </c>
      <c r="B5" t="s">
        <v>9</v>
      </c>
      <c r="C5">
        <v>60</v>
      </c>
      <c r="D5">
        <f>304*227</f>
        <v>69008</v>
      </c>
      <c r="E5">
        <f t="shared" si="0"/>
        <v>8.6946440992348712</v>
      </c>
      <c r="F5">
        <f>AVERAGE(E5:E7)</f>
        <v>11.879582518038015</v>
      </c>
    </row>
    <row r="6" spans="1:6" x14ac:dyDescent="0.25">
      <c r="A6" t="s">
        <v>8</v>
      </c>
      <c r="B6" t="s">
        <v>10</v>
      </c>
      <c r="C6">
        <v>22</v>
      </c>
      <c r="D6">
        <f>124*93</f>
        <v>11532</v>
      </c>
      <c r="E6">
        <f t="shared" si="0"/>
        <v>19.077349982656955</v>
      </c>
    </row>
    <row r="7" spans="1:6" x14ac:dyDescent="0.25">
      <c r="A7" t="s">
        <v>8</v>
      </c>
      <c r="B7" t="s">
        <v>11</v>
      </c>
      <c r="C7">
        <v>87</v>
      </c>
      <c r="D7">
        <f>384*288</f>
        <v>110592</v>
      </c>
      <c r="E7">
        <f t="shared" si="0"/>
        <v>7.8667534722222214</v>
      </c>
    </row>
    <row r="8" spans="1:6" x14ac:dyDescent="0.25">
      <c r="A8" t="s">
        <v>13</v>
      </c>
      <c r="B8" t="s">
        <v>12</v>
      </c>
      <c r="C8">
        <v>17</v>
      </c>
      <c r="D8">
        <f>706*530</f>
        <v>374180</v>
      </c>
      <c r="E8">
        <f t="shared" si="0"/>
        <v>0.45432679459083863</v>
      </c>
      <c r="F8">
        <f>AVERAGE(E8:E15)</f>
        <v>0.71490685708935098</v>
      </c>
    </row>
    <row r="9" spans="1:6" x14ac:dyDescent="0.25">
      <c r="A9" t="s">
        <v>13</v>
      </c>
      <c r="B9" t="s">
        <v>14</v>
      </c>
      <c r="C9">
        <v>6</v>
      </c>
      <c r="D9">
        <f>712*524</f>
        <v>373088</v>
      </c>
      <c r="E9">
        <f t="shared" si="0"/>
        <v>0.16081996740715329</v>
      </c>
    </row>
    <row r="10" spans="1:6" x14ac:dyDescent="0.25">
      <c r="A10" t="s">
        <v>13</v>
      </c>
      <c r="B10" t="s">
        <v>16</v>
      </c>
      <c r="C10">
        <v>9</v>
      </c>
      <c r="D10">
        <f>776*527</f>
        <v>408952</v>
      </c>
      <c r="E10">
        <f t="shared" si="0"/>
        <v>0.22007472759639271</v>
      </c>
    </row>
    <row r="11" spans="1:6" x14ac:dyDescent="0.25">
      <c r="A11" t="s">
        <v>13</v>
      </c>
      <c r="B11" t="s">
        <v>15</v>
      </c>
      <c r="C11">
        <v>36</v>
      </c>
      <c r="D11">
        <f>708*530</f>
        <v>375240</v>
      </c>
      <c r="E11">
        <f t="shared" si="0"/>
        <v>0.95938599296450267</v>
      </c>
    </row>
    <row r="12" spans="1:6" x14ac:dyDescent="0.25">
      <c r="A12" t="s">
        <v>13</v>
      </c>
      <c r="B12" t="s">
        <v>17</v>
      </c>
      <c r="C12">
        <v>63</v>
      </c>
      <c r="D12">
        <f>699*523</f>
        <v>365577</v>
      </c>
      <c r="E12">
        <f t="shared" si="0"/>
        <v>1.723303161850992</v>
      </c>
    </row>
    <row r="13" spans="1:6" x14ac:dyDescent="0.25">
      <c r="A13" t="s">
        <v>13</v>
      </c>
      <c r="B13" t="s">
        <v>18</v>
      </c>
      <c r="C13">
        <v>0</v>
      </c>
      <c r="D13">
        <f>790*538</f>
        <v>425020</v>
      </c>
      <c r="E13">
        <f t="shared" si="0"/>
        <v>0</v>
      </c>
    </row>
    <row r="14" spans="1:6" x14ac:dyDescent="0.25">
      <c r="A14" t="s">
        <v>13</v>
      </c>
      <c r="B14" t="s">
        <v>19</v>
      </c>
      <c r="C14">
        <v>60</v>
      </c>
      <c r="D14">
        <f>698*521</f>
        <v>363658</v>
      </c>
      <c r="E14">
        <f t="shared" si="0"/>
        <v>1.6499018308410649</v>
      </c>
    </row>
    <row r="15" spans="1:6" x14ac:dyDescent="0.25">
      <c r="A15" t="s">
        <v>13</v>
      </c>
      <c r="B15" t="s">
        <v>20</v>
      </c>
      <c r="C15">
        <v>23</v>
      </c>
      <c r="D15">
        <f>784*532</f>
        <v>417088</v>
      </c>
      <c r="E15">
        <f t="shared" si="0"/>
        <v>0.55144238146386382</v>
      </c>
    </row>
    <row r="16" spans="1:6" x14ac:dyDescent="0.25">
      <c r="A16" t="s">
        <v>22</v>
      </c>
      <c r="B16" t="s">
        <v>21</v>
      </c>
      <c r="C16">
        <v>85</v>
      </c>
      <c r="D16">
        <f>494*370</f>
        <v>182780</v>
      </c>
      <c r="E16">
        <f t="shared" si="0"/>
        <v>4.6503993872414933</v>
      </c>
      <c r="F16">
        <f>AVERAGE(E16:E20)</f>
        <v>4.5834542137791638</v>
      </c>
    </row>
    <row r="17" spans="1:6" x14ac:dyDescent="0.25">
      <c r="A17" t="s">
        <v>22</v>
      </c>
      <c r="B17" t="s">
        <v>23</v>
      </c>
      <c r="C17">
        <v>54</v>
      </c>
      <c r="D17">
        <f>500*376</f>
        <v>188000</v>
      </c>
      <c r="E17">
        <f t="shared" si="0"/>
        <v>2.8723404255319149</v>
      </c>
    </row>
    <row r="18" spans="1:6" x14ac:dyDescent="0.25">
      <c r="A18" t="s">
        <v>22</v>
      </c>
      <c r="B18" t="s">
        <v>24</v>
      </c>
      <c r="C18">
        <v>285</v>
      </c>
      <c r="D18">
        <f>1060*720</f>
        <v>763200</v>
      </c>
      <c r="E18">
        <f t="shared" si="0"/>
        <v>3.7342767295597485</v>
      </c>
    </row>
    <row r="19" spans="1:6" x14ac:dyDescent="0.25">
      <c r="A19" t="s">
        <v>22</v>
      </c>
      <c r="B19" t="s">
        <v>25</v>
      </c>
      <c r="C19">
        <v>103</v>
      </c>
      <c r="D19">
        <f>367*490</f>
        <v>179830</v>
      </c>
      <c r="E19">
        <f t="shared" si="0"/>
        <v>5.7276316521158872</v>
      </c>
    </row>
    <row r="20" spans="1:6" x14ac:dyDescent="0.25">
      <c r="A20" t="s">
        <v>22</v>
      </c>
      <c r="B20" t="s">
        <v>26</v>
      </c>
      <c r="C20">
        <v>163</v>
      </c>
      <c r="D20">
        <f>636*432</f>
        <v>274752</v>
      </c>
      <c r="E20">
        <f t="shared" si="0"/>
        <v>5.9326228744467739</v>
      </c>
    </row>
    <row r="21" spans="1:6" x14ac:dyDescent="0.25">
      <c r="A21" t="s">
        <v>32</v>
      </c>
      <c r="B21" t="s">
        <v>27</v>
      </c>
      <c r="C21">
        <v>22</v>
      </c>
      <c r="D21">
        <f>378*283</f>
        <v>106974</v>
      </c>
      <c r="E21">
        <f t="shared" si="0"/>
        <v>2.0565744947370388</v>
      </c>
      <c r="F21">
        <f>AVERAGE(E21:E24)</f>
        <v>4.2950834072639026</v>
      </c>
    </row>
    <row r="22" spans="1:6" x14ac:dyDescent="0.25">
      <c r="A22" t="s">
        <v>32</v>
      </c>
      <c r="B22" t="s">
        <v>28</v>
      </c>
      <c r="C22">
        <v>46</v>
      </c>
      <c r="D22">
        <f>306*228</f>
        <v>69768</v>
      </c>
      <c r="E22">
        <f t="shared" si="0"/>
        <v>6.5932805870886364</v>
      </c>
    </row>
    <row r="23" spans="1:6" x14ac:dyDescent="0.25">
      <c r="A23" t="s">
        <v>32</v>
      </c>
      <c r="B23" t="s">
        <v>29</v>
      </c>
      <c r="C23">
        <v>59</v>
      </c>
      <c r="D23">
        <f>382*286</f>
        <v>109252</v>
      </c>
      <c r="E23">
        <f t="shared" si="0"/>
        <v>5.4003588035001648</v>
      </c>
    </row>
    <row r="24" spans="1:6" x14ac:dyDescent="0.25">
      <c r="A24" t="s">
        <v>32</v>
      </c>
      <c r="B24" t="s">
        <v>30</v>
      </c>
      <c r="C24">
        <v>47</v>
      </c>
      <c r="D24">
        <f>386*389</f>
        <v>150154</v>
      </c>
      <c r="E24">
        <f t="shared" si="0"/>
        <v>3.1301197437297708</v>
      </c>
    </row>
    <row r="25" spans="1:6" x14ac:dyDescent="0.25">
      <c r="A25" t="s">
        <v>34</v>
      </c>
      <c r="B25" t="s">
        <v>33</v>
      </c>
      <c r="C25">
        <v>2</v>
      </c>
      <c r="D25">
        <f>501*376</f>
        <v>188376</v>
      </c>
      <c r="E25">
        <f t="shared" si="0"/>
        <v>0.10617063744850724</v>
      </c>
      <c r="F25">
        <f>AVERAGE(E25:E27)</f>
        <v>3.5390212482835748E-2</v>
      </c>
    </row>
    <row r="26" spans="1:6" x14ac:dyDescent="0.25">
      <c r="A26" t="s">
        <v>34</v>
      </c>
      <c r="B26" t="s">
        <v>35</v>
      </c>
      <c r="C26">
        <v>0</v>
      </c>
      <c r="D26">
        <f>205*154</f>
        <v>31570</v>
      </c>
      <c r="E26">
        <f t="shared" si="0"/>
        <v>0</v>
      </c>
    </row>
    <row r="27" spans="1:6" x14ac:dyDescent="0.25">
      <c r="A27" t="s">
        <v>34</v>
      </c>
      <c r="B27" t="s">
        <v>36</v>
      </c>
      <c r="C27">
        <v>0</v>
      </c>
      <c r="D27">
        <f>707*530</f>
        <v>374710</v>
      </c>
      <c r="E27">
        <f t="shared" si="0"/>
        <v>0</v>
      </c>
    </row>
    <row r="28" spans="1:6" x14ac:dyDescent="0.25">
      <c r="A28" t="s">
        <v>38</v>
      </c>
      <c r="B28" t="s">
        <v>37</v>
      </c>
      <c r="C28">
        <v>0</v>
      </c>
      <c r="D28">
        <f>493*370</f>
        <v>182410</v>
      </c>
      <c r="E28">
        <f t="shared" si="0"/>
        <v>0</v>
      </c>
    </row>
    <row r="29" spans="1:6" x14ac:dyDescent="0.25">
      <c r="A29" t="s">
        <v>38</v>
      </c>
      <c r="B29" t="s">
        <v>39</v>
      </c>
      <c r="C29">
        <v>0</v>
      </c>
      <c r="D29">
        <f>718*538</f>
        <v>386284</v>
      </c>
      <c r="E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2015-03-20T11:53:32Z</dcterms:created>
  <dcterms:modified xsi:type="dcterms:W3CDTF">2015-03-22T12:18:44Z</dcterms:modified>
</cp:coreProperties>
</file>