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incolnmartin/Desktop/"/>
    </mc:Choice>
  </mc:AlternateContent>
  <xr:revisionPtr revIDLastSave="0" documentId="8_{8B90BC74-CF23-074E-96C6-2AC0CA001FD6}" xr6:coauthVersionLast="36" xr6:coauthVersionMax="36" xr10:uidLastSave="{00000000-0000-0000-0000-000000000000}"/>
  <bookViews>
    <workbookView xWindow="1260" yWindow="2720" windowWidth="27420" windowHeight="15360" xr2:uid="{00000000-000D-0000-FFFF-FFFF00000000}"/>
  </bookViews>
  <sheets>
    <sheet name="Crowdfunding" sheetId="1" r:id="rId1"/>
    <sheet name="Outcome Count" sheetId="9" r:id="rId2"/>
    <sheet name="Goal Analysis" sheetId="8" r:id="rId3"/>
    <sheet name="Pivot Table - Category" sheetId="3" r:id="rId4"/>
    <sheet name="Pivot Table - Sub-Category" sheetId="4" r:id="rId5"/>
    <sheet name="Pivot Table - Date Created" sheetId="5" r:id="rId6"/>
  </sheets>
  <definedNames>
    <definedName name="_xlnm._FilterDatabase" localSheetId="0" hidden="1">Crowdfunding!$A$1:$T$1001</definedName>
    <definedName name="_xlnm._FilterDatabase" localSheetId="2" hidden="1">'Goal Analysis'!$A$1:$H$1</definedName>
  </definedNames>
  <calcPr calcId="18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I7" i="9" l="1"/>
  <c r="I6" i="9"/>
  <c r="I5" i="9"/>
  <c r="I4" i="9"/>
  <c r="I3" i="9"/>
  <c r="D3" i="9"/>
  <c r="I2" i="9"/>
  <c r="D2" i="9"/>
  <c r="D7" i="9"/>
  <c r="D6" i="9"/>
  <c r="D5" i="9"/>
  <c r="D4" i="9"/>
  <c r="D13" i="8" l="1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E9" i="8" s="1"/>
  <c r="B8" i="8"/>
  <c r="E8" i="8" s="1"/>
  <c r="B7" i="8"/>
  <c r="E7" i="8" s="1"/>
  <c r="B6" i="8"/>
  <c r="B5" i="8"/>
  <c r="B4" i="8"/>
  <c r="B3" i="8"/>
  <c r="B2" i="8"/>
  <c r="N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G8" i="8" l="1"/>
  <c r="G9" i="8"/>
  <c r="E2" i="8"/>
  <c r="F2" i="8" s="1"/>
  <c r="E6" i="8"/>
  <c r="F6" i="8" s="1"/>
  <c r="F7" i="8"/>
  <c r="H7" i="8"/>
  <c r="E13" i="8"/>
  <c r="F13" i="8" s="1"/>
  <c r="E5" i="8"/>
  <c r="F5" i="8" s="1"/>
  <c r="F8" i="8"/>
  <c r="H8" i="8"/>
  <c r="E12" i="8"/>
  <c r="H12" i="8" s="1"/>
  <c r="E4" i="8"/>
  <c r="F4" i="8" s="1"/>
  <c r="G7" i="8"/>
  <c r="F9" i="8"/>
  <c r="H9" i="8"/>
  <c r="E11" i="8"/>
  <c r="G11" i="8" s="1"/>
  <c r="E3" i="8"/>
  <c r="G3" i="8" s="1"/>
  <c r="E10" i="8"/>
  <c r="F10" i="8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28" i="1"/>
  <c r="T529" i="1"/>
  <c r="T530" i="1"/>
  <c r="T531" i="1"/>
  <c r="T532" i="1"/>
  <c r="T533" i="1"/>
  <c r="T534" i="1"/>
  <c r="T535" i="1"/>
  <c r="T536" i="1"/>
  <c r="T537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49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F2" i="1"/>
  <c r="F3" i="1"/>
  <c r="F4" i="1"/>
  <c r="F5" i="1"/>
  <c r="F6" i="1"/>
  <c r="F7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82" i="1"/>
  <c r="F83" i="1"/>
  <c r="F84" i="1"/>
  <c r="F85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G5" i="8" l="1"/>
  <c r="G6" i="8"/>
  <c r="G13" i="8"/>
  <c r="F11" i="8"/>
  <c r="H4" i="8"/>
  <c r="F3" i="8"/>
  <c r="H13" i="8"/>
  <c r="H5" i="8"/>
  <c r="H10" i="8"/>
  <c r="G4" i="8"/>
  <c r="F12" i="8"/>
  <c r="H6" i="8"/>
  <c r="H11" i="8"/>
  <c r="G10" i="8"/>
  <c r="H3" i="8"/>
  <c r="G2" i="8"/>
  <c r="H2" i="8"/>
  <c r="G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" authorId="0" shapeId="0" xr:uid="{3DF9207B-BE41-4B40-84EA-BF81E698BD4E}">
      <text>
        <r>
          <rPr>
            <b/>
            <sz val="10"/>
            <color rgb="FF000000"/>
            <rFont val="Tahoma"/>
            <family val="2"/>
          </rPr>
          <t>Microsoft Office User:</t>
        </r>
      </text>
    </comment>
  </commentList>
</comments>
</file>

<file path=xl/sharedStrings.xml><?xml version="1.0" encoding="utf-8"?>
<sst xmlns="http://schemas.openxmlformats.org/spreadsheetml/2006/main" count="7065" uniqueCount="2112">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</sst>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42" applyNumberFormat="1" applyFont="1"/>
    <xf numFmtId="164" fontId="0" fillId="0" borderId="0" xfId="0" applyNumberFormat="1"/>
    <xf numFmtId="9" fontId="0" fillId="0" borderId="0" xfId="43" applyFont="1"/>
    <xf numFmtId="0" fontId="18" fillId="33" borderId="0" xfId="0" applyFont="1" applyFill="1"/>
    <xf numFmtId="0" fontId="18" fillId="0" borderId="0" xfId="0" applyFont="1"/>
    <xf numFmtId="0" fontId="0" fillId="34" borderId="0" xfId="0" applyFill="1"/>
    <xf numFmtId="0" fontId="0" fillId="0" borderId="0" xfId="0" applyFont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fgColor rgb="FF92D050"/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fgColor rgb="FF92D050"/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BC1F2D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2577FF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fgColor rgb="FF92D050"/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2577FF"/>
      <color rgb="FFBC1F2D"/>
      <color rgb="FFCA0901"/>
      <color rgb="FFFF5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71916010498687E-2"/>
          <c:y val="0.18739756488772236"/>
          <c:w val="0.87232174103237092"/>
          <c:h val="0.37016477107028289"/>
        </c:manualLayout>
      </c:layout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E-5F43-B2A6-993811C88C27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E-5F43-B2A6-993811C88C27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E-5F43-B2A6-993811C8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336079"/>
        <c:axId val="1453341167"/>
      </c:lineChart>
      <c:catAx>
        <c:axId val="145333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41167"/>
        <c:crosses val="autoZero"/>
        <c:auto val="1"/>
        <c:lblAlgn val="ctr"/>
        <c:lblOffset val="100"/>
        <c:noMultiLvlLbl val="0"/>
      </c:catAx>
      <c:valAx>
        <c:axId val="14533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3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[CrowdfundingBook_Lincoln_Martin.xlsx]Pivot Table - Category!PivotTable4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E-5444-8152-5AFA6502A9FA}"/>
            </c:ext>
          </c:extLst>
        </c:ser>
        <c:ser>
          <c:idx val="1"/>
          <c:order val="1"/>
          <c:tx>
            <c:strRef>
              <c:f>'Pivot Table -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E-5444-8152-5AFA6502A9FA}"/>
            </c:ext>
          </c:extLst>
        </c:ser>
        <c:ser>
          <c:idx val="2"/>
          <c:order val="2"/>
          <c:tx>
            <c:strRef>
              <c:f>'Pivot Table -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E-5444-8152-5AFA6502A9FA}"/>
            </c:ext>
          </c:extLst>
        </c:ser>
        <c:ser>
          <c:idx val="3"/>
          <c:order val="3"/>
          <c:tx>
            <c:strRef>
              <c:f>'Pivot Table -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4E-5444-8152-5AFA6502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7011776"/>
        <c:axId val="147155904"/>
      </c:barChart>
      <c:catAx>
        <c:axId val="1470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5904"/>
        <c:crosses val="autoZero"/>
        <c:auto val="1"/>
        <c:lblAlgn val="ctr"/>
        <c:lblOffset val="100"/>
        <c:noMultiLvlLbl val="0"/>
      </c:catAx>
      <c:valAx>
        <c:axId val="1471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[CrowdfundingBook_Lincoln_Martin.xlsx]Pivot Table - Sub-Category!PivotTable5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712879640044998"/>
          <c:y val="1.1743365412656751E-2"/>
          <c:w val="0.81816545472799507"/>
          <c:h val="0.826280011789970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-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1-034C-ABA4-01D688E050B3}"/>
            </c:ext>
          </c:extLst>
        </c:ser>
        <c:ser>
          <c:idx val="1"/>
          <c:order val="1"/>
          <c:tx>
            <c:strRef>
              <c:f>'Pivot Table -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1-034C-ABA4-01D688E050B3}"/>
            </c:ext>
          </c:extLst>
        </c:ser>
        <c:ser>
          <c:idx val="2"/>
          <c:order val="2"/>
          <c:tx>
            <c:strRef>
              <c:f>'Pivot Table -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1-034C-ABA4-01D688E050B3}"/>
            </c:ext>
          </c:extLst>
        </c:ser>
        <c:ser>
          <c:idx val="3"/>
          <c:order val="3"/>
          <c:tx>
            <c:strRef>
              <c:f>'Pivot Table -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1-034C-ABA4-01D688E0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24800"/>
        <c:axId val="151445808"/>
      </c:barChart>
      <c:catAx>
        <c:axId val="1478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5808"/>
        <c:crosses val="autoZero"/>
        <c:auto val="1"/>
        <c:lblAlgn val="ctr"/>
        <c:lblOffset val="100"/>
        <c:noMultiLvlLbl val="0"/>
      </c:catAx>
      <c:valAx>
        <c:axId val="1514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[CrowdfundingBook_Lincoln_Martin.xlsx]Pivot Table - Date Created!PivotTable10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-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-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5-CD47-9981-6CDEF32AA37E}"/>
            </c:ext>
          </c:extLst>
        </c:ser>
        <c:ser>
          <c:idx val="1"/>
          <c:order val="1"/>
          <c:tx>
            <c:strRef>
              <c:f>'Pivot Table -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-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8-EF4A-9A55-418CED19106F}"/>
            </c:ext>
          </c:extLst>
        </c:ser>
        <c:ser>
          <c:idx val="2"/>
          <c:order val="2"/>
          <c:tx>
            <c:strRef>
              <c:f>'Pivot Table -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-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8-EF4A-9A55-418CED19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969472"/>
        <c:axId val="432107904"/>
      </c:lineChart>
      <c:catAx>
        <c:axId val="4289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07904"/>
        <c:crosses val="autoZero"/>
        <c:auto val="1"/>
        <c:lblAlgn val="ctr"/>
        <c:lblOffset val="100"/>
        <c:noMultiLvlLbl val="0"/>
      </c:catAx>
      <c:valAx>
        <c:axId val="4321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14</xdr:row>
      <xdr:rowOff>76205</xdr:rowOff>
    </xdr:from>
    <xdr:to>
      <xdr:col>6</xdr:col>
      <xdr:colOff>1320799</xdr:colOff>
      <xdr:row>33</xdr:row>
      <xdr:rowOff>33867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957F2-DE51-2541-B4D1-1A3599508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721177</xdr:colOff>
      <xdr:row>3</xdr:row>
      <xdr:rowOff>81643</xdr:rowOff>
    </xdr:from>
    <xdr:to>
      <xdr:col>14</xdr:col>
      <xdr:colOff>553356</xdr:colOff>
      <xdr:row>25</xdr:row>
      <xdr:rowOff>74386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0CAE7-37A4-CA40-8643-BC8726FAD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114300</xdr:rowOff>
    </xdr:from>
    <xdr:to>
      <xdr:col>19</xdr:col>
      <xdr:colOff>762000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A9EE3-5CE5-F14E-8FC3-6941421BD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2</xdr:row>
      <xdr:rowOff>25400</xdr:rowOff>
    </xdr:from>
    <xdr:to>
      <xdr:col>9</xdr:col>
      <xdr:colOff>1176867</xdr:colOff>
      <xdr:row>18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97C7E-FD0F-7746-8677-6DB1E800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7.643936458335" createdVersion="6" refreshedVersion="6" minRefreshableVersion="3" recordCount="1000" xr:uid="{24B76045-83F2-D545-9DEF-23BD26784C0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 count="8">
        <s v="CA"/>
        <s v="US"/>
        <m/>
        <s v="DK"/>
        <s v="GB"/>
        <s v="CH"/>
        <s v="IT"/>
        <s v="AU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8.56230046296" createdVersion="6" refreshedVersion="6" minRefreshableVersion="3" recordCount="1000" xr:uid="{9A6C11A4-1924-4348-BFA8-7F3EBD1A35EC}">
  <cacheSource type="worksheet">
    <worksheetSource ref="G1:T1001" sheet="Crowdfunding"/>
  </cacheSource>
  <cacheFields count="16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ntainsBlank="1"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5" base="7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7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m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m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m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m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m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m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m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m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m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m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m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m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m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m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m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m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m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m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m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m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m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m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m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m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m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m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m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m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m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m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m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m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m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m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m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m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m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m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m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m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m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m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m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m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m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m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m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m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m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m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m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m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m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m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m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m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m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m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m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m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m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m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m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m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m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m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m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m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m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m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m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m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m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m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m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m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m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m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m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m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m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m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m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m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m/>
    <x v="7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m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m/>
    <x v="7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m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m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m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m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m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m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m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m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m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m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m/>
    <x v="7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m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m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m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m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m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m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m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m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m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m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m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m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m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m/>
    <x v="7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m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m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m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m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m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m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m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m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m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m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m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m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m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m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m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m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m/>
    <x v="7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m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m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m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m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m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m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m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m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m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m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m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m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m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m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m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m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m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m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m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m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m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m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m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m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m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m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m/>
    <x v="7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m/>
    <x v="7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m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m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m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m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m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m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m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m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m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m/>
    <x v="7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m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m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m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m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m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m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m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m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m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m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m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m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m/>
    <x v="7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m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m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m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m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m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m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m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m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m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m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m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m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m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m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m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m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m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m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m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m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m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m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m/>
    <x v="7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m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m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m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m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m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m/>
    <x v="7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m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m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m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m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m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m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m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m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m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m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m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m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m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m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m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m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m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m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m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m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m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m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m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m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m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m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m/>
    <x v="7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m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m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m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m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m/>
    <x v="7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m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m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m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m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m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m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m/>
    <x v="7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m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m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m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m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m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m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m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m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m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m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m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m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m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m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m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m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m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m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m/>
    <x v="7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m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m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m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m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m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m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m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m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m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m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m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m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m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m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m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m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m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m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m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m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m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m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m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m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m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m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m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m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m/>
    <x v="7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m/>
    <x v="7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m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m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m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m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m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m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m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m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m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m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m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m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m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m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m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m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m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m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m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m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m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m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m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m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m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m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m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m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m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m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m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m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m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m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m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m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m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m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m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m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m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m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m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m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m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m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m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m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m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m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m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m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m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m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m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m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m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m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m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m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m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m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m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m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m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m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m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m/>
    <x v="7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m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m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m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m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m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m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m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m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m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m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m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m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m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m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m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m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m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m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m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m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m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m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m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m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m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m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m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m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m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m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m/>
    <x v="7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m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m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m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m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m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m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m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m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m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m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m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m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m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m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m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m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m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m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m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m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m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m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m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m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m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m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m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m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m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m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m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m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m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m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m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m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m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m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m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m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m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m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m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m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m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m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m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m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m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m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m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m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m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m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m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m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m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m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m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m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m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m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m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m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m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m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m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m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m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m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m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m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m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m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m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m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m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m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m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m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m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m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m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m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m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m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m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m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m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m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m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m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m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m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m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m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m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m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m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m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m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m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m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m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m/>
    <x v="7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m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m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m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m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m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m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m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m/>
    <x v="7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m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m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m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m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m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m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m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m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m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m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m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m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m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m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m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m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m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m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m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m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m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m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m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m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m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m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m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m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m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m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m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m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m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m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m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m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m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m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m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m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m/>
    <x v="7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m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m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m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m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m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m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m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m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m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m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m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m/>
    <x v="7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m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m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m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m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m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m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m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m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m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m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m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m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m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m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m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m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m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m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m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m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m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m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m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m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m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m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m/>
    <x v="7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m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m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m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m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m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m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m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m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m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m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m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m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m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m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m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m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m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m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m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m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m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m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m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m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m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m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m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m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m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m/>
    <x v="7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m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m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m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m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m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m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m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m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m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m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m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m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m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m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m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m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m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m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m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m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m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m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m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m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m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m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m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m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m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m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m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m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m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m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m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m/>
    <x v="7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m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m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m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m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m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m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m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m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m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m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m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m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m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m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m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m/>
    <x v="7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m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m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m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m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m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m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m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m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m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m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m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m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m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m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m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m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m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m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m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m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m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m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m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m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m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m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m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m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m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m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m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m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m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m/>
    <x v="7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m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m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m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m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m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m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m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m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m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m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m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m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m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m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m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m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m/>
    <x v="7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m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m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m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m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m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m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m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m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m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m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m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m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m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m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m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m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m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m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m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m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m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m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m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m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m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m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m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m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m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m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m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m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m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m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m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m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m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m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m/>
    <x v="7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m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m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m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m/>
    <x v="7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m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m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m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m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m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m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m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m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m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m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m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m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m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m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m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m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m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m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m/>
    <x v="7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m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m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m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m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m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m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m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m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m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m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m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m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m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m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m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m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m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m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m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m/>
    <x v="7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m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m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m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m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m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m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m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m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m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m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m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m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m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m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m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m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m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m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m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m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m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m/>
    <x v="7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m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m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m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m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m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m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m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m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m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m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m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m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m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m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m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m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m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m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m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m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m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m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m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m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m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m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m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m/>
    <x v="7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m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m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m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m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m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m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m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m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m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m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m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m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m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m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m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m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m/>
    <x v="7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m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m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m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m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m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m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m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m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m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m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m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m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m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m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m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m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m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m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m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m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m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m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m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m/>
    <x v="7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m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m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m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m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m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m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m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m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m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m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m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m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m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m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m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m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m/>
    <x v="7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m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m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m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m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m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m/>
    <x v="7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m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m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m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m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m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m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m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m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m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m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m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m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m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m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m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m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m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m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m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m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m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m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m/>
    <x v="7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m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m/>
    <x v="7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m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m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m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m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m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m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m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m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m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m/>
    <x v="7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m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m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m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m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m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m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m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m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m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m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m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m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m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m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m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m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m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m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m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m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m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m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m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m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m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m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m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m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m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m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m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m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m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m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m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m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m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m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m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m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m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m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m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m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m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x v="1"/>
    <n v="1425"/>
    <n v="100.01614035087719"/>
    <m/>
    <s v="AUD"/>
    <n v="1384668000"/>
    <n v="1384840800"/>
    <x v="2"/>
    <d v="2013-11-19T06:00:00"/>
    <b v="0"/>
    <b v="0"/>
    <s v="technology/web"/>
    <x v="2"/>
    <s v="web"/>
  </r>
  <r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F1780-F9CD-FA40-A55B-96290930310C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9">
        <item x="7"/>
        <item x="0"/>
        <item x="5"/>
        <item x="3"/>
        <item x="4"/>
        <item x="6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4434F-8621-0A4C-A5D1-0223F54A203D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9">
        <item x="7"/>
        <item x="0"/>
        <item x="5"/>
        <item x="3"/>
        <item x="4"/>
        <item x="6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90C59-4060-B645-ADE5-944D32DEFDBD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16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5" hier="-1"/>
  </pageFields>
  <dataFields count="1">
    <dataField name="Count of outcome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150" zoomScaleNormal="150" workbookViewId="0">
      <pane ySplit="1" topLeftCell="A2" activePane="bottomLeft" state="frozen"/>
      <selection activeCell="I1" sqref="I1"/>
      <selection pane="bottomLeft" activeCell="C20" sqref="C20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4" max="4" width="11.33203125" customWidth="1"/>
    <col min="5" max="5" width="14.6640625" customWidth="1"/>
    <col min="6" max="6" width="20.33203125" style="6" customWidth="1"/>
    <col min="7" max="7" width="15" customWidth="1"/>
    <col min="8" max="8" width="20.33203125" customWidth="1"/>
    <col min="9" max="9" width="21.83203125" customWidth="1"/>
    <col min="11" max="11" width="17.83203125" customWidth="1"/>
    <col min="12" max="12" width="19.6640625" customWidth="1"/>
    <col min="13" max="13" width="14.83203125" customWidth="1"/>
    <col min="14" max="14" width="25.5" style="11" customWidth="1"/>
    <col min="15" max="15" width="25" customWidth="1"/>
    <col min="16" max="17" width="14.5" customWidth="1"/>
    <col min="18" max="18" width="28" bestFit="1" customWidth="1"/>
    <col min="19" max="20" width="28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((L2/60/60/24)+DATE(1970,1,1))</f>
        <v>42336.25</v>
      </c>
      <c r="O2" s="11">
        <f>((M2/60/60/24)+DATE(1970,1,1))</f>
        <v>42353.25</v>
      </c>
      <c r="P2" t="b">
        <v>0</v>
      </c>
      <c r="Q2" t="b">
        <v>0</v>
      </c>
      <c r="R2" t="s">
        <v>17</v>
      </c>
      <c r="S2" t="str">
        <f>LEFT(R2, SEARCH("/",R2,1)-1)</f>
        <v>food</v>
      </c>
      <c r="T2" t="str">
        <f>RIGHT(R2,LEN(R2)-SEARCH("/",R2,1))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12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>((L3/60/60/24)+DATE(1970,1,1))</f>
        <v>41870.208333333336</v>
      </c>
      <c r="O3" s="11">
        <f t="shared" ref="O3:O66" si="1">((M3/60/60/24)+DATE(1970,1,1))</f>
        <v>41872.208333333336</v>
      </c>
      <c r="P3" t="b">
        <v>0</v>
      </c>
      <c r="Q3" t="b">
        <v>1</v>
      </c>
      <c r="R3" t="s">
        <v>23</v>
      </c>
      <c r="S3" t="str">
        <f>LEFT(R3, SEARCH("/",R3,1)-1)</f>
        <v>music</v>
      </c>
      <c r="T3" t="str">
        <f t="shared" ref="T3:T66" si="2">RIGHT(R3,LEN(R3)-SEARCH("/",R3,1))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12">
        <f t="shared" ref="I4:I67" si="3">E4/H4</f>
        <v>100.01614035087719</v>
      </c>
      <c r="K4" t="s">
        <v>27</v>
      </c>
      <c r="L4">
        <v>1384668000</v>
      </c>
      <c r="M4">
        <v>1384840800</v>
      </c>
      <c r="N4" s="11">
        <f t="shared" ref="N4:N66" si="4">((L4/60/60/24)+DATE(1970,1,1))</f>
        <v>41595.25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tr">
        <f t="shared" ref="S4:S67" si="5">LEFT(R4, SEARCH("/",R4,1)-1)</f>
        <v>technology</v>
      </c>
      <c r="T4" t="str">
        <f t="shared" si="2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12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4"/>
        <v>43688.208333333328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2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>(E6/D6)*100</f>
        <v>69.276315789473685</v>
      </c>
      <c r="G6" t="s">
        <v>14</v>
      </c>
      <c r="H6">
        <v>53</v>
      </c>
      <c r="I6" s="12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4"/>
        <v>43485.25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2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12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4"/>
        <v>41149.208333333336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2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12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4"/>
        <v>42991.208333333328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2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12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4"/>
        <v>42229.208333333328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2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12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4"/>
        <v>40399.208333333336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2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12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4"/>
        <v>41536.208333333336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2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4"/>
        <v>40404.208333333336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2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12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4"/>
        <v>40442.208333333336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2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12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4"/>
        <v>43760.208333333328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2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12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4"/>
        <v>42532.208333333328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2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12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4"/>
        <v>40974.25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2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12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4"/>
        <v>43809.25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2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12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4"/>
        <v>41661.25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2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12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4"/>
        <v>40555.25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2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12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4"/>
        <v>43351.208333333328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2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12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4"/>
        <v>43528.25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2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12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4"/>
        <v>41848.208333333336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2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12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4"/>
        <v>40770.208333333336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2"/>
        <v>plays</v>
      </c>
    </row>
    <row r="24" spans="1:20" ht="20" customHeight="1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12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4"/>
        <v>43193.208333333328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2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12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4"/>
        <v>43510.25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2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12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4"/>
        <v>41811.208333333336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2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12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4"/>
        <v>40681.208333333336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2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12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4"/>
        <v>43312.208333333328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2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12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4"/>
        <v>42280.208333333328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2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12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4"/>
        <v>40218.25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2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12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4"/>
        <v>43301.208333333328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2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12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4"/>
        <v>43609.208333333328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2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12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4"/>
        <v>42374.25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2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12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4"/>
        <v>43110.25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2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12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4"/>
        <v>41917.208333333336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2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12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4"/>
        <v>42817.208333333328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2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12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4"/>
        <v>43484.25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2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12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4"/>
        <v>40600.25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2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12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4"/>
        <v>43744.208333333328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2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12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4"/>
        <v>40469.208333333336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2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12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4"/>
        <v>41330.25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2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12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4"/>
        <v>40334.208333333336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2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12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4"/>
        <v>41156.208333333336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2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12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4"/>
        <v>40728.208333333336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2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12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4"/>
        <v>41844.208333333336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2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12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4"/>
        <v>43541.208333333328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2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12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4"/>
        <v>42676.208333333328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2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12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4"/>
        <v>40367.208333333336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2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12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4"/>
        <v>41727.208333333336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2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12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4"/>
        <v>42180.208333333328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2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12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4"/>
        <v>43758.208333333328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2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1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4"/>
        <v>41487.208333333336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2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12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4"/>
        <v>40995.208333333336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2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12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4"/>
        <v>40436.208333333336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2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12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4"/>
        <v>41779.208333333336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2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12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4"/>
        <v>43170.25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2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12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4"/>
        <v>43311.208333333328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2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12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4"/>
        <v>42014.25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2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12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4"/>
        <v>42979.208333333328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2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12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4"/>
        <v>42268.208333333328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2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12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4"/>
        <v>42898.208333333328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2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12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4"/>
        <v>41107.208333333336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2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12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4"/>
        <v>40595.25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2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12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4"/>
        <v>42160.208333333328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2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12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4"/>
        <v>42853.208333333328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2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12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4"/>
        <v>43283.208333333328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2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(E67/D67)*100</f>
        <v>236.14754098360655</v>
      </c>
      <c r="G67" t="s">
        <v>20</v>
      </c>
      <c r="H67">
        <v>236</v>
      </c>
      <c r="I67" s="12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7">((L67/60/60/24)+DATE(1970,1,1))</f>
        <v>40570.25</v>
      </c>
      <c r="O67" s="11">
        <f t="shared" ref="O67:O130" si="8">((M67/60/60/24)+DATE(1970,1,1))</f>
        <v>40577.25</v>
      </c>
      <c r="P67" t="b">
        <v>0</v>
      </c>
      <c r="Q67" t="b">
        <v>0</v>
      </c>
      <c r="R67" t="s">
        <v>33</v>
      </c>
      <c r="S67" t="str">
        <f t="shared" si="5"/>
        <v>theater</v>
      </c>
      <c r="T67" t="str">
        <f t="shared" ref="T67:T130" si="9">RIGHT(R67,LEN(R67)-SEARCH("/",R67,1))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12">
        <f t="shared" ref="I68:I131" si="10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7"/>
        <v>42102.208333333328</v>
      </c>
      <c r="O68" s="11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ref="S68:S131" si="11">LEFT(R68, SEARCH("/",R68,1)-1)</f>
        <v>theater</v>
      </c>
      <c r="T68" t="str">
        <f t="shared" si="9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12">
        <f t="shared" si="10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7"/>
        <v>40203.25</v>
      </c>
      <c r="O69" s="11">
        <f t="shared" si="8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9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12">
        <f t="shared" si="10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7"/>
        <v>42943.208333333328</v>
      </c>
      <c r="O70" s="11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9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12">
        <f t="shared" si="10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7"/>
        <v>40531.25</v>
      </c>
      <c r="O71" s="11">
        <f t="shared" si="8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9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12">
        <f t="shared" si="10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7"/>
        <v>40484.208333333336</v>
      </c>
      <c r="O72" s="11">
        <f t="shared" si="8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9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12">
        <f t="shared" si="10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7"/>
        <v>43799.25</v>
      </c>
      <c r="O73" s="11">
        <f t="shared" si="8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9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12">
        <f t="shared" si="10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7"/>
        <v>42186.208333333328</v>
      </c>
      <c r="O74" s="11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9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12">
        <f t="shared" si="10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7"/>
        <v>42701.25</v>
      </c>
      <c r="O75" s="11">
        <f t="shared" si="8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9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12">
        <f t="shared" si="10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7"/>
        <v>42456.208333333328</v>
      </c>
      <c r="O76" s="11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9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12">
        <f t="shared" si="10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7"/>
        <v>43296.208333333328</v>
      </c>
      <c r="O77" s="11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9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12">
        <f t="shared" si="10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7"/>
        <v>42027.25</v>
      </c>
      <c r="O78" s="11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9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12">
        <f t="shared" si="10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7"/>
        <v>40448.208333333336</v>
      </c>
      <c r="O79" s="11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9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12">
        <f t="shared" si="10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7"/>
        <v>43206.208333333328</v>
      </c>
      <c r="O80" s="11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9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12">
        <f t="shared" si="10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7"/>
        <v>43267.208333333328</v>
      </c>
      <c r="O81" s="11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9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12">
        <f t="shared" si="10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7"/>
        <v>42976.208333333328</v>
      </c>
      <c r="O82" s="11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9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12">
        <f t="shared" si="10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7"/>
        <v>43062.25</v>
      </c>
      <c r="O83" s="11">
        <f t="shared" si="8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9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12">
        <f t="shared" si="10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7"/>
        <v>43482.25</v>
      </c>
      <c r="O84" s="11">
        <f t="shared" si="8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9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12">
        <f t="shared" si="10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7"/>
        <v>42579.208333333328</v>
      </c>
      <c r="O85" s="11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9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12">
        <f t="shared" si="10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7"/>
        <v>41118.208333333336</v>
      </c>
      <c r="O86" s="11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9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12">
        <f t="shared" si="10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7"/>
        <v>40797.208333333336</v>
      </c>
      <c r="O87" s="11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9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12">
        <f t="shared" si="10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7"/>
        <v>42128.208333333328</v>
      </c>
      <c r="O88" s="11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9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12">
        <f t="shared" si="10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7"/>
        <v>40610.25</v>
      </c>
      <c r="O89" s="11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9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12">
        <f t="shared" si="10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7"/>
        <v>42110.208333333328</v>
      </c>
      <c r="O90" s="11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9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12">
        <f t="shared" si="10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7"/>
        <v>40283.208333333336</v>
      </c>
      <c r="O91" s="11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9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12">
        <f t="shared" si="10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7"/>
        <v>42425.25</v>
      </c>
      <c r="O92" s="11">
        <f t="shared" si="8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9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12">
        <f t="shared" si="10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7"/>
        <v>42588.208333333328</v>
      </c>
      <c r="O93" s="11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9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12">
        <f t="shared" si="10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7"/>
        <v>40352.208333333336</v>
      </c>
      <c r="O94" s="11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9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12">
        <f t="shared" si="10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7"/>
        <v>41202.208333333336</v>
      </c>
      <c r="O95" s="11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9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12">
        <f t="shared" si="10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7"/>
        <v>43562.208333333328</v>
      </c>
      <c r="O96" s="11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9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12">
        <f t="shared" si="10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7"/>
        <v>43752.208333333328</v>
      </c>
      <c r="O97" s="11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9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12">
        <f t="shared" si="10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7"/>
        <v>40612.25</v>
      </c>
      <c r="O98" s="11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9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12">
        <f t="shared" si="10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7"/>
        <v>42180.208333333328</v>
      </c>
      <c r="O99" s="11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9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12">
        <f t="shared" si="10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7"/>
        <v>42212.208333333328</v>
      </c>
      <c r="O100" s="11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9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12">
        <f t="shared" si="10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7"/>
        <v>41968.25</v>
      </c>
      <c r="O101" s="11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9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12">
        <f t="shared" si="10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7"/>
        <v>40835.208333333336</v>
      </c>
      <c r="O102" s="11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9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12">
        <f t="shared" si="10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7"/>
        <v>42056.25</v>
      </c>
      <c r="O103" s="11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9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12">
        <f t="shared" si="10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7"/>
        <v>43234.208333333328</v>
      </c>
      <c r="O104" s="11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9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12">
        <f t="shared" si="10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7"/>
        <v>40475.208333333336</v>
      </c>
      <c r="O105" s="11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9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12">
        <f t="shared" si="10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7"/>
        <v>42878.208333333328</v>
      </c>
      <c r="O106" s="11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9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12">
        <f t="shared" si="10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7"/>
        <v>41366.208333333336</v>
      </c>
      <c r="O107" s="11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9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12">
        <f t="shared" si="10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7"/>
        <v>43716.208333333328</v>
      </c>
      <c r="O108" s="11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9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12">
        <f t="shared" si="10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7"/>
        <v>43213.208333333328</v>
      </c>
      <c r="O109" s="11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9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12">
        <f t="shared" si="10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7"/>
        <v>41005.208333333336</v>
      </c>
      <c r="O110" s="11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9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12">
        <f t="shared" si="10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7"/>
        <v>41651.25</v>
      </c>
      <c r="O111" s="11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9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12">
        <f t="shared" si="10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7"/>
        <v>43354.208333333328</v>
      </c>
      <c r="O112" s="11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9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12">
        <f t="shared" si="10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7"/>
        <v>41174.208333333336</v>
      </c>
      <c r="O113" s="11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9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12">
        <f t="shared" si="10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7"/>
        <v>41875.208333333336</v>
      </c>
      <c r="O114" s="11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9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12">
        <f t="shared" si="10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7"/>
        <v>42990.208333333328</v>
      </c>
      <c r="O115" s="11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9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12">
        <f t="shared" si="10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7"/>
        <v>43564.208333333328</v>
      </c>
      <c r="O116" s="11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9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12">
        <f t="shared" si="10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7"/>
        <v>43056.25</v>
      </c>
      <c r="O117" s="11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9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12">
        <f t="shared" si="10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7"/>
        <v>42265.208333333328</v>
      </c>
      <c r="O118" s="11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9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12">
        <f t="shared" si="10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7"/>
        <v>40808.208333333336</v>
      </c>
      <c r="O119" s="11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9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12">
        <f t="shared" si="10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7"/>
        <v>41665.25</v>
      </c>
      <c r="O120" s="11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9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12">
        <f t="shared" si="10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7"/>
        <v>41806.208333333336</v>
      </c>
      <c r="O121" s="11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9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12">
        <f t="shared" si="10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7"/>
        <v>42111.208333333328</v>
      </c>
      <c r="O122" s="11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9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12">
        <f t="shared" si="10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7"/>
        <v>41917.208333333336</v>
      </c>
      <c r="O123" s="11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9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12">
        <f t="shared" si="10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7"/>
        <v>41970.25</v>
      </c>
      <c r="O124" s="11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9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12">
        <f t="shared" si="10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7"/>
        <v>42332.25</v>
      </c>
      <c r="O125" s="11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9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12">
        <f t="shared" si="10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7"/>
        <v>43598.208333333328</v>
      </c>
      <c r="O126" s="11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9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12">
        <f t="shared" si="10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7"/>
        <v>43362.208333333328</v>
      </c>
      <c r="O127" s="11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9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12">
        <f t="shared" si="10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7"/>
        <v>42596.208333333328</v>
      </c>
      <c r="O128" s="11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9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12">
        <f t="shared" si="10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7"/>
        <v>40310.208333333336</v>
      </c>
      <c r="O129" s="11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9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12">
        <f t="shared" si="10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7"/>
        <v>40417.208333333336</v>
      </c>
      <c r="O130" s="11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9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(E131/D131)*100</f>
        <v>3.202693602693603</v>
      </c>
      <c r="G131" t="s">
        <v>74</v>
      </c>
      <c r="H131">
        <v>55</v>
      </c>
      <c r="I131" s="12">
        <f t="shared" si="10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3">((L131/60/60/24)+DATE(1970,1,1))</f>
        <v>42038.25</v>
      </c>
      <c r="O131" s="11">
        <f t="shared" ref="O131:O194" si="14">((M131/60/60/24)+DATE(1970,1,1))</f>
        <v>42063.25</v>
      </c>
      <c r="P131" t="b">
        <v>0</v>
      </c>
      <c r="Q131" t="b">
        <v>0</v>
      </c>
      <c r="R131" t="s">
        <v>17</v>
      </c>
      <c r="S131" t="str">
        <f t="shared" si="11"/>
        <v>food</v>
      </c>
      <c r="T131" t="str">
        <f t="shared" ref="T131:T194" si="15">RIGHT(R131,LEN(R131)-SEARCH("/",R131,1))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12">
        <f t="shared" ref="I132:I195" si="16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3"/>
        <v>40842.208333333336</v>
      </c>
      <c r="O132" s="11">
        <f t="shared" si="14"/>
        <v>40858.25</v>
      </c>
      <c r="P132" t="b">
        <v>0</v>
      </c>
      <c r="Q132" t="b">
        <v>0</v>
      </c>
      <c r="R132" t="s">
        <v>53</v>
      </c>
      <c r="S132" t="str">
        <f t="shared" ref="S132:S195" si="17">LEFT(R132, SEARCH("/",R132,1)-1)</f>
        <v>film &amp; video</v>
      </c>
      <c r="T132" t="str">
        <f t="shared" si="15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12">
        <f t="shared" si="16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3"/>
        <v>41607.25</v>
      </c>
      <c r="O133" s="11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7"/>
        <v>technology</v>
      </c>
      <c r="T133" t="str">
        <f t="shared" si="15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12">
        <f t="shared" si="16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3"/>
        <v>43112.25</v>
      </c>
      <c r="O134" s="11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5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12">
        <f t="shared" si="16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3"/>
        <v>40767.208333333336</v>
      </c>
      <c r="O135" s="11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5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12">
        <f t="shared" si="16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3"/>
        <v>40713.208333333336</v>
      </c>
      <c r="O136" s="11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5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12">
        <f t="shared" si="16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3"/>
        <v>41340.25</v>
      </c>
      <c r="O137" s="11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5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12">
        <f t="shared" si="16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3"/>
        <v>41797.208333333336</v>
      </c>
      <c r="O138" s="11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5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12">
        <f t="shared" si="16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3"/>
        <v>40457.208333333336</v>
      </c>
      <c r="O139" s="11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5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12">
        <f t="shared" si="16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3"/>
        <v>41180.208333333336</v>
      </c>
      <c r="O140" s="11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5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12">
        <f t="shared" si="16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3"/>
        <v>42115.208333333328</v>
      </c>
      <c r="O141" s="11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5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12">
        <f t="shared" si="16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3"/>
        <v>43156.25</v>
      </c>
      <c r="O142" s="11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5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12">
        <f t="shared" si="16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3"/>
        <v>42167.208333333328</v>
      </c>
      <c r="O143" s="11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5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12">
        <f t="shared" si="16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3"/>
        <v>41005.208333333336</v>
      </c>
      <c r="O144" s="11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5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12">
        <f t="shared" si="16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3"/>
        <v>40357.208333333336</v>
      </c>
      <c r="O145" s="11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5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12">
        <f t="shared" si="16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3"/>
        <v>43633.208333333328</v>
      </c>
      <c r="O146" s="11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5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12">
        <f t="shared" si="16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3"/>
        <v>41889.208333333336</v>
      </c>
      <c r="O147" s="11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5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12">
        <f t="shared" si="16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3"/>
        <v>40855.25</v>
      </c>
      <c r="O148" s="11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5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12">
        <f t="shared" si="16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3"/>
        <v>42534.208333333328</v>
      </c>
      <c r="O149" s="11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5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12">
        <f t="shared" si="16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3"/>
        <v>42941.208333333328</v>
      </c>
      <c r="O150" s="11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5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12">
        <f t="shared" si="16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3"/>
        <v>41275.25</v>
      </c>
      <c r="O151" s="11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5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12">
        <f t="shared" si="16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3"/>
        <v>43450.25</v>
      </c>
      <c r="O152" s="11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5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12">
        <f t="shared" si="16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3"/>
        <v>41799.208333333336</v>
      </c>
      <c r="O153" s="11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5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12">
        <f t="shared" si="16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3"/>
        <v>42783.25</v>
      </c>
      <c r="O154" s="11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5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12">
        <f t="shared" si="16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3"/>
        <v>41201.208333333336</v>
      </c>
      <c r="O155" s="11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5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12">
        <f t="shared" si="16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3"/>
        <v>42502.208333333328</v>
      </c>
      <c r="O156" s="11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5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12">
        <f t="shared" si="16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3"/>
        <v>40262.208333333336</v>
      </c>
      <c r="O157" s="11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5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12">
        <f t="shared" si="16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3"/>
        <v>43743.208333333328</v>
      </c>
      <c r="O158" s="11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5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12">
        <f t="shared" si="16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3"/>
        <v>41638.25</v>
      </c>
      <c r="O159" s="11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5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12">
        <f t="shared" si="16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3"/>
        <v>42346.25</v>
      </c>
      <c r="O160" s="11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5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12">
        <f t="shared" si="16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3"/>
        <v>43551.208333333328</v>
      </c>
      <c r="O161" s="11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5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12">
        <f t="shared" si="16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3"/>
        <v>43582.208333333328</v>
      </c>
      <c r="O162" s="11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5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12">
        <f t="shared" si="16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3"/>
        <v>42270.208333333328</v>
      </c>
      <c r="O163" s="11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5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12">
        <f t="shared" si="16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3"/>
        <v>43442.25</v>
      </c>
      <c r="O164" s="11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5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12">
        <f t="shared" si="16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3"/>
        <v>43028.208333333328</v>
      </c>
      <c r="O165" s="11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5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12">
        <f t="shared" si="16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3"/>
        <v>43016.208333333328</v>
      </c>
      <c r="O166" s="11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5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12">
        <f t="shared" si="16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3"/>
        <v>42948.208333333328</v>
      </c>
      <c r="O167" s="11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5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12">
        <f t="shared" si="16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3"/>
        <v>40534.25</v>
      </c>
      <c r="O168" s="11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5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12">
        <f t="shared" si="16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3"/>
        <v>41435.208333333336</v>
      </c>
      <c r="O169" s="11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5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12">
        <f t="shared" si="16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3"/>
        <v>43518.25</v>
      </c>
      <c r="O170" s="11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5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12">
        <f t="shared" si="16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3"/>
        <v>41077.208333333336</v>
      </c>
      <c r="O171" s="11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5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12">
        <f t="shared" si="16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3"/>
        <v>42950.208333333328</v>
      </c>
      <c r="O172" s="11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5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12">
        <f t="shared" si="16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3"/>
        <v>41718.208333333336</v>
      </c>
      <c r="O173" s="11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5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12">
        <f t="shared" si="16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3"/>
        <v>41839.208333333336</v>
      </c>
      <c r="O174" s="11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5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12">
        <f t="shared" si="16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3"/>
        <v>41412.208333333336</v>
      </c>
      <c r="O175" s="11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5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12">
        <f t="shared" si="16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3"/>
        <v>42282.208333333328</v>
      </c>
      <c r="O176" s="11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5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12">
        <f t="shared" si="16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3"/>
        <v>42613.208333333328</v>
      </c>
      <c r="O177" s="11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5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12">
        <f t="shared" si="16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3"/>
        <v>42616.208333333328</v>
      </c>
      <c r="O178" s="11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5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12">
        <f t="shared" si="16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3"/>
        <v>40497.25</v>
      </c>
      <c r="O179" s="11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5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12">
        <f t="shared" si="16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3"/>
        <v>42999.208333333328</v>
      </c>
      <c r="O180" s="11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5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12">
        <f t="shared" si="16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3"/>
        <v>41350.208333333336</v>
      </c>
      <c r="O181" s="11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5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12">
        <f t="shared" si="16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3"/>
        <v>40259.208333333336</v>
      </c>
      <c r="O182" s="11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5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12">
        <f t="shared" si="16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3"/>
        <v>43012.208333333328</v>
      </c>
      <c r="O183" s="11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5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12">
        <f t="shared" si="16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3"/>
        <v>43631.208333333328</v>
      </c>
      <c r="O184" s="11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5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12">
        <f t="shared" si="16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3"/>
        <v>40430.208333333336</v>
      </c>
      <c r="O185" s="11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5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12">
        <f t="shared" si="16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3"/>
        <v>43588.208333333328</v>
      </c>
      <c r="O186" s="11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5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12">
        <f t="shared" si="16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3"/>
        <v>43233.208333333328</v>
      </c>
      <c r="O187" s="11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5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12">
        <f t="shared" si="16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3"/>
        <v>41782.208333333336</v>
      </c>
      <c r="O188" s="11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5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12">
        <f t="shared" si="16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3"/>
        <v>41328.25</v>
      </c>
      <c r="O189" s="11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5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12">
        <f t="shared" si="16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3"/>
        <v>41975.25</v>
      </c>
      <c r="O190" s="11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5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12">
        <f t="shared" si="16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3"/>
        <v>42433.25</v>
      </c>
      <c r="O191" s="11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5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12">
        <f t="shared" si="16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3"/>
        <v>41429.208333333336</v>
      </c>
      <c r="O192" s="11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5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12">
        <f t="shared" si="16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3"/>
        <v>43536.208333333328</v>
      </c>
      <c r="O193" s="11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5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12">
        <f t="shared" si="16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3"/>
        <v>41817.208333333336</v>
      </c>
      <c r="O194" s="11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5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(E195/D195)*100</f>
        <v>45.636363636363633</v>
      </c>
      <c r="G195" t="s">
        <v>14</v>
      </c>
      <c r="H195">
        <v>65</v>
      </c>
      <c r="I195" s="12">
        <f t="shared" si="16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9">((L195/60/60/24)+DATE(1970,1,1))</f>
        <v>43198.208333333328</v>
      </c>
      <c r="O195" s="11">
        <f t="shared" ref="O195:O258" si="20">((M195/60/60/24)+DATE(1970,1,1))</f>
        <v>43202.208333333328</v>
      </c>
      <c r="P195" t="b">
        <v>1</v>
      </c>
      <c r="Q195" t="b">
        <v>0</v>
      </c>
      <c r="R195" t="s">
        <v>60</v>
      </c>
      <c r="S195" t="str">
        <f t="shared" si="17"/>
        <v>music</v>
      </c>
      <c r="T195" t="str">
        <f t="shared" ref="T195:T258" si="21">RIGHT(R195,LEN(R195)-SEARCH("/",R195,1))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12">
        <f t="shared" ref="I196:I259" si="22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9"/>
        <v>42261.208333333328</v>
      </c>
      <c r="O196" s="11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ref="S196:S259" si="23">LEFT(R196, SEARCH("/",R196,1)-1)</f>
        <v>music</v>
      </c>
      <c r="T196" t="str">
        <f t="shared" si="21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12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9"/>
        <v>43310.208333333328</v>
      </c>
      <c r="O197" s="11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3"/>
        <v>music</v>
      </c>
      <c r="T197" t="str">
        <f t="shared" si="21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12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9"/>
        <v>42616.208333333328</v>
      </c>
      <c r="O198" s="11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21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12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9"/>
        <v>42909.208333333328</v>
      </c>
      <c r="O199" s="11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21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12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9"/>
        <v>40396.208333333336</v>
      </c>
      <c r="O200" s="11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21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12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9"/>
        <v>42192.208333333328</v>
      </c>
      <c r="O201" s="11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21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1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9"/>
        <v>40262.208333333336</v>
      </c>
      <c r="O202" s="11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21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12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9"/>
        <v>41845.208333333336</v>
      </c>
      <c r="O203" s="11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21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12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9"/>
        <v>40818.208333333336</v>
      </c>
      <c r="O204" s="11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21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12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9"/>
        <v>42752.25</v>
      </c>
      <c r="O205" s="11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21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12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9"/>
        <v>40636.208333333336</v>
      </c>
      <c r="O206" s="11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21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12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9"/>
        <v>43390.208333333328</v>
      </c>
      <c r="O207" s="11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21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12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9"/>
        <v>40236.25</v>
      </c>
      <c r="O208" s="11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21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12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9"/>
        <v>43340.208333333328</v>
      </c>
      <c r="O209" s="11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21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12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9"/>
        <v>43048.25</v>
      </c>
      <c r="O210" s="11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21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12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9"/>
        <v>42496.208333333328</v>
      </c>
      <c r="O211" s="11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21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12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9"/>
        <v>42797.25</v>
      </c>
      <c r="O212" s="11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21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12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9"/>
        <v>41513.208333333336</v>
      </c>
      <c r="O213" s="11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21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12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9"/>
        <v>43814.25</v>
      </c>
      <c r="O214" s="11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si="21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12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9"/>
        <v>40488.208333333336</v>
      </c>
      <c r="O215" s="11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21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12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9"/>
        <v>40409.208333333336</v>
      </c>
      <c r="O216" s="11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21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12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9"/>
        <v>43509.25</v>
      </c>
      <c r="O217" s="11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1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12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9"/>
        <v>40869.25</v>
      </c>
      <c r="O218" s="11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1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12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9"/>
        <v>43583.208333333328</v>
      </c>
      <c r="O219" s="11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21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12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9"/>
        <v>40858.25</v>
      </c>
      <c r="O220" s="11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21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12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9"/>
        <v>41137.208333333336</v>
      </c>
      <c r="O221" s="11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21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12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9"/>
        <v>40725.208333333336</v>
      </c>
      <c r="O222" s="11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21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12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9"/>
        <v>41081.208333333336</v>
      </c>
      <c r="O223" s="11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21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12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9"/>
        <v>41914.208333333336</v>
      </c>
      <c r="O224" s="11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21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12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9"/>
        <v>42445.208333333328</v>
      </c>
      <c r="O225" s="11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21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12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9"/>
        <v>41906.208333333336</v>
      </c>
      <c r="O226" s="11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21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12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9"/>
        <v>41762.208333333336</v>
      </c>
      <c r="O227" s="11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21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12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9"/>
        <v>40276.208333333336</v>
      </c>
      <c r="O228" s="11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21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12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9"/>
        <v>42139.208333333328</v>
      </c>
      <c r="O229" s="11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1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12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9"/>
        <v>42613.208333333328</v>
      </c>
      <c r="O230" s="11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21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12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9"/>
        <v>42887.208333333328</v>
      </c>
      <c r="O231" s="11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21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12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9"/>
        <v>43805.25</v>
      </c>
      <c r="O232" s="11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21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12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9"/>
        <v>41415.208333333336</v>
      </c>
      <c r="O233" s="11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21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12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9"/>
        <v>42576.208333333328</v>
      </c>
      <c r="O234" s="11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21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12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9"/>
        <v>40706.208333333336</v>
      </c>
      <c r="O235" s="11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21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12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9"/>
        <v>42969.208333333328</v>
      </c>
      <c r="O236" s="11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21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12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9"/>
        <v>42779.25</v>
      </c>
      <c r="O237" s="11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21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12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9"/>
        <v>43641.208333333328</v>
      </c>
      <c r="O238" s="11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21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12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9"/>
        <v>41754.208333333336</v>
      </c>
      <c r="O239" s="11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1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12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9"/>
        <v>43083.25</v>
      </c>
      <c r="O240" s="11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21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12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9"/>
        <v>42245.208333333328</v>
      </c>
      <c r="O241" s="11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21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12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9"/>
        <v>40396.208333333336</v>
      </c>
      <c r="O242" s="11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21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12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9"/>
        <v>41742.208333333336</v>
      </c>
      <c r="O243" s="11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21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12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9"/>
        <v>42865.208333333328</v>
      </c>
      <c r="O244" s="11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21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12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9"/>
        <v>43163.25</v>
      </c>
      <c r="O245" s="11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21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12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9"/>
        <v>41834.208333333336</v>
      </c>
      <c r="O246" s="11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21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12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9"/>
        <v>41736.208333333336</v>
      </c>
      <c r="O247" s="11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21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12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9"/>
        <v>41491.208333333336</v>
      </c>
      <c r="O248" s="11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21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12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9"/>
        <v>42726.25</v>
      </c>
      <c r="O249" s="11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21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12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9"/>
        <v>42004.25</v>
      </c>
      <c r="O250" s="11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21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12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9"/>
        <v>42006.25</v>
      </c>
      <c r="O251" s="11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21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1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9"/>
        <v>40203.25</v>
      </c>
      <c r="O252" s="11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21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12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9"/>
        <v>41252.25</v>
      </c>
      <c r="O253" s="11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21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12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9"/>
        <v>41572.208333333336</v>
      </c>
      <c r="O254" s="11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1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12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9"/>
        <v>40641.208333333336</v>
      </c>
      <c r="O255" s="11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21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12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9"/>
        <v>42787.25</v>
      </c>
      <c r="O256" s="11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21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12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9"/>
        <v>40590.25</v>
      </c>
      <c r="O257" s="11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21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12">
        <f t="shared" si="2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9"/>
        <v>42393.25</v>
      </c>
      <c r="O258" s="11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si="21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(E259/D259)*100</f>
        <v>146</v>
      </c>
      <c r="G259" t="s">
        <v>20</v>
      </c>
      <c r="H259">
        <v>92</v>
      </c>
      <c r="I259" s="12">
        <f t="shared" si="2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5">((L259/60/60/24)+DATE(1970,1,1))</f>
        <v>41338.25</v>
      </c>
      <c r="O259" s="11">
        <f t="shared" ref="O259:O322" si="26">((M259/60/60/24)+DATE(1970,1,1))</f>
        <v>41352.208333333336</v>
      </c>
      <c r="P259" t="b">
        <v>0</v>
      </c>
      <c r="Q259" t="b">
        <v>0</v>
      </c>
      <c r="R259" t="s">
        <v>33</v>
      </c>
      <c r="S259" t="str">
        <f t="shared" si="23"/>
        <v>theater</v>
      </c>
      <c r="T259" t="str">
        <f t="shared" ref="T259:T322" si="27">RIGHT(R259,LEN(R259)-SEARCH("/",R259,1))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12">
        <f t="shared" ref="I260:I323" si="28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5"/>
        <v>42712.25</v>
      </c>
      <c r="O260" s="11">
        <f t="shared" si="26"/>
        <v>42732.25</v>
      </c>
      <c r="P260" t="b">
        <v>0</v>
      </c>
      <c r="Q260" t="b">
        <v>1</v>
      </c>
      <c r="R260" t="s">
        <v>33</v>
      </c>
      <c r="S260" t="str">
        <f t="shared" ref="S260:S323" si="29">LEFT(R260, SEARCH("/",R260,1)-1)</f>
        <v>theater</v>
      </c>
      <c r="T260" t="str">
        <f t="shared" si="27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12">
        <f t="shared" si="2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5"/>
        <v>41251.25</v>
      </c>
      <c r="O261" s="11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9"/>
        <v>photography</v>
      </c>
      <c r="T261" t="str">
        <f t="shared" si="27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12">
        <f t="shared" si="28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5"/>
        <v>41180.208333333336</v>
      </c>
      <c r="O262" s="11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27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12">
        <f t="shared" si="28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5"/>
        <v>40415.208333333336</v>
      </c>
      <c r="O263" s="11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27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12">
        <f t="shared" si="28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5"/>
        <v>40638.208333333336</v>
      </c>
      <c r="O264" s="11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27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12">
        <f t="shared" si="28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5"/>
        <v>40187.25</v>
      </c>
      <c r="O265" s="11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27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12">
        <f t="shared" si="28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5"/>
        <v>41317.25</v>
      </c>
      <c r="O266" s="11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27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12">
        <f t="shared" si="28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5"/>
        <v>42372.25</v>
      </c>
      <c r="O267" s="11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27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12">
        <f t="shared" si="28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5"/>
        <v>41950.25</v>
      </c>
      <c r="O268" s="11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27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12">
        <f t="shared" si="28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5"/>
        <v>41206.208333333336</v>
      </c>
      <c r="O269" s="11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27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12">
        <f t="shared" si="28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5"/>
        <v>41186.208333333336</v>
      </c>
      <c r="O270" s="11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27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12">
        <f t="shared" si="28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5"/>
        <v>43496.25</v>
      </c>
      <c r="O271" s="11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27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12">
        <f t="shared" si="28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5"/>
        <v>40514.25</v>
      </c>
      <c r="O272" s="11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27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12">
        <f t="shared" si="28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5"/>
        <v>42345.25</v>
      </c>
      <c r="O273" s="11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27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12">
        <f t="shared" si="28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5"/>
        <v>43656.208333333328</v>
      </c>
      <c r="O274" s="11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27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12">
        <f t="shared" si="2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5"/>
        <v>42995.208333333328</v>
      </c>
      <c r="O275" s="11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27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12">
        <f t="shared" si="28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5"/>
        <v>43045.25</v>
      </c>
      <c r="O276" s="11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27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12">
        <f t="shared" si="28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5"/>
        <v>43561.208333333328</v>
      </c>
      <c r="O277" s="11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27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12">
        <f t="shared" si="28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5"/>
        <v>41018.208333333336</v>
      </c>
      <c r="O278" s="11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27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12">
        <f t="shared" si="28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5"/>
        <v>40378.208333333336</v>
      </c>
      <c r="O279" s="11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27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12">
        <f t="shared" si="28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5"/>
        <v>41239.25</v>
      </c>
      <c r="O280" s="11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27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12">
        <f t="shared" si="28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5"/>
        <v>43346.208333333328</v>
      </c>
      <c r="O281" s="11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27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12">
        <f t="shared" si="28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5"/>
        <v>43060.25</v>
      </c>
      <c r="O282" s="11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27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12">
        <f t="shared" si="28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5"/>
        <v>40979.25</v>
      </c>
      <c r="O283" s="11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27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12">
        <f t="shared" si="28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5"/>
        <v>42701.25</v>
      </c>
      <c r="O284" s="11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27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12">
        <f t="shared" si="28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5"/>
        <v>42520.208333333328</v>
      </c>
      <c r="O285" s="11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27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12">
        <f t="shared" si="28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5"/>
        <v>41030.208333333336</v>
      </c>
      <c r="O286" s="11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27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12">
        <f t="shared" si="28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5"/>
        <v>42623.208333333328</v>
      </c>
      <c r="O287" s="11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27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12">
        <f t="shared" si="28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5"/>
        <v>42697.25</v>
      </c>
      <c r="O288" s="11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27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12">
        <f t="shared" si="28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5"/>
        <v>42122.208333333328</v>
      </c>
      <c r="O289" s="11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27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12">
        <f t="shared" si="28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5"/>
        <v>40982.208333333336</v>
      </c>
      <c r="O290" s="11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27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12">
        <f t="shared" si="2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5"/>
        <v>42219.208333333328</v>
      </c>
      <c r="O291" s="11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27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12">
        <f t="shared" si="28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5"/>
        <v>41404.208333333336</v>
      </c>
      <c r="O292" s="11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27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12">
        <f t="shared" si="28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5"/>
        <v>40831.208333333336</v>
      </c>
      <c r="O293" s="11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27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12">
        <f t="shared" si="28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5"/>
        <v>40984.208333333336</v>
      </c>
      <c r="O294" s="11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27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12">
        <f t="shared" si="28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5"/>
        <v>40456.208333333336</v>
      </c>
      <c r="O295" s="11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27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12">
        <f t="shared" si="28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5"/>
        <v>43399.208333333328</v>
      </c>
      <c r="O296" s="11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27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12">
        <f t="shared" si="28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5"/>
        <v>41562.208333333336</v>
      </c>
      <c r="O297" s="11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27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12">
        <f t="shared" si="28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5"/>
        <v>43493.25</v>
      </c>
      <c r="O298" s="11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27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12">
        <f t="shared" si="28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5"/>
        <v>41653.25</v>
      </c>
      <c r="O299" s="11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27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12">
        <f t="shared" si="28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5"/>
        <v>42426.25</v>
      </c>
      <c r="O300" s="11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27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12">
        <f t="shared" si="28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5"/>
        <v>42432.25</v>
      </c>
      <c r="O301" s="11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27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12">
        <f t="shared" si="28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5"/>
        <v>42977.208333333328</v>
      </c>
      <c r="O302" s="11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27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12">
        <f t="shared" si="28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5"/>
        <v>42061.25</v>
      </c>
      <c r="O303" s="11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27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12">
        <f t="shared" si="28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5"/>
        <v>43345.208333333328</v>
      </c>
      <c r="O304" s="11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27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12">
        <f t="shared" si="28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5"/>
        <v>42376.25</v>
      </c>
      <c r="O305" s="11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27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12">
        <f t="shared" si="28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5"/>
        <v>42589.208333333328</v>
      </c>
      <c r="O306" s="11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27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12">
        <f t="shared" si="28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5"/>
        <v>42448.208333333328</v>
      </c>
      <c r="O307" s="11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27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12">
        <f t="shared" si="28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5"/>
        <v>42930.208333333328</v>
      </c>
      <c r="O308" s="11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27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12">
        <f t="shared" si="28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5"/>
        <v>41066.208333333336</v>
      </c>
      <c r="O309" s="11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27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12">
        <f t="shared" si="28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5"/>
        <v>40651.208333333336</v>
      </c>
      <c r="O310" s="11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27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12">
        <f t="shared" si="28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5"/>
        <v>40807.208333333336</v>
      </c>
      <c r="O311" s="11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27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12">
        <f t="shared" si="28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5"/>
        <v>40277.208333333336</v>
      </c>
      <c r="O312" s="11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27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12">
        <f t="shared" si="28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5"/>
        <v>40590.25</v>
      </c>
      <c r="O313" s="11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27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12">
        <f t="shared" si="28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5"/>
        <v>41572.208333333336</v>
      </c>
      <c r="O314" s="11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27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12">
        <f t="shared" si="28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5"/>
        <v>40966.25</v>
      </c>
      <c r="O315" s="11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27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12">
        <f t="shared" si="28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5"/>
        <v>43536.208333333328</v>
      </c>
      <c r="O316" s="11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27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12">
        <f t="shared" si="28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5"/>
        <v>41783.208333333336</v>
      </c>
      <c r="O317" s="11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27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12">
        <f t="shared" si="28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5"/>
        <v>43788.25</v>
      </c>
      <c r="O318" s="11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27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12">
        <f t="shared" si="28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5"/>
        <v>42869.208333333328</v>
      </c>
      <c r="O319" s="11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27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12">
        <f t="shared" si="28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5"/>
        <v>41684.25</v>
      </c>
      <c r="O320" s="11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27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12">
        <f t="shared" si="28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5"/>
        <v>40402.208333333336</v>
      </c>
      <c r="O321" s="11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27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12">
        <f t="shared" si="28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5"/>
        <v>40673.208333333336</v>
      </c>
      <c r="O322" s="11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27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(E323/D323)*100</f>
        <v>94.144366197183089</v>
      </c>
      <c r="G323" t="s">
        <v>14</v>
      </c>
      <c r="H323">
        <v>2468</v>
      </c>
      <c r="I323" s="12">
        <f t="shared" si="28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1">((L323/60/60/24)+DATE(1970,1,1))</f>
        <v>40634.208333333336</v>
      </c>
      <c r="O323" s="11">
        <f t="shared" ref="O323:O386" si="32">((M323/60/60/24)+DATE(1970,1,1))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si="29"/>
        <v>film &amp; video</v>
      </c>
      <c r="T323" t="str">
        <f t="shared" ref="T323:T386" si="33">RIGHT(R323,LEN(R323)-SEARCH("/",R323,1))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12">
        <f t="shared" ref="I324:I387" si="34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1"/>
        <v>40507.25</v>
      </c>
      <c r="O324" s="11">
        <f t="shared" si="32"/>
        <v>40520.25</v>
      </c>
      <c r="P324" t="b">
        <v>0</v>
      </c>
      <c r="Q324" t="b">
        <v>0</v>
      </c>
      <c r="R324" t="s">
        <v>33</v>
      </c>
      <c r="S324" t="str">
        <f t="shared" ref="S324:S387" si="35">LEFT(R324, SEARCH("/",R324,1)-1)</f>
        <v>theater</v>
      </c>
      <c r="T324" t="str">
        <f t="shared" si="33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12">
        <f t="shared" si="34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1"/>
        <v>41725.208333333336</v>
      </c>
      <c r="O325" s="11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5"/>
        <v>film &amp; video</v>
      </c>
      <c r="T325" t="str">
        <f t="shared" si="33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12">
        <f t="shared" si="34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1"/>
        <v>42176.208333333328</v>
      </c>
      <c r="O326" s="11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3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12">
        <f t="shared" si="34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1"/>
        <v>43267.208333333328</v>
      </c>
      <c r="O327" s="11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3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12">
        <f t="shared" si="34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1"/>
        <v>42364.25</v>
      </c>
      <c r="O328" s="11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3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12">
        <f t="shared" si="34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1"/>
        <v>43705.208333333328</v>
      </c>
      <c r="O329" s="11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3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12">
        <f t="shared" si="34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1"/>
        <v>43434.25</v>
      </c>
      <c r="O330" s="11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3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12">
        <f t="shared" si="34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1"/>
        <v>42716.25</v>
      </c>
      <c r="O331" s="11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3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12">
        <f t="shared" si="34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1"/>
        <v>43077.25</v>
      </c>
      <c r="O332" s="11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3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12">
        <f t="shared" si="34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1"/>
        <v>40896.25</v>
      </c>
      <c r="O333" s="11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3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12">
        <f t="shared" si="34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1"/>
        <v>41361.208333333336</v>
      </c>
      <c r="O334" s="11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3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12">
        <f t="shared" si="34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1"/>
        <v>43424.25</v>
      </c>
      <c r="O335" s="11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3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12">
        <f t="shared" si="34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1"/>
        <v>43110.25</v>
      </c>
      <c r="O336" s="11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3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12">
        <f t="shared" si="34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1"/>
        <v>43784.25</v>
      </c>
      <c r="O337" s="11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3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12">
        <f t="shared" si="34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1"/>
        <v>40527.25</v>
      </c>
      <c r="O338" s="11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3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12">
        <f t="shared" si="34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1"/>
        <v>43780.25</v>
      </c>
      <c r="O339" s="11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3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12">
        <f t="shared" si="34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1"/>
        <v>40821.208333333336</v>
      </c>
      <c r="O340" s="11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3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12">
        <f t="shared" si="34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1"/>
        <v>42949.208333333328</v>
      </c>
      <c r="O341" s="11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3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12">
        <f t="shared" si="34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1"/>
        <v>40889.25</v>
      </c>
      <c r="O342" s="11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3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12">
        <f t="shared" si="34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1"/>
        <v>42244.208333333328</v>
      </c>
      <c r="O343" s="11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3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12">
        <f t="shared" si="34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1"/>
        <v>41475.208333333336</v>
      </c>
      <c r="O344" s="11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3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12">
        <f t="shared" si="34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1"/>
        <v>41597.25</v>
      </c>
      <c r="O345" s="11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3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12">
        <f t="shared" si="34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1"/>
        <v>43122.25</v>
      </c>
      <c r="O346" s="11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3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12">
        <f t="shared" si="34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1"/>
        <v>42194.208333333328</v>
      </c>
      <c r="O347" s="11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3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12">
        <f t="shared" si="34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1"/>
        <v>42971.208333333328</v>
      </c>
      <c r="O348" s="11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3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12">
        <f t="shared" si="34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1"/>
        <v>42046.25</v>
      </c>
      <c r="O349" s="11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3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12">
        <f t="shared" si="34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1"/>
        <v>42782.25</v>
      </c>
      <c r="O350" s="11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3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12">
        <f t="shared" si="34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1"/>
        <v>42930.208333333328</v>
      </c>
      <c r="O351" s="11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3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12">
        <f t="shared" si="34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1"/>
        <v>42144.208333333328</v>
      </c>
      <c r="O352" s="11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3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12">
        <f t="shared" si="34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1"/>
        <v>42240.208333333328</v>
      </c>
      <c r="O353" s="11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3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12">
        <f t="shared" si="34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1"/>
        <v>42315.25</v>
      </c>
      <c r="O354" s="11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3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12">
        <f t="shared" si="34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1"/>
        <v>43651.208333333328</v>
      </c>
      <c r="O355" s="11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3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12">
        <f t="shared" si="34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1"/>
        <v>41520.208333333336</v>
      </c>
      <c r="O356" s="11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3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12">
        <f t="shared" si="34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1"/>
        <v>42757.25</v>
      </c>
      <c r="O357" s="11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3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12">
        <f t="shared" si="34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1"/>
        <v>40922.25</v>
      </c>
      <c r="O358" s="11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3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12">
        <f t="shared" si="34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1"/>
        <v>42250.208333333328</v>
      </c>
      <c r="O359" s="11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3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12">
        <f t="shared" si="34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1"/>
        <v>43322.208333333328</v>
      </c>
      <c r="O360" s="11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3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12">
        <f t="shared" si="34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1"/>
        <v>40782.208333333336</v>
      </c>
      <c r="O361" s="11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3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12">
        <f t="shared" si="34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1"/>
        <v>40544.25</v>
      </c>
      <c r="O362" s="11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3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12">
        <f t="shared" si="34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1"/>
        <v>43015.208333333328</v>
      </c>
      <c r="O363" s="11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3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12">
        <f t="shared" si="34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1"/>
        <v>40570.25</v>
      </c>
      <c r="O364" s="11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3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12">
        <f t="shared" si="34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1"/>
        <v>40904.25</v>
      </c>
      <c r="O365" s="11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3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12">
        <f t="shared" si="34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1"/>
        <v>43164.25</v>
      </c>
      <c r="O366" s="11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3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12">
        <f t="shared" si="34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1"/>
        <v>42733.25</v>
      </c>
      <c r="O367" s="11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3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12">
        <f t="shared" si="34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1"/>
        <v>40546.25</v>
      </c>
      <c r="O368" s="11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3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12">
        <f t="shared" si="34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1"/>
        <v>41930.208333333336</v>
      </c>
      <c r="O369" s="11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3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12">
        <f t="shared" si="34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1"/>
        <v>40464.208333333336</v>
      </c>
      <c r="O370" s="11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3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12">
        <f t="shared" si="34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1"/>
        <v>41308.25</v>
      </c>
      <c r="O371" s="11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3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12">
        <f t="shared" si="34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1"/>
        <v>43570.208333333328</v>
      </c>
      <c r="O372" s="11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3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12">
        <f t="shared" si="34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1"/>
        <v>42043.25</v>
      </c>
      <c r="O373" s="11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3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12">
        <f t="shared" si="34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1"/>
        <v>42012.25</v>
      </c>
      <c r="O374" s="11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3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12">
        <f t="shared" si="34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1"/>
        <v>42964.208333333328</v>
      </c>
      <c r="O375" s="11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3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12">
        <f t="shared" si="34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1"/>
        <v>43476.25</v>
      </c>
      <c r="O376" s="11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3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12">
        <f t="shared" si="34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1"/>
        <v>42293.208333333328</v>
      </c>
      <c r="O377" s="11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3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12">
        <f t="shared" si="34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1"/>
        <v>41826.208333333336</v>
      </c>
      <c r="O378" s="11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3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12">
        <f t="shared" si="34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1"/>
        <v>43760.208333333328</v>
      </c>
      <c r="O379" s="11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3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12">
        <f t="shared" si="34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1"/>
        <v>43241.208333333328</v>
      </c>
      <c r="O380" s="11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3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12">
        <f t="shared" si="34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1"/>
        <v>40843.208333333336</v>
      </c>
      <c r="O381" s="11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3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12">
        <f t="shared" si="34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1"/>
        <v>41448.208333333336</v>
      </c>
      <c r="O382" s="11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3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12">
        <f t="shared" si="34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1"/>
        <v>42163.208333333328</v>
      </c>
      <c r="O383" s="11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3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12">
        <f t="shared" si="34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1"/>
        <v>43024.208333333328</v>
      </c>
      <c r="O384" s="11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3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12">
        <f t="shared" si="34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1"/>
        <v>43509.25</v>
      </c>
      <c r="O385" s="11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3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12">
        <f t="shared" si="34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1"/>
        <v>42776.25</v>
      </c>
      <c r="O386" s="11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3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(E387/D387)*100</f>
        <v>146.16709511568124</v>
      </c>
      <c r="G387" t="s">
        <v>20</v>
      </c>
      <c r="H387">
        <v>1137</v>
      </c>
      <c r="I387" s="12">
        <f t="shared" si="34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7">((L387/60/60/24)+DATE(1970,1,1))</f>
        <v>43553.208333333328</v>
      </c>
      <c r="O387" s="11">
        <f t="shared" ref="O387:O450" si="38">((M387/60/60/24)+DATE(1970,1,1))</f>
        <v>43585.208333333328</v>
      </c>
      <c r="P387" t="b">
        <v>0</v>
      </c>
      <c r="Q387" t="b">
        <v>0</v>
      </c>
      <c r="R387" t="s">
        <v>68</v>
      </c>
      <c r="S387" t="str">
        <f t="shared" si="35"/>
        <v>publishing</v>
      </c>
      <c r="T387" t="str">
        <f t="shared" ref="T387:T450" si="39">RIGHT(R387,LEN(R387)-SEARCH("/",R387,1))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12">
        <f t="shared" ref="I388:I451" si="40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7"/>
        <v>40355.208333333336</v>
      </c>
      <c r="O388" s="11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ref="S388:S451" si="41">LEFT(R388, SEARCH("/",R388,1)-1)</f>
        <v>theater</v>
      </c>
      <c r="T388" t="str">
        <f t="shared" si="39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12">
        <f t="shared" si="4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7"/>
        <v>41072.208333333336</v>
      </c>
      <c r="O389" s="11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41"/>
        <v>technology</v>
      </c>
      <c r="T389" t="str">
        <f t="shared" si="39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12">
        <f t="shared" si="4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7"/>
        <v>40912.25</v>
      </c>
      <c r="O390" s="11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39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12">
        <f t="shared" si="4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7"/>
        <v>40479.208333333336</v>
      </c>
      <c r="O391" s="11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39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12">
        <f t="shared" si="40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7"/>
        <v>41530.208333333336</v>
      </c>
      <c r="O392" s="11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39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12">
        <f t="shared" si="4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7"/>
        <v>41653.25</v>
      </c>
      <c r="O393" s="11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39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12">
        <f t="shared" si="4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7"/>
        <v>40549.25</v>
      </c>
      <c r="O394" s="11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39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12">
        <f t="shared" si="4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7"/>
        <v>42933.208333333328</v>
      </c>
      <c r="O395" s="11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39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12">
        <f t="shared" si="4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7"/>
        <v>41484.208333333336</v>
      </c>
      <c r="O396" s="11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39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12">
        <f t="shared" si="4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7"/>
        <v>40885.25</v>
      </c>
      <c r="O397" s="11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39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12">
        <f t="shared" si="4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7"/>
        <v>43378.208333333328</v>
      </c>
      <c r="O398" s="11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39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12">
        <f t="shared" si="4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7"/>
        <v>41417.208333333336</v>
      </c>
      <c r="O399" s="11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39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12">
        <f t="shared" si="4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7"/>
        <v>43228.208333333328</v>
      </c>
      <c r="O400" s="11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39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12">
        <f t="shared" si="4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7"/>
        <v>40576.25</v>
      </c>
      <c r="O401" s="11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39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12">
        <f t="shared" si="40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7"/>
        <v>41502.208333333336</v>
      </c>
      <c r="O402" s="11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39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12">
        <f t="shared" si="4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7"/>
        <v>43765.208333333328</v>
      </c>
      <c r="O403" s="11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39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12">
        <f t="shared" si="4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7"/>
        <v>40914.25</v>
      </c>
      <c r="O404" s="11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39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12">
        <f t="shared" si="4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7"/>
        <v>40310.208333333336</v>
      </c>
      <c r="O405" s="11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39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12">
        <f t="shared" si="4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7"/>
        <v>43053.25</v>
      </c>
      <c r="O406" s="11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39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12">
        <f t="shared" si="4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7"/>
        <v>43255.208333333328</v>
      </c>
      <c r="O407" s="11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39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12">
        <f t="shared" si="4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7"/>
        <v>41304.25</v>
      </c>
      <c r="O408" s="11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39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12">
        <f t="shared" si="40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7"/>
        <v>43751.208333333328</v>
      </c>
      <c r="O409" s="11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39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12">
        <f t="shared" si="4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7"/>
        <v>42541.208333333328</v>
      </c>
      <c r="O410" s="11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39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12">
        <f t="shared" si="4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7"/>
        <v>42843.208333333328</v>
      </c>
      <c r="O411" s="11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39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12">
        <f t="shared" si="4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7"/>
        <v>42122.208333333328</v>
      </c>
      <c r="O412" s="11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39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12">
        <f t="shared" si="4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7"/>
        <v>42884.208333333328</v>
      </c>
      <c r="O413" s="11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39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12">
        <f t="shared" si="4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7"/>
        <v>41642.25</v>
      </c>
      <c r="O414" s="11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39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12">
        <f t="shared" si="4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7"/>
        <v>43431.25</v>
      </c>
      <c r="O415" s="11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39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12">
        <f t="shared" si="4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7"/>
        <v>40288.208333333336</v>
      </c>
      <c r="O416" s="11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39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12">
        <f t="shared" si="4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7"/>
        <v>40921.25</v>
      </c>
      <c r="O417" s="11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39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12">
        <f t="shared" si="4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7"/>
        <v>40560.25</v>
      </c>
      <c r="O418" s="11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39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12">
        <f t="shared" si="4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7"/>
        <v>43407.208333333328</v>
      </c>
      <c r="O419" s="11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39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12">
        <f t="shared" si="4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7"/>
        <v>41035.208333333336</v>
      </c>
      <c r="O420" s="11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39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12">
        <f t="shared" si="4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7"/>
        <v>40899.25</v>
      </c>
      <c r="O421" s="11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39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12">
        <f t="shared" si="4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7"/>
        <v>42911.208333333328</v>
      </c>
      <c r="O422" s="11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39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12">
        <f t="shared" si="4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7"/>
        <v>42915.208333333328</v>
      </c>
      <c r="O423" s="11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39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12">
        <f t="shared" si="4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7"/>
        <v>40285.208333333336</v>
      </c>
      <c r="O424" s="11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39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12">
        <f t="shared" si="4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7"/>
        <v>40808.208333333336</v>
      </c>
      <c r="O425" s="11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39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12">
        <f t="shared" si="4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7"/>
        <v>43208.208333333328</v>
      </c>
      <c r="O426" s="11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39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12">
        <f t="shared" si="4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7"/>
        <v>42213.208333333328</v>
      </c>
      <c r="O427" s="11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39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12">
        <f t="shared" si="4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7"/>
        <v>41332.25</v>
      </c>
      <c r="O428" s="11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39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12">
        <f t="shared" si="4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7"/>
        <v>41895.208333333336</v>
      </c>
      <c r="O429" s="11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39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12">
        <f t="shared" si="4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7"/>
        <v>40585.25</v>
      </c>
      <c r="O430" s="11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39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12">
        <f t="shared" si="4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7"/>
        <v>41680.25</v>
      </c>
      <c r="O431" s="11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39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12">
        <f t="shared" si="4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7"/>
        <v>43737.208333333328</v>
      </c>
      <c r="O432" s="11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39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12">
        <f t="shared" si="4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7"/>
        <v>43273.208333333328</v>
      </c>
      <c r="O433" s="11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39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12">
        <f t="shared" si="4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7"/>
        <v>41761.208333333336</v>
      </c>
      <c r="O434" s="11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39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12">
        <f t="shared" si="4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7"/>
        <v>41603.25</v>
      </c>
      <c r="O435" s="11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39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12">
        <f t="shared" si="40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7"/>
        <v>42705.25</v>
      </c>
      <c r="O436" s="11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39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12">
        <f t="shared" si="4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7"/>
        <v>41988.25</v>
      </c>
      <c r="O437" s="11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39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12">
        <f t="shared" si="4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7"/>
        <v>43575.208333333328</v>
      </c>
      <c r="O438" s="11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39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12">
        <f t="shared" si="40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7"/>
        <v>42260.208333333328</v>
      </c>
      <c r="O439" s="11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39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12">
        <f t="shared" si="4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7"/>
        <v>41337.25</v>
      </c>
      <c r="O440" s="11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39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12">
        <f t="shared" si="4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7"/>
        <v>42680.208333333328</v>
      </c>
      <c r="O441" s="11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39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12">
        <f t="shared" si="4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7"/>
        <v>42916.208333333328</v>
      </c>
      <c r="O442" s="11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39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12">
        <f t="shared" si="40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7"/>
        <v>41025.208333333336</v>
      </c>
      <c r="O443" s="11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39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12">
        <f t="shared" si="4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7"/>
        <v>42980.208333333328</v>
      </c>
      <c r="O444" s="11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39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12">
        <f t="shared" si="4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7"/>
        <v>40451.208333333336</v>
      </c>
      <c r="O445" s="11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39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12">
        <f t="shared" si="4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7"/>
        <v>40748.208333333336</v>
      </c>
      <c r="O446" s="11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39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12">
        <f t="shared" si="4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7"/>
        <v>40515.25</v>
      </c>
      <c r="O447" s="11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39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12">
        <f t="shared" si="4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7"/>
        <v>41261.25</v>
      </c>
      <c r="O448" s="11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39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12">
        <f t="shared" si="40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7"/>
        <v>43088.25</v>
      </c>
      <c r="O449" s="11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39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12">
        <f t="shared" si="4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7"/>
        <v>41378.208333333336</v>
      </c>
      <c r="O450" s="11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39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(E451/D451)*100</f>
        <v>967</v>
      </c>
      <c r="G451" t="s">
        <v>20</v>
      </c>
      <c r="H451">
        <v>86</v>
      </c>
      <c r="I451" s="12">
        <f t="shared" si="40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3">((L451/60/60/24)+DATE(1970,1,1))</f>
        <v>43530.25</v>
      </c>
      <c r="O451" s="11">
        <f t="shared" ref="O451:O514" si="44">((M451/60/60/24)+DATE(1970,1,1))</f>
        <v>43547.208333333328</v>
      </c>
      <c r="P451" t="b">
        <v>0</v>
      </c>
      <c r="Q451" t="b">
        <v>0</v>
      </c>
      <c r="R451" t="s">
        <v>89</v>
      </c>
      <c r="S451" t="str">
        <f t="shared" si="41"/>
        <v>games</v>
      </c>
      <c r="T451" t="str">
        <f t="shared" ref="T451:T514" si="45">RIGHT(R451,LEN(R451)-SEARCH("/",R451,1))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12">
        <f t="shared" ref="I452:I515" si="46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3"/>
        <v>43394.208333333328</v>
      </c>
      <c r="O452" s="11">
        <f t="shared" si="44"/>
        <v>43417.25</v>
      </c>
      <c r="P452" t="b">
        <v>0</v>
      </c>
      <c r="Q452" t="b">
        <v>0</v>
      </c>
      <c r="R452" t="s">
        <v>71</v>
      </c>
      <c r="S452" t="str">
        <f t="shared" ref="S452:S515" si="47">LEFT(R452, SEARCH("/",R452,1)-1)</f>
        <v>film &amp; video</v>
      </c>
      <c r="T452" t="str">
        <f t="shared" si="45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12">
        <f t="shared" si="4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3"/>
        <v>42935.208333333328</v>
      </c>
      <c r="O453" s="11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7"/>
        <v>music</v>
      </c>
      <c r="T453" t="str">
        <f t="shared" si="45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12">
        <f t="shared" si="4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3"/>
        <v>40365.208333333336</v>
      </c>
      <c r="O454" s="11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5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12">
        <f t="shared" si="4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3"/>
        <v>42705.25</v>
      </c>
      <c r="O455" s="11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5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12">
        <f t="shared" si="4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3"/>
        <v>41568.208333333336</v>
      </c>
      <c r="O456" s="11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5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12">
        <f t="shared" si="4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3"/>
        <v>40809.208333333336</v>
      </c>
      <c r="O457" s="11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5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12">
        <f t="shared" si="4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3"/>
        <v>43141.25</v>
      </c>
      <c r="O458" s="11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5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12">
        <f t="shared" si="4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3"/>
        <v>42657.208333333328</v>
      </c>
      <c r="O459" s="11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5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12">
        <f t="shared" si="4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3"/>
        <v>40265.208333333336</v>
      </c>
      <c r="O460" s="11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5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12">
        <f t="shared" si="4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3"/>
        <v>42001.25</v>
      </c>
      <c r="O461" s="11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5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12">
        <f t="shared" si="46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3"/>
        <v>40399.208333333336</v>
      </c>
      <c r="O462" s="11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5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12">
        <f t="shared" si="4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3"/>
        <v>41757.208333333336</v>
      </c>
      <c r="O463" s="11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5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12">
        <f t="shared" si="4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3"/>
        <v>41304.25</v>
      </c>
      <c r="O464" s="11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5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12">
        <f t="shared" si="4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3"/>
        <v>41639.25</v>
      </c>
      <c r="O465" s="11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5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12">
        <f t="shared" si="4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3"/>
        <v>43142.25</v>
      </c>
      <c r="O466" s="11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5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12">
        <f t="shared" si="4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3"/>
        <v>43127.25</v>
      </c>
      <c r="O467" s="11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5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12">
        <f t="shared" si="4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3"/>
        <v>41409.208333333336</v>
      </c>
      <c r="O468" s="11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5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12">
        <f t="shared" si="4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3"/>
        <v>42331.25</v>
      </c>
      <c r="O469" s="11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5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12">
        <f t="shared" si="46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3"/>
        <v>43569.208333333328</v>
      </c>
      <c r="O470" s="11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5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12">
        <f t="shared" si="4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3"/>
        <v>42142.208333333328</v>
      </c>
      <c r="O471" s="11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5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12">
        <f t="shared" si="4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3"/>
        <v>42716.25</v>
      </c>
      <c r="O472" s="11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5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12">
        <f t="shared" si="4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3"/>
        <v>41031.208333333336</v>
      </c>
      <c r="O473" s="11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5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12">
        <f t="shared" si="4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3"/>
        <v>43535.208333333328</v>
      </c>
      <c r="O474" s="11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5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12">
        <f t="shared" si="4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3"/>
        <v>43277.208333333328</v>
      </c>
      <c r="O475" s="11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5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12">
        <f t="shared" si="4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3"/>
        <v>41989.25</v>
      </c>
      <c r="O476" s="11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5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12">
        <f t="shared" si="4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3"/>
        <v>41450.208333333336</v>
      </c>
      <c r="O477" s="11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5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12">
        <f t="shared" si="4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3"/>
        <v>43322.208333333328</v>
      </c>
      <c r="O478" s="11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5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12">
        <f t="shared" si="4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3"/>
        <v>40720.208333333336</v>
      </c>
      <c r="O479" s="11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5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12">
        <f t="shared" si="4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3"/>
        <v>42072.208333333328</v>
      </c>
      <c r="O480" s="11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5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12">
        <f t="shared" si="4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3"/>
        <v>42945.208333333328</v>
      </c>
      <c r="O481" s="11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5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12">
        <f t="shared" si="4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3"/>
        <v>40248.25</v>
      </c>
      <c r="O482" s="11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5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12">
        <f t="shared" si="4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3"/>
        <v>41913.208333333336</v>
      </c>
      <c r="O483" s="11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5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12">
        <f t="shared" si="4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3"/>
        <v>40963.25</v>
      </c>
      <c r="O484" s="11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5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12">
        <f t="shared" si="4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3"/>
        <v>43811.25</v>
      </c>
      <c r="O485" s="11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5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12">
        <f t="shared" si="4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3"/>
        <v>41855.208333333336</v>
      </c>
      <c r="O486" s="11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5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12">
        <f t="shared" si="4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3"/>
        <v>43626.208333333328</v>
      </c>
      <c r="O487" s="11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5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12">
        <f t="shared" si="4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3"/>
        <v>43168.25</v>
      </c>
      <c r="O488" s="11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5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12">
        <f t="shared" si="4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3"/>
        <v>42845.208333333328</v>
      </c>
      <c r="O489" s="11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5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12">
        <f t="shared" si="4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3"/>
        <v>42403.25</v>
      </c>
      <c r="O490" s="11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5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12">
        <f t="shared" si="4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3"/>
        <v>40406.208333333336</v>
      </c>
      <c r="O491" s="11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5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12">
        <f t="shared" si="4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3"/>
        <v>43786.25</v>
      </c>
      <c r="O492" s="11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5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12">
        <f t="shared" si="4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3"/>
        <v>41456.208333333336</v>
      </c>
      <c r="O493" s="11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5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12">
        <f t="shared" si="4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3"/>
        <v>40336.208333333336</v>
      </c>
      <c r="O494" s="11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5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12">
        <f t="shared" si="4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3"/>
        <v>43645.208333333328</v>
      </c>
      <c r="O495" s="11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5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12">
        <f t="shared" si="4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3"/>
        <v>40990.208333333336</v>
      </c>
      <c r="O496" s="11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5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12">
        <f t="shared" si="4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3"/>
        <v>41800.208333333336</v>
      </c>
      <c r="O497" s="11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5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12">
        <f t="shared" si="4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3"/>
        <v>42876.208333333328</v>
      </c>
      <c r="O498" s="11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5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12">
        <f t="shared" si="4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3"/>
        <v>42724.25</v>
      </c>
      <c r="O499" s="11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5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12">
        <f t="shared" si="4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3"/>
        <v>42005.25</v>
      </c>
      <c r="O500" s="11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5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12">
        <f t="shared" si="4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3"/>
        <v>42444.208333333328</v>
      </c>
      <c r="O501" s="11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5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12" t="e">
        <f t="shared" si="46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3"/>
        <v>41395.208333333336</v>
      </c>
      <c r="O502" s="11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5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12">
        <f t="shared" si="4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3"/>
        <v>41345.208333333336</v>
      </c>
      <c r="O503" s="11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5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12">
        <f t="shared" si="4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3"/>
        <v>41117.208333333336</v>
      </c>
      <c r="O504" s="11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5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12">
        <f t="shared" si="4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3"/>
        <v>42186.208333333328</v>
      </c>
      <c r="O505" s="11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5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12">
        <f t="shared" si="4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3"/>
        <v>42142.208333333328</v>
      </c>
      <c r="O506" s="11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5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12">
        <f t="shared" si="4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3"/>
        <v>41341.25</v>
      </c>
      <c r="O507" s="11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5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12">
        <f t="shared" si="4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3"/>
        <v>43062.25</v>
      </c>
      <c r="O508" s="11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5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12">
        <f t="shared" si="4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3"/>
        <v>41373.208333333336</v>
      </c>
      <c r="O509" s="11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5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12">
        <f t="shared" si="4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3"/>
        <v>43310.208333333328</v>
      </c>
      <c r="O510" s="11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5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12">
        <f t="shared" si="46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3"/>
        <v>41034.208333333336</v>
      </c>
      <c r="O511" s="11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5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12">
        <f t="shared" si="4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3"/>
        <v>43251.208333333328</v>
      </c>
      <c r="O512" s="11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5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12">
        <f t="shared" si="4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3"/>
        <v>43671.208333333328</v>
      </c>
      <c r="O513" s="11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5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12">
        <f t="shared" si="4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3"/>
        <v>41825.208333333336</v>
      </c>
      <c r="O514" s="11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5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(E515/D515)*100</f>
        <v>39.277108433734945</v>
      </c>
      <c r="G515" t="s">
        <v>74</v>
      </c>
      <c r="H515">
        <v>35</v>
      </c>
      <c r="I515" s="12">
        <f t="shared" si="46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49">((L515/60/60/24)+DATE(1970,1,1))</f>
        <v>40430.208333333336</v>
      </c>
      <c r="O515" s="11">
        <f t="shared" ref="O515:O578" si="50">((M515/60/60/24)+DATE(1970,1,1))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si="47"/>
        <v>film &amp; video</v>
      </c>
      <c r="T515" t="str">
        <f t="shared" ref="T515:T578" si="51">RIGHT(R515,LEN(R515)-SEARCH("/",R515,1))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12">
        <f t="shared" ref="I516:I579" si="52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49"/>
        <v>41614.25</v>
      </c>
      <c r="O516" s="11">
        <f t="shared" si="50"/>
        <v>41619.25</v>
      </c>
      <c r="P516" t="b">
        <v>0</v>
      </c>
      <c r="Q516" t="b">
        <v>1</v>
      </c>
      <c r="R516" t="s">
        <v>23</v>
      </c>
      <c r="S516" t="str">
        <f t="shared" ref="S516:S579" si="53">LEFT(R516, SEARCH("/",R516,1)-1)</f>
        <v>music</v>
      </c>
      <c r="T516" t="str">
        <f t="shared" si="51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12">
        <f t="shared" si="5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49"/>
        <v>40900.25</v>
      </c>
      <c r="O517" s="11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3"/>
        <v>theater</v>
      </c>
      <c r="T517" t="str">
        <f t="shared" si="51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12">
        <f t="shared" si="5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49"/>
        <v>40396.208333333336</v>
      </c>
      <c r="O518" s="11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1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12">
        <f t="shared" si="5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49"/>
        <v>42860.208333333328</v>
      </c>
      <c r="O519" s="11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1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12">
        <f t="shared" si="52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49"/>
        <v>43154.25</v>
      </c>
      <c r="O520" s="11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1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12">
        <f t="shared" si="5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49"/>
        <v>42012.25</v>
      </c>
      <c r="O521" s="11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1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12">
        <f t="shared" si="5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49"/>
        <v>43574.208333333328</v>
      </c>
      <c r="O522" s="11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1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12">
        <f t="shared" si="5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49"/>
        <v>42605.208333333328</v>
      </c>
      <c r="O523" s="11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1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12">
        <f t="shared" si="5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49"/>
        <v>41093.208333333336</v>
      </c>
      <c r="O524" s="11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1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12">
        <f t="shared" si="5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49"/>
        <v>40241.25</v>
      </c>
      <c r="O525" s="11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1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12">
        <f t="shared" si="5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49"/>
        <v>40294.208333333336</v>
      </c>
      <c r="O526" s="11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1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12">
        <f t="shared" si="5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49"/>
        <v>40505.25</v>
      </c>
      <c r="O527" s="11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1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12">
        <f t="shared" si="5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49"/>
        <v>42364.25</v>
      </c>
      <c r="O528" s="11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1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12">
        <f t="shared" si="52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49"/>
        <v>42405.25</v>
      </c>
      <c r="O529" s="11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1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12">
        <f t="shared" si="5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49"/>
        <v>41601.25</v>
      </c>
      <c r="O530" s="11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1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12">
        <f t="shared" si="5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49"/>
        <v>41769.208333333336</v>
      </c>
      <c r="O531" s="11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1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12">
        <f t="shared" si="5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49"/>
        <v>40421.208333333336</v>
      </c>
      <c r="O532" s="11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1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12">
        <f t="shared" si="5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49"/>
        <v>41589.25</v>
      </c>
      <c r="O533" s="11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1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12">
        <f t="shared" si="5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49"/>
        <v>43125.25</v>
      </c>
      <c r="O534" s="11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1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12">
        <f t="shared" si="5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49"/>
        <v>41479.208333333336</v>
      </c>
      <c r="O535" s="11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1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12">
        <f t="shared" si="5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49"/>
        <v>43329.208333333328</v>
      </c>
      <c r="O536" s="11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1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12">
        <f t="shared" si="5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49"/>
        <v>43259.208333333328</v>
      </c>
      <c r="O537" s="11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1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12">
        <f t="shared" si="5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49"/>
        <v>40414.208333333336</v>
      </c>
      <c r="O538" s="11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1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12">
        <f t="shared" si="5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49"/>
        <v>43342.208333333328</v>
      </c>
      <c r="O539" s="11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1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12">
        <f t="shared" si="5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49"/>
        <v>41539.208333333336</v>
      </c>
      <c r="O540" s="11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1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12">
        <f t="shared" si="5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49"/>
        <v>43647.208333333328</v>
      </c>
      <c r="O541" s="11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1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12">
        <f t="shared" si="5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49"/>
        <v>43225.208333333328</v>
      </c>
      <c r="O542" s="11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1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12">
        <f t="shared" si="5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49"/>
        <v>42165.208333333328</v>
      </c>
      <c r="O543" s="11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1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12">
        <f t="shared" si="5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49"/>
        <v>42391.25</v>
      </c>
      <c r="O544" s="11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1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12">
        <f t="shared" si="5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49"/>
        <v>41528.208333333336</v>
      </c>
      <c r="O545" s="11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1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12">
        <f t="shared" si="5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49"/>
        <v>42377.25</v>
      </c>
      <c r="O546" s="11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1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12">
        <f t="shared" si="5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49"/>
        <v>43824.25</v>
      </c>
      <c r="O547" s="11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1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12">
        <f t="shared" si="5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49"/>
        <v>43360.208333333328</v>
      </c>
      <c r="O548" s="11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1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12">
        <f t="shared" si="52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49"/>
        <v>42029.25</v>
      </c>
      <c r="O549" s="11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1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12">
        <f t="shared" si="5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49"/>
        <v>42461.208333333328</v>
      </c>
      <c r="O550" s="11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1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12">
        <f t="shared" si="5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49"/>
        <v>41422.208333333336</v>
      </c>
      <c r="O551" s="11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1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12">
        <f t="shared" si="52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49"/>
        <v>40968.25</v>
      </c>
      <c r="O552" s="11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1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12">
        <f t="shared" si="5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49"/>
        <v>41993.25</v>
      </c>
      <c r="O553" s="11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1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12">
        <f t="shared" si="5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49"/>
        <v>42700.25</v>
      </c>
      <c r="O554" s="11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1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12">
        <f t="shared" si="5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49"/>
        <v>40545.25</v>
      </c>
      <c r="O555" s="11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1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12">
        <f t="shared" si="5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49"/>
        <v>42723.25</v>
      </c>
      <c r="O556" s="11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1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12">
        <f t="shared" si="5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49"/>
        <v>41731.208333333336</v>
      </c>
      <c r="O557" s="11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1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12">
        <f t="shared" si="5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49"/>
        <v>40792.208333333336</v>
      </c>
      <c r="O558" s="11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1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12">
        <f t="shared" si="5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49"/>
        <v>42279.208333333328</v>
      </c>
      <c r="O559" s="11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1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12">
        <f t="shared" si="5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49"/>
        <v>42424.25</v>
      </c>
      <c r="O560" s="11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1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12">
        <f t="shared" si="5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49"/>
        <v>42584.208333333328</v>
      </c>
      <c r="O561" s="11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1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12">
        <f t="shared" si="5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49"/>
        <v>40865.25</v>
      </c>
      <c r="O562" s="11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1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12">
        <f t="shared" si="5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49"/>
        <v>40833.208333333336</v>
      </c>
      <c r="O563" s="11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1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12">
        <f t="shared" si="5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49"/>
        <v>43536.208333333328</v>
      </c>
      <c r="O564" s="11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1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12">
        <f t="shared" si="5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49"/>
        <v>43417.25</v>
      </c>
      <c r="O565" s="11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1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12">
        <f t="shared" si="5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49"/>
        <v>42078.208333333328</v>
      </c>
      <c r="O566" s="11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1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12">
        <f t="shared" si="5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49"/>
        <v>40862.25</v>
      </c>
      <c r="O567" s="11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1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12">
        <f t="shared" si="5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49"/>
        <v>42424.25</v>
      </c>
      <c r="O568" s="11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1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12">
        <f t="shared" si="5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49"/>
        <v>41830.208333333336</v>
      </c>
      <c r="O569" s="11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1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12">
        <f t="shared" si="5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49"/>
        <v>40374.208333333336</v>
      </c>
      <c r="O570" s="11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1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12">
        <f t="shared" si="5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49"/>
        <v>40554.25</v>
      </c>
      <c r="O571" s="11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1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12">
        <f t="shared" si="5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49"/>
        <v>41993.25</v>
      </c>
      <c r="O572" s="11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1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12">
        <f t="shared" si="5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49"/>
        <v>42174.208333333328</v>
      </c>
      <c r="O573" s="11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1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12">
        <f t="shared" si="5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49"/>
        <v>42275.208333333328</v>
      </c>
      <c r="O574" s="11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1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12">
        <f t="shared" si="5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49"/>
        <v>41761.208333333336</v>
      </c>
      <c r="O575" s="11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1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12">
        <f t="shared" si="5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49"/>
        <v>43806.25</v>
      </c>
      <c r="O576" s="11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1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12">
        <f t="shared" si="5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49"/>
        <v>41779.208333333336</v>
      </c>
      <c r="O577" s="11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1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12">
        <f t="shared" si="5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49"/>
        <v>43040.208333333328</v>
      </c>
      <c r="O578" s="11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1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(E579/D579)*100</f>
        <v>18.853658536585368</v>
      </c>
      <c r="G579" t="s">
        <v>74</v>
      </c>
      <c r="H579">
        <v>37</v>
      </c>
      <c r="I579" s="12">
        <f t="shared" si="52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5">((L579/60/60/24)+DATE(1970,1,1))</f>
        <v>40613.25</v>
      </c>
      <c r="O579" s="11">
        <f t="shared" ref="O579:O642" si="56">((M579/60/60/24)+DATE(1970,1,1))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si="53"/>
        <v>music</v>
      </c>
      <c r="T579" t="str">
        <f t="shared" ref="T579:T642" si="57">RIGHT(R579,LEN(R579)-SEARCH("/",R579,1))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12">
        <f t="shared" ref="I580:I643" si="58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5"/>
        <v>40878.25</v>
      </c>
      <c r="O580" s="11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ref="S580:S643" si="59">LEFT(R580, SEARCH("/",R580,1)-1)</f>
        <v>film &amp; video</v>
      </c>
      <c r="T580" t="str">
        <f t="shared" si="57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12">
        <f t="shared" si="5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5"/>
        <v>40762.208333333336</v>
      </c>
      <c r="O581" s="11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9"/>
        <v>music</v>
      </c>
      <c r="T581" t="str">
        <f t="shared" si="57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12">
        <f t="shared" si="5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5"/>
        <v>41696.25</v>
      </c>
      <c r="O582" s="11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57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12">
        <f t="shared" si="5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5"/>
        <v>40662.208333333336</v>
      </c>
      <c r="O583" s="11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57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12">
        <f t="shared" si="5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5"/>
        <v>42165.208333333328</v>
      </c>
      <c r="O584" s="11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57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12">
        <f t="shared" si="5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5"/>
        <v>40959.25</v>
      </c>
      <c r="O585" s="11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57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12">
        <f t="shared" si="5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5"/>
        <v>41024.208333333336</v>
      </c>
      <c r="O586" s="11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57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12">
        <f t="shared" si="5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5"/>
        <v>40255.208333333336</v>
      </c>
      <c r="O587" s="11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57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12">
        <f t="shared" si="5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5"/>
        <v>40499.25</v>
      </c>
      <c r="O588" s="11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57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12">
        <f t="shared" si="5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5"/>
        <v>43484.25</v>
      </c>
      <c r="O589" s="11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57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12">
        <f t="shared" si="5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5"/>
        <v>40262.208333333336</v>
      </c>
      <c r="O590" s="11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57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12">
        <f t="shared" si="5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5"/>
        <v>42190.208333333328</v>
      </c>
      <c r="O591" s="11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57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12">
        <f t="shared" si="5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5"/>
        <v>41994.25</v>
      </c>
      <c r="O592" s="11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57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12">
        <f t="shared" si="5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5"/>
        <v>40373.208333333336</v>
      </c>
      <c r="O593" s="11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57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12">
        <f t="shared" si="5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5"/>
        <v>41789.208333333336</v>
      </c>
      <c r="O594" s="11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57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12">
        <f t="shared" si="5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5"/>
        <v>41724.208333333336</v>
      </c>
      <c r="O595" s="11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57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12">
        <f t="shared" si="5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5"/>
        <v>42548.208333333328</v>
      </c>
      <c r="O596" s="11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57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12">
        <f t="shared" si="5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5"/>
        <v>40253.208333333336</v>
      </c>
      <c r="O597" s="11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57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12">
        <f t="shared" si="5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5"/>
        <v>42434.25</v>
      </c>
      <c r="O598" s="11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57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12">
        <f t="shared" si="5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5"/>
        <v>43786.25</v>
      </c>
      <c r="O599" s="11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57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12">
        <f t="shared" si="5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5"/>
        <v>40344.208333333336</v>
      </c>
      <c r="O600" s="11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57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12">
        <f t="shared" si="5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5"/>
        <v>42047.25</v>
      </c>
      <c r="O601" s="11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57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12">
        <f t="shared" si="58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5"/>
        <v>41485.208333333336</v>
      </c>
      <c r="O602" s="11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57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12">
        <f t="shared" si="5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5"/>
        <v>41789.208333333336</v>
      </c>
      <c r="O603" s="11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57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12">
        <f t="shared" si="5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5"/>
        <v>42160.208333333328</v>
      </c>
      <c r="O604" s="11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57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12">
        <f t="shared" si="5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5"/>
        <v>43573.208333333328</v>
      </c>
      <c r="O605" s="11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57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12">
        <f t="shared" si="5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5"/>
        <v>40565.25</v>
      </c>
      <c r="O606" s="11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57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12">
        <f t="shared" si="5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5"/>
        <v>42280.208333333328</v>
      </c>
      <c r="O607" s="11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57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12">
        <f t="shared" si="58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5"/>
        <v>42436.25</v>
      </c>
      <c r="O608" s="11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57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12">
        <f t="shared" si="5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5"/>
        <v>41721.208333333336</v>
      </c>
      <c r="O609" s="11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57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12">
        <f t="shared" si="5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5"/>
        <v>43530.25</v>
      </c>
      <c r="O610" s="11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57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12">
        <f t="shared" si="5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5"/>
        <v>43481.25</v>
      </c>
      <c r="O611" s="11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57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12">
        <f t="shared" si="5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5"/>
        <v>41259.25</v>
      </c>
      <c r="O612" s="11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57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12">
        <f t="shared" si="5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5"/>
        <v>41480.208333333336</v>
      </c>
      <c r="O613" s="11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57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12">
        <f t="shared" si="5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5"/>
        <v>40474.208333333336</v>
      </c>
      <c r="O614" s="11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57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12">
        <f t="shared" si="5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5"/>
        <v>42973.208333333328</v>
      </c>
      <c r="O615" s="11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57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12">
        <f t="shared" si="5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5"/>
        <v>42746.25</v>
      </c>
      <c r="O616" s="11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57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12">
        <f t="shared" si="5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5"/>
        <v>42489.208333333328</v>
      </c>
      <c r="O617" s="11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57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12">
        <f t="shared" si="5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5"/>
        <v>41537.208333333336</v>
      </c>
      <c r="O618" s="11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57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12">
        <f t="shared" si="5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5"/>
        <v>41794.208333333336</v>
      </c>
      <c r="O619" s="11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57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12">
        <f t="shared" si="5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5"/>
        <v>41396.208333333336</v>
      </c>
      <c r="O620" s="11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57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12">
        <f t="shared" si="5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5"/>
        <v>40669.208333333336</v>
      </c>
      <c r="O621" s="11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57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12">
        <f t="shared" si="5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5"/>
        <v>42559.208333333328</v>
      </c>
      <c r="O622" s="11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57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12">
        <f t="shared" si="5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5"/>
        <v>42626.208333333328</v>
      </c>
      <c r="O623" s="11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57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12">
        <f t="shared" si="58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5"/>
        <v>43205.208333333328</v>
      </c>
      <c r="O624" s="11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57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12">
        <f t="shared" si="5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5"/>
        <v>42201.208333333328</v>
      </c>
      <c r="O625" s="11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57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12">
        <f t="shared" si="5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5"/>
        <v>42029.25</v>
      </c>
      <c r="O626" s="11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57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12">
        <f t="shared" si="5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5"/>
        <v>43857.25</v>
      </c>
      <c r="O627" s="11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57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12">
        <f t="shared" si="5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5"/>
        <v>40449.208333333336</v>
      </c>
      <c r="O628" s="11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57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12">
        <f t="shared" si="5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5"/>
        <v>40345.208333333336</v>
      </c>
      <c r="O629" s="11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57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12">
        <f t="shared" si="5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5"/>
        <v>40455.208333333336</v>
      </c>
      <c r="O630" s="11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57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12">
        <f t="shared" si="5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5"/>
        <v>42557.208333333328</v>
      </c>
      <c r="O631" s="11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57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12">
        <f t="shared" si="5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5"/>
        <v>43586.208333333328</v>
      </c>
      <c r="O632" s="11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57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12">
        <f t="shared" si="5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5"/>
        <v>43550.208333333328</v>
      </c>
      <c r="O633" s="11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57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12">
        <f t="shared" si="5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5"/>
        <v>41945.208333333336</v>
      </c>
      <c r="O634" s="11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57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12">
        <f t="shared" si="5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5"/>
        <v>42315.25</v>
      </c>
      <c r="O635" s="11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57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12">
        <f t="shared" si="5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5"/>
        <v>42819.208333333328</v>
      </c>
      <c r="O636" s="11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57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12">
        <f t="shared" si="5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5"/>
        <v>41314.25</v>
      </c>
      <c r="O637" s="11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57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12">
        <f t="shared" si="5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5"/>
        <v>40926.25</v>
      </c>
      <c r="O638" s="11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57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12">
        <f t="shared" si="5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5"/>
        <v>42688.25</v>
      </c>
      <c r="O639" s="11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57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12">
        <f t="shared" si="5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5"/>
        <v>40386.208333333336</v>
      </c>
      <c r="O640" s="11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57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12">
        <f t="shared" si="5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5"/>
        <v>43309.208333333328</v>
      </c>
      <c r="O641" s="11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57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12">
        <f t="shared" si="5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5"/>
        <v>42387.25</v>
      </c>
      <c r="O642" s="11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57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(E643/D643)*100</f>
        <v>119.96808510638297</v>
      </c>
      <c r="G643" t="s">
        <v>20</v>
      </c>
      <c r="H643">
        <v>194</v>
      </c>
      <c r="I643" s="12">
        <f t="shared" si="58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1">((L643/60/60/24)+DATE(1970,1,1))</f>
        <v>42786.25</v>
      </c>
      <c r="O643" s="11">
        <f t="shared" ref="O643:O706" si="62">((M643/60/60/24)+DATE(1970,1,1))</f>
        <v>42814.208333333328</v>
      </c>
      <c r="P643" t="b">
        <v>0</v>
      </c>
      <c r="Q643" t="b">
        <v>0</v>
      </c>
      <c r="R643" t="s">
        <v>33</v>
      </c>
      <c r="S643" t="str">
        <f t="shared" si="59"/>
        <v>theater</v>
      </c>
      <c r="T643" t="str">
        <f t="shared" ref="T643:T706" si="63">RIGHT(R643,LEN(R643)-SEARCH("/",R643,1))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12">
        <f t="shared" ref="I644:I707" si="64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1"/>
        <v>43451.25</v>
      </c>
      <c r="O644" s="11">
        <f t="shared" si="62"/>
        <v>43460.25</v>
      </c>
      <c r="P644" t="b">
        <v>0</v>
      </c>
      <c r="Q644" t="b">
        <v>0</v>
      </c>
      <c r="R644" t="s">
        <v>65</v>
      </c>
      <c r="S644" t="str">
        <f t="shared" ref="S644:S707" si="65">LEFT(R644, SEARCH("/",R644,1)-1)</f>
        <v>technology</v>
      </c>
      <c r="T644" t="str">
        <f t="shared" si="63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12">
        <f t="shared" si="64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1"/>
        <v>42795.25</v>
      </c>
      <c r="O645" s="11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5"/>
        <v>theater</v>
      </c>
      <c r="T645" t="str">
        <f t="shared" si="63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12">
        <f t="shared" si="64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1"/>
        <v>43452.25</v>
      </c>
      <c r="O646" s="11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3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12">
        <f t="shared" si="64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1"/>
        <v>43369.208333333328</v>
      </c>
      <c r="O647" s="11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3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12">
        <f t="shared" si="64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1"/>
        <v>41346.208333333336</v>
      </c>
      <c r="O648" s="11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3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12">
        <f t="shared" si="64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1"/>
        <v>43199.208333333328</v>
      </c>
      <c r="O649" s="11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3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12">
        <f t="shared" si="64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1"/>
        <v>42922.208333333328</v>
      </c>
      <c r="O650" s="11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3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12">
        <f t="shared" si="64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1"/>
        <v>40471.208333333336</v>
      </c>
      <c r="O651" s="11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3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12">
        <f t="shared" si="64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1"/>
        <v>41828.208333333336</v>
      </c>
      <c r="O652" s="11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3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12">
        <f t="shared" si="64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1"/>
        <v>41692.25</v>
      </c>
      <c r="O653" s="11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3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12">
        <f t="shared" si="64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1"/>
        <v>42587.208333333328</v>
      </c>
      <c r="O654" s="11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3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12">
        <f t="shared" si="64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1"/>
        <v>42468.208333333328</v>
      </c>
      <c r="O655" s="11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3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12">
        <f t="shared" si="64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1"/>
        <v>42240.208333333328</v>
      </c>
      <c r="O656" s="11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3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12">
        <f t="shared" si="64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1"/>
        <v>42796.25</v>
      </c>
      <c r="O657" s="11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3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12">
        <f t="shared" si="64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1"/>
        <v>43097.25</v>
      </c>
      <c r="O658" s="11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3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12">
        <f t="shared" si="64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1"/>
        <v>43096.25</v>
      </c>
      <c r="O659" s="11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3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12">
        <f t="shared" si="64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1"/>
        <v>42246.208333333328</v>
      </c>
      <c r="O660" s="11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3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12">
        <f t="shared" si="64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1"/>
        <v>40570.25</v>
      </c>
      <c r="O661" s="11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3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12">
        <f t="shared" si="64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1"/>
        <v>42237.208333333328</v>
      </c>
      <c r="O662" s="11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3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12">
        <f t="shared" si="64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1"/>
        <v>40996.208333333336</v>
      </c>
      <c r="O663" s="11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3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12">
        <f t="shared" si="64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1"/>
        <v>43443.25</v>
      </c>
      <c r="O664" s="11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3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12">
        <f t="shared" si="64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1"/>
        <v>40458.208333333336</v>
      </c>
      <c r="O665" s="11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3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12">
        <f t="shared" si="64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1"/>
        <v>40959.25</v>
      </c>
      <c r="O666" s="11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3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12">
        <f t="shared" si="64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1"/>
        <v>40733.208333333336</v>
      </c>
      <c r="O667" s="11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3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12">
        <f t="shared" si="6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1"/>
        <v>41516.208333333336</v>
      </c>
      <c r="O668" s="11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3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12">
        <f t="shared" si="64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1"/>
        <v>41892.208333333336</v>
      </c>
      <c r="O669" s="11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3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12">
        <f t="shared" si="64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1"/>
        <v>41122.208333333336</v>
      </c>
      <c r="O670" s="11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3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12">
        <f t="shared" si="64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1"/>
        <v>42912.208333333328</v>
      </c>
      <c r="O671" s="11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3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12">
        <f t="shared" si="64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1"/>
        <v>42425.25</v>
      </c>
      <c r="O672" s="11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3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12">
        <f t="shared" si="64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1"/>
        <v>40390.208333333336</v>
      </c>
      <c r="O673" s="11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3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12">
        <f t="shared" si="64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1"/>
        <v>43180.208333333328</v>
      </c>
      <c r="O674" s="11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3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12">
        <f t="shared" si="64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1"/>
        <v>42475.208333333328</v>
      </c>
      <c r="O675" s="11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3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12">
        <f t="shared" si="64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1"/>
        <v>40774.208333333336</v>
      </c>
      <c r="O676" s="11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3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12">
        <f t="shared" si="64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1"/>
        <v>43719.208333333328</v>
      </c>
      <c r="O677" s="11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3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12">
        <f t="shared" si="64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1"/>
        <v>41178.208333333336</v>
      </c>
      <c r="O678" s="11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3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12">
        <f t="shared" si="64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1"/>
        <v>42561.208333333328</v>
      </c>
      <c r="O679" s="11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3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12">
        <f t="shared" si="64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1"/>
        <v>43484.25</v>
      </c>
      <c r="O680" s="11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3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12">
        <f t="shared" si="64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1"/>
        <v>43756.208333333328</v>
      </c>
      <c r="O681" s="11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3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12">
        <f t="shared" si="64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1"/>
        <v>43813.25</v>
      </c>
      <c r="O682" s="11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3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12">
        <f t="shared" si="64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1"/>
        <v>40898.25</v>
      </c>
      <c r="O683" s="11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3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12">
        <f t="shared" si="64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1"/>
        <v>41619.25</v>
      </c>
      <c r="O684" s="11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3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12">
        <f t="shared" si="64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1"/>
        <v>43359.208333333328</v>
      </c>
      <c r="O685" s="11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3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12">
        <f t="shared" si="64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1"/>
        <v>40358.208333333336</v>
      </c>
      <c r="O686" s="11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3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12">
        <f t="shared" si="64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1"/>
        <v>42239.208333333328</v>
      </c>
      <c r="O687" s="11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3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12">
        <f t="shared" si="64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1"/>
        <v>43186.208333333328</v>
      </c>
      <c r="O688" s="11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3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12">
        <f t="shared" si="64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1"/>
        <v>42806.25</v>
      </c>
      <c r="O689" s="11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3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12">
        <f t="shared" si="64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1"/>
        <v>43475.25</v>
      </c>
      <c r="O690" s="11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3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12">
        <f t="shared" si="64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1"/>
        <v>41576.208333333336</v>
      </c>
      <c r="O691" s="11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3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12">
        <f t="shared" si="64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1"/>
        <v>40874.25</v>
      </c>
      <c r="O692" s="11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3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12">
        <f t="shared" si="64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1"/>
        <v>41185.208333333336</v>
      </c>
      <c r="O693" s="11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3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12">
        <f t="shared" si="64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1"/>
        <v>43655.208333333328</v>
      </c>
      <c r="O694" s="11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3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12">
        <f t="shared" si="64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1"/>
        <v>43025.208333333328</v>
      </c>
      <c r="O695" s="11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3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12">
        <f t="shared" si="6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1"/>
        <v>43066.25</v>
      </c>
      <c r="O696" s="11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3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12">
        <f t="shared" si="6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1"/>
        <v>42322.25</v>
      </c>
      <c r="O697" s="11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3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12">
        <f t="shared" si="6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1"/>
        <v>42114.208333333328</v>
      </c>
      <c r="O698" s="11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3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12">
        <f t="shared" si="6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1"/>
        <v>43190.208333333328</v>
      </c>
      <c r="O699" s="11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3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12">
        <f t="shared" si="6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1"/>
        <v>40871.25</v>
      </c>
      <c r="O700" s="11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3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12">
        <f t="shared" si="6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1"/>
        <v>43641.208333333328</v>
      </c>
      <c r="O701" s="11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3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12">
        <f t="shared" si="64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1"/>
        <v>40203.25</v>
      </c>
      <c r="O702" s="11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3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12">
        <f t="shared" si="6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1"/>
        <v>40629.208333333336</v>
      </c>
      <c r="O703" s="11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3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12">
        <f t="shared" si="6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1"/>
        <v>41477.208333333336</v>
      </c>
      <c r="O704" s="11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3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12">
        <f t="shared" si="6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1"/>
        <v>41020.208333333336</v>
      </c>
      <c r="O705" s="11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3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12">
        <f t="shared" si="6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1"/>
        <v>42555.208333333328</v>
      </c>
      <c r="O706" s="11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3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(E707/D707)*100</f>
        <v>99.026517383618156</v>
      </c>
      <c r="G707" t="s">
        <v>14</v>
      </c>
      <c r="H707">
        <v>2025</v>
      </c>
      <c r="I707" s="12">
        <f t="shared" si="6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7">((L707/60/60/24)+DATE(1970,1,1))</f>
        <v>41619.25</v>
      </c>
      <c r="O707" s="11">
        <f t="shared" ref="O707:O770" si="68">((M707/60/60/24)+DATE(1970,1,1))</f>
        <v>41623.25</v>
      </c>
      <c r="P707" t="b">
        <v>0</v>
      </c>
      <c r="Q707" t="b">
        <v>0</v>
      </c>
      <c r="R707" t="s">
        <v>68</v>
      </c>
      <c r="S707" t="str">
        <f t="shared" si="65"/>
        <v>publishing</v>
      </c>
      <c r="T707" t="str">
        <f t="shared" ref="T707:T770" si="69">RIGHT(R707,LEN(R707)-SEARCH("/",R707,1))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12">
        <f t="shared" ref="I708:I771" si="70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7"/>
        <v>43471.25</v>
      </c>
      <c r="O708" s="11">
        <f t="shared" si="68"/>
        <v>43479.25</v>
      </c>
      <c r="P708" t="b">
        <v>0</v>
      </c>
      <c r="Q708" t="b">
        <v>1</v>
      </c>
      <c r="R708" t="s">
        <v>28</v>
      </c>
      <c r="S708" t="str">
        <f t="shared" ref="S708:S771" si="71">LEFT(R708, SEARCH("/",R708,1)-1)</f>
        <v>technology</v>
      </c>
      <c r="T708" t="str">
        <f t="shared" si="69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12">
        <f t="shared" si="70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7"/>
        <v>43442.25</v>
      </c>
      <c r="O709" s="11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69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12">
        <f t="shared" si="70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7"/>
        <v>42877.208333333328</v>
      </c>
      <c r="O710" s="11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69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12">
        <f t="shared" si="70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7"/>
        <v>41018.208333333336</v>
      </c>
      <c r="O711" s="11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69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12">
        <f t="shared" si="70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7"/>
        <v>43295.208333333328</v>
      </c>
      <c r="O712" s="11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69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12">
        <f t="shared" si="70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7"/>
        <v>42393.25</v>
      </c>
      <c r="O713" s="11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69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12">
        <f t="shared" si="70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7"/>
        <v>42559.208333333328</v>
      </c>
      <c r="O714" s="11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69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12">
        <f t="shared" si="70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7"/>
        <v>42604.208333333328</v>
      </c>
      <c r="O715" s="11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69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12">
        <f t="shared" si="70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7"/>
        <v>41870.208333333336</v>
      </c>
      <c r="O716" s="11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69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12">
        <f t="shared" si="70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7"/>
        <v>40397.208333333336</v>
      </c>
      <c r="O717" s="11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69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12">
        <f t="shared" si="70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7"/>
        <v>41465.208333333336</v>
      </c>
      <c r="O718" s="11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69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12">
        <f t="shared" si="70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7"/>
        <v>40777.208333333336</v>
      </c>
      <c r="O719" s="11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69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12">
        <f t="shared" si="70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7"/>
        <v>41442.208333333336</v>
      </c>
      <c r="O720" s="11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69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12">
        <f t="shared" si="70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7"/>
        <v>41058.208333333336</v>
      </c>
      <c r="O721" s="11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69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12">
        <f t="shared" si="70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7"/>
        <v>43152.25</v>
      </c>
      <c r="O722" s="11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69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12">
        <f t="shared" si="70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7"/>
        <v>43194.208333333328</v>
      </c>
      <c r="O723" s="11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69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12">
        <f t="shared" si="70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7"/>
        <v>43045.25</v>
      </c>
      <c r="O724" s="11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69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12">
        <f t="shared" si="70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7"/>
        <v>42431.25</v>
      </c>
      <c r="O725" s="11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69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12">
        <f t="shared" si="70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7"/>
        <v>41934.208333333336</v>
      </c>
      <c r="O726" s="11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69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12">
        <f t="shared" si="70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7"/>
        <v>41958.25</v>
      </c>
      <c r="O727" s="11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69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12">
        <f t="shared" si="70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7"/>
        <v>40476.208333333336</v>
      </c>
      <c r="O728" s="11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69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12">
        <f t="shared" si="70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7"/>
        <v>43485.25</v>
      </c>
      <c r="O729" s="11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69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12">
        <f t="shared" si="70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7"/>
        <v>42515.208333333328</v>
      </c>
      <c r="O730" s="11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69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12">
        <f t="shared" si="70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7"/>
        <v>41309.25</v>
      </c>
      <c r="O731" s="11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69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12">
        <f t="shared" si="70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7"/>
        <v>42147.208333333328</v>
      </c>
      <c r="O732" s="11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69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12">
        <f t="shared" si="70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7"/>
        <v>42939.208333333328</v>
      </c>
      <c r="O733" s="11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69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12">
        <f t="shared" si="70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7"/>
        <v>42816.208333333328</v>
      </c>
      <c r="O734" s="11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69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12">
        <f t="shared" si="70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7"/>
        <v>41844.208333333336</v>
      </c>
      <c r="O735" s="11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69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12">
        <f t="shared" si="70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7"/>
        <v>42763.25</v>
      </c>
      <c r="O736" s="11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69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12">
        <f t="shared" si="70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7"/>
        <v>42459.208333333328</v>
      </c>
      <c r="O737" s="11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69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12">
        <f t="shared" si="70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7"/>
        <v>42055.25</v>
      </c>
      <c r="O738" s="11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69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12">
        <f t="shared" si="70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7"/>
        <v>42685.25</v>
      </c>
      <c r="O739" s="11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69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12">
        <f t="shared" si="70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7"/>
        <v>41959.25</v>
      </c>
      <c r="O740" s="11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69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12">
        <f t="shared" si="70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7"/>
        <v>41089.208333333336</v>
      </c>
      <c r="O741" s="11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69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12">
        <f t="shared" si="70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7"/>
        <v>42769.25</v>
      </c>
      <c r="O742" s="11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69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12">
        <f t="shared" si="70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7"/>
        <v>40321.208333333336</v>
      </c>
      <c r="O743" s="11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69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12">
        <f t="shared" si="70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7"/>
        <v>40197.25</v>
      </c>
      <c r="O744" s="11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69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12">
        <f t="shared" si="70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7"/>
        <v>42298.208333333328</v>
      </c>
      <c r="O745" s="11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69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12">
        <f t="shared" si="70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7"/>
        <v>43322.208333333328</v>
      </c>
      <c r="O746" s="11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69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12">
        <f t="shared" si="70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7"/>
        <v>40328.208333333336</v>
      </c>
      <c r="O747" s="11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69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12">
        <f t="shared" si="70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7"/>
        <v>40825.208333333336</v>
      </c>
      <c r="O748" s="11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69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12">
        <f t="shared" si="70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7"/>
        <v>40423.208333333336</v>
      </c>
      <c r="O749" s="11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69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12">
        <f t="shared" si="70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7"/>
        <v>40238.25</v>
      </c>
      <c r="O750" s="11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69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12">
        <f t="shared" si="70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7"/>
        <v>41920.208333333336</v>
      </c>
      <c r="O751" s="11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69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12">
        <f t="shared" si="70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7"/>
        <v>40360.208333333336</v>
      </c>
      <c r="O752" s="11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69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12">
        <f t="shared" si="70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7"/>
        <v>42446.208333333328</v>
      </c>
      <c r="O753" s="11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69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12">
        <f t="shared" si="70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7"/>
        <v>40395.208333333336</v>
      </c>
      <c r="O754" s="11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69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12">
        <f t="shared" si="70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7"/>
        <v>40321.208333333336</v>
      </c>
      <c r="O755" s="11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69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12">
        <f t="shared" si="70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7"/>
        <v>41210.208333333336</v>
      </c>
      <c r="O756" s="11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69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12">
        <f t="shared" si="70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7"/>
        <v>43096.25</v>
      </c>
      <c r="O757" s="11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69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12">
        <f t="shared" si="70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7"/>
        <v>42024.25</v>
      </c>
      <c r="O758" s="11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69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12">
        <f t="shared" si="70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7"/>
        <v>40675.208333333336</v>
      </c>
      <c r="O759" s="11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69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12">
        <f t="shared" si="70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7"/>
        <v>41936.208333333336</v>
      </c>
      <c r="O760" s="11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69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12">
        <f t="shared" si="70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7"/>
        <v>43136.25</v>
      </c>
      <c r="O761" s="11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69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12">
        <f t="shared" si="70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7"/>
        <v>43678.208333333328</v>
      </c>
      <c r="O762" s="11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69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12">
        <f t="shared" si="70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7"/>
        <v>42938.208333333328</v>
      </c>
      <c r="O763" s="11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69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12">
        <f t="shared" si="70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7"/>
        <v>41241.25</v>
      </c>
      <c r="O764" s="11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69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12">
        <f t="shared" si="70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7"/>
        <v>41037.208333333336</v>
      </c>
      <c r="O765" s="11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69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12">
        <f t="shared" si="70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7"/>
        <v>40676.208333333336</v>
      </c>
      <c r="O766" s="11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69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12">
        <f t="shared" si="70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7"/>
        <v>42840.208333333328</v>
      </c>
      <c r="O767" s="11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69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12">
        <f t="shared" si="70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7"/>
        <v>43362.208333333328</v>
      </c>
      <c r="O768" s="11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69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12">
        <f t="shared" si="70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7"/>
        <v>42283.208333333328</v>
      </c>
      <c r="O769" s="11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69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12">
        <f t="shared" si="70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7"/>
        <v>41619.25</v>
      </c>
      <c r="O770" s="11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69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(E771/D771)*100</f>
        <v>86.867834394904463</v>
      </c>
      <c r="G771" t="s">
        <v>14</v>
      </c>
      <c r="H771">
        <v>3410</v>
      </c>
      <c r="I771" s="12">
        <f t="shared" si="70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3">((L771/60/60/24)+DATE(1970,1,1))</f>
        <v>41501.208333333336</v>
      </c>
      <c r="O771" s="11">
        <f t="shared" ref="O771:O834" si="74">((M771/60/60/24)+DATE(1970,1,1))</f>
        <v>41527.208333333336</v>
      </c>
      <c r="P771" t="b">
        <v>0</v>
      </c>
      <c r="Q771" t="b">
        <v>0</v>
      </c>
      <c r="R771" t="s">
        <v>89</v>
      </c>
      <c r="S771" t="str">
        <f t="shared" si="71"/>
        <v>games</v>
      </c>
      <c r="T771" t="str">
        <f t="shared" ref="T771:T834" si="75">RIGHT(R771,LEN(R771)-SEARCH("/",R771,1))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12">
        <f t="shared" ref="I772:I835" si="76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3"/>
        <v>41743.208333333336</v>
      </c>
      <c r="O772" s="11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ref="S772:S835" si="77">LEFT(R772, SEARCH("/",R772,1)-1)</f>
        <v>theater</v>
      </c>
      <c r="T772" t="str">
        <f t="shared" si="75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12">
        <f t="shared" si="76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3"/>
        <v>43491.25</v>
      </c>
      <c r="O773" s="11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5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12">
        <f t="shared" si="76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3"/>
        <v>43505.25</v>
      </c>
      <c r="O774" s="11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5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12">
        <f t="shared" si="76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3"/>
        <v>42838.208333333328</v>
      </c>
      <c r="O775" s="11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5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12">
        <f t="shared" si="76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3"/>
        <v>42513.208333333328</v>
      </c>
      <c r="O776" s="11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5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12">
        <f t="shared" si="76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3"/>
        <v>41949.25</v>
      </c>
      <c r="O777" s="11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5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12">
        <f t="shared" si="76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3"/>
        <v>43650.208333333328</v>
      </c>
      <c r="O778" s="11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5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12">
        <f t="shared" si="76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3"/>
        <v>40809.208333333336</v>
      </c>
      <c r="O779" s="11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5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12">
        <f t="shared" si="76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3"/>
        <v>40768.208333333336</v>
      </c>
      <c r="O780" s="11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5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12">
        <f t="shared" si="76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3"/>
        <v>42230.208333333328</v>
      </c>
      <c r="O781" s="11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5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12">
        <f t="shared" si="76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3"/>
        <v>42573.208333333328</v>
      </c>
      <c r="O782" s="11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5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12">
        <f t="shared" si="76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3"/>
        <v>40482.208333333336</v>
      </c>
      <c r="O783" s="11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5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12">
        <f t="shared" si="76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3"/>
        <v>40603.25</v>
      </c>
      <c r="O784" s="11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5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12">
        <f t="shared" si="76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3"/>
        <v>41625.25</v>
      </c>
      <c r="O785" s="11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5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12">
        <f t="shared" si="76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3"/>
        <v>42435.25</v>
      </c>
      <c r="O786" s="11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5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12">
        <f t="shared" si="76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3"/>
        <v>43582.208333333328</v>
      </c>
      <c r="O787" s="11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5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12">
        <f t="shared" si="76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3"/>
        <v>43186.208333333328</v>
      </c>
      <c r="O788" s="11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5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12">
        <f t="shared" si="76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3"/>
        <v>40684.208333333336</v>
      </c>
      <c r="O789" s="11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5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12">
        <f t="shared" si="76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3"/>
        <v>41202.208333333336</v>
      </c>
      <c r="O790" s="11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5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12">
        <f t="shared" si="76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3"/>
        <v>41786.208333333336</v>
      </c>
      <c r="O791" s="11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5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12">
        <f t="shared" si="76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3"/>
        <v>40223.25</v>
      </c>
      <c r="O792" s="11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5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12">
        <f t="shared" si="76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3"/>
        <v>42715.25</v>
      </c>
      <c r="O793" s="11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5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12">
        <f t="shared" si="76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3"/>
        <v>41451.208333333336</v>
      </c>
      <c r="O794" s="11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5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12">
        <f t="shared" si="76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3"/>
        <v>41450.208333333336</v>
      </c>
      <c r="O795" s="11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5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12">
        <f t="shared" si="76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3"/>
        <v>43091.25</v>
      </c>
      <c r="O796" s="11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5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12">
        <f t="shared" si="76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3"/>
        <v>42675.208333333328</v>
      </c>
      <c r="O797" s="11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5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12">
        <f t="shared" si="76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3"/>
        <v>41859.208333333336</v>
      </c>
      <c r="O798" s="11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5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12">
        <f t="shared" si="76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3"/>
        <v>43464.25</v>
      </c>
      <c r="O799" s="11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5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12">
        <f t="shared" si="76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3"/>
        <v>41060.208333333336</v>
      </c>
      <c r="O800" s="11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5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12">
        <f t="shared" si="76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3"/>
        <v>42399.25</v>
      </c>
      <c r="O801" s="11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5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12">
        <f t="shared" si="76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3"/>
        <v>42167.208333333328</v>
      </c>
      <c r="O802" s="11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5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12">
        <f t="shared" si="76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3"/>
        <v>43830.25</v>
      </c>
      <c r="O803" s="11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5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12">
        <f t="shared" si="76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3"/>
        <v>43650.208333333328</v>
      </c>
      <c r="O804" s="11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5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12">
        <f t="shared" si="76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3"/>
        <v>43492.25</v>
      </c>
      <c r="O805" s="11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5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12">
        <f t="shared" si="76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3"/>
        <v>43102.25</v>
      </c>
      <c r="O806" s="11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5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12">
        <f t="shared" si="76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3"/>
        <v>41958.25</v>
      </c>
      <c r="O807" s="11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5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12">
        <f t="shared" si="76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3"/>
        <v>40973.25</v>
      </c>
      <c r="O808" s="11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5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12">
        <f t="shared" si="76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3"/>
        <v>43753.208333333328</v>
      </c>
      <c r="O809" s="11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5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12">
        <f t="shared" si="76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3"/>
        <v>42507.208333333328</v>
      </c>
      <c r="O810" s="11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5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12">
        <f t="shared" si="76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3"/>
        <v>41135.208333333336</v>
      </c>
      <c r="O811" s="11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5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12">
        <f t="shared" si="76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3"/>
        <v>43067.25</v>
      </c>
      <c r="O812" s="11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5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12">
        <f t="shared" si="76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3"/>
        <v>42378.25</v>
      </c>
      <c r="O813" s="11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5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12">
        <f t="shared" si="76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3"/>
        <v>43206.208333333328</v>
      </c>
      <c r="O814" s="11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5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12">
        <f t="shared" si="76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3"/>
        <v>41148.208333333336</v>
      </c>
      <c r="O815" s="11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5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12">
        <f t="shared" si="76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3"/>
        <v>42517.208333333328</v>
      </c>
      <c r="O816" s="11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5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12">
        <f t="shared" si="76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3"/>
        <v>43068.25</v>
      </c>
      <c r="O817" s="11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5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12">
        <f t="shared" si="76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3"/>
        <v>41680.25</v>
      </c>
      <c r="O818" s="11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5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12">
        <f t="shared" si="76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3"/>
        <v>43589.208333333328</v>
      </c>
      <c r="O819" s="11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5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12">
        <f t="shared" si="76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3"/>
        <v>43486.25</v>
      </c>
      <c r="O820" s="11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5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12">
        <f t="shared" si="76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3"/>
        <v>41237.25</v>
      </c>
      <c r="O821" s="11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5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12">
        <f t="shared" si="76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3"/>
        <v>43310.208333333328</v>
      </c>
      <c r="O822" s="11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5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12">
        <f t="shared" si="76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3"/>
        <v>42794.25</v>
      </c>
      <c r="O823" s="11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5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12">
        <f t="shared" si="76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3"/>
        <v>41698.25</v>
      </c>
      <c r="O824" s="11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5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12">
        <f t="shared" si="76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3"/>
        <v>41892.208333333336</v>
      </c>
      <c r="O825" s="11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5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12">
        <f t="shared" si="76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3"/>
        <v>40348.208333333336</v>
      </c>
      <c r="O826" s="11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5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12">
        <f t="shared" si="76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3"/>
        <v>42941.208333333328</v>
      </c>
      <c r="O827" s="11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5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12">
        <f t="shared" si="76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3"/>
        <v>40525.25</v>
      </c>
      <c r="O828" s="11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5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12">
        <f t="shared" si="76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3"/>
        <v>40666.208333333336</v>
      </c>
      <c r="O829" s="11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5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12">
        <f t="shared" si="76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3"/>
        <v>43340.208333333328</v>
      </c>
      <c r="O830" s="11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5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12">
        <f t="shared" si="76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3"/>
        <v>42164.208333333328</v>
      </c>
      <c r="O831" s="11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5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12">
        <f t="shared" si="76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3"/>
        <v>43103.25</v>
      </c>
      <c r="O832" s="11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5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12">
        <f t="shared" si="76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3"/>
        <v>40994.208333333336</v>
      </c>
      <c r="O833" s="11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5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12">
        <f t="shared" si="76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3"/>
        <v>42299.208333333328</v>
      </c>
      <c r="O834" s="11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5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(E835/D835)*100</f>
        <v>157.69117647058823</v>
      </c>
      <c r="G835" t="s">
        <v>20</v>
      </c>
      <c r="H835">
        <v>165</v>
      </c>
      <c r="I835" s="12">
        <f t="shared" si="76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79">((L835/60/60/24)+DATE(1970,1,1))</f>
        <v>40588.25</v>
      </c>
      <c r="O835" s="11">
        <f t="shared" ref="O835:O898" si="80">((M835/60/60/24)+DATE(1970,1,1))</f>
        <v>40599.25</v>
      </c>
      <c r="P835" t="b">
        <v>0</v>
      </c>
      <c r="Q835" t="b">
        <v>0</v>
      </c>
      <c r="R835" t="s">
        <v>206</v>
      </c>
      <c r="S835" t="str">
        <f t="shared" si="77"/>
        <v>publishing</v>
      </c>
      <c r="T835" t="str">
        <f t="shared" ref="T835:T898" si="81">RIGHT(R835,LEN(R835)-SEARCH("/",R835,1))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12">
        <f t="shared" ref="I836:I899" si="82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79"/>
        <v>41448.208333333336</v>
      </c>
      <c r="O836" s="11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ref="S836:S899" si="83">LEFT(R836, SEARCH("/",R836,1)-1)</f>
        <v>theater</v>
      </c>
      <c r="T836" t="str">
        <f t="shared" si="81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12">
        <f t="shared" si="8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79"/>
        <v>42063.25</v>
      </c>
      <c r="O837" s="11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si="81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12">
        <f t="shared" si="8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79"/>
        <v>40214.25</v>
      </c>
      <c r="O838" s="11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1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12">
        <f t="shared" si="8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79"/>
        <v>40629.208333333336</v>
      </c>
      <c r="O839" s="11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1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12">
        <f t="shared" si="8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79"/>
        <v>43370.208333333328</v>
      </c>
      <c r="O840" s="11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1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12">
        <f t="shared" si="8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79"/>
        <v>41715.208333333336</v>
      </c>
      <c r="O841" s="11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1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12">
        <f t="shared" si="8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79"/>
        <v>41836.208333333336</v>
      </c>
      <c r="O842" s="11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1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12">
        <f t="shared" si="8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79"/>
        <v>42419.25</v>
      </c>
      <c r="O843" s="11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1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12">
        <f t="shared" si="8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79"/>
        <v>43266.208333333328</v>
      </c>
      <c r="O844" s="11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1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12">
        <f t="shared" si="8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79"/>
        <v>43338.208333333328</v>
      </c>
      <c r="O845" s="11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1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12">
        <f t="shared" si="8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79"/>
        <v>40930.25</v>
      </c>
      <c r="O846" s="11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1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12">
        <f t="shared" si="8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79"/>
        <v>43235.208333333328</v>
      </c>
      <c r="O847" s="11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1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12">
        <f t="shared" si="8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79"/>
        <v>43302.208333333328</v>
      </c>
      <c r="O848" s="11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1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12">
        <f t="shared" si="8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79"/>
        <v>43107.25</v>
      </c>
      <c r="O849" s="11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1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12">
        <f t="shared" si="8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79"/>
        <v>40341.208333333336</v>
      </c>
      <c r="O850" s="11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1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12">
        <f t="shared" si="8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79"/>
        <v>40948.25</v>
      </c>
      <c r="O851" s="11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1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12">
        <f t="shared" si="82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79"/>
        <v>40866.25</v>
      </c>
      <c r="O852" s="11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1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12">
        <f t="shared" si="8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79"/>
        <v>41031.208333333336</v>
      </c>
      <c r="O853" s="11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1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12">
        <f t="shared" si="8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79"/>
        <v>40740.208333333336</v>
      </c>
      <c r="O854" s="11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1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12">
        <f t="shared" si="8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79"/>
        <v>40714.208333333336</v>
      </c>
      <c r="O855" s="11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1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12">
        <f t="shared" si="8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79"/>
        <v>43787.25</v>
      </c>
      <c r="O856" s="11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1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12">
        <f t="shared" si="82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79"/>
        <v>40712.208333333336</v>
      </c>
      <c r="O857" s="11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1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12">
        <f t="shared" si="8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79"/>
        <v>41023.208333333336</v>
      </c>
      <c r="O858" s="11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1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12">
        <f t="shared" si="8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79"/>
        <v>40944.25</v>
      </c>
      <c r="O859" s="11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1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12">
        <f t="shared" si="8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79"/>
        <v>43211.208333333328</v>
      </c>
      <c r="O860" s="11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1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12">
        <f t="shared" si="8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79"/>
        <v>41334.25</v>
      </c>
      <c r="O861" s="11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1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12">
        <f t="shared" si="8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79"/>
        <v>43515.25</v>
      </c>
      <c r="O862" s="11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1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12">
        <f t="shared" si="8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79"/>
        <v>40258.208333333336</v>
      </c>
      <c r="O863" s="11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1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12">
        <f t="shared" si="8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79"/>
        <v>40756.208333333336</v>
      </c>
      <c r="O864" s="11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1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12">
        <f t="shared" si="8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79"/>
        <v>42172.208333333328</v>
      </c>
      <c r="O865" s="11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1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12">
        <f t="shared" si="82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79"/>
        <v>42601.208333333328</v>
      </c>
      <c r="O866" s="11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1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12">
        <f t="shared" si="8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79"/>
        <v>41897.208333333336</v>
      </c>
      <c r="O867" s="11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1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12">
        <f t="shared" si="8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79"/>
        <v>40671.208333333336</v>
      </c>
      <c r="O868" s="11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1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12">
        <f t="shared" si="82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79"/>
        <v>43382.208333333328</v>
      </c>
      <c r="O869" s="11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1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12">
        <f t="shared" si="8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79"/>
        <v>41559.208333333336</v>
      </c>
      <c r="O870" s="11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1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12">
        <f t="shared" si="8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79"/>
        <v>40350.208333333336</v>
      </c>
      <c r="O871" s="11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1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12">
        <f t="shared" si="8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79"/>
        <v>42240.208333333328</v>
      </c>
      <c r="O872" s="11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1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12">
        <f t="shared" si="8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79"/>
        <v>43040.208333333328</v>
      </c>
      <c r="O873" s="11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1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12">
        <f t="shared" si="8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79"/>
        <v>43346.208333333328</v>
      </c>
      <c r="O874" s="11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1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12">
        <f t="shared" si="8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79"/>
        <v>41647.25</v>
      </c>
      <c r="O875" s="11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1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12">
        <f t="shared" si="8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79"/>
        <v>40291.208333333336</v>
      </c>
      <c r="O876" s="11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1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12">
        <f t="shared" si="8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79"/>
        <v>40556.25</v>
      </c>
      <c r="O877" s="11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1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12">
        <f t="shared" si="8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79"/>
        <v>43624.208333333328</v>
      </c>
      <c r="O878" s="11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1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12">
        <f t="shared" si="8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79"/>
        <v>42577.208333333328</v>
      </c>
      <c r="O879" s="11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1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12">
        <f t="shared" si="8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79"/>
        <v>43845.25</v>
      </c>
      <c r="O880" s="11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1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12">
        <f t="shared" si="8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79"/>
        <v>42788.25</v>
      </c>
      <c r="O881" s="11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1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12">
        <f t="shared" si="8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79"/>
        <v>43667.208333333328</v>
      </c>
      <c r="O882" s="11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1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12">
        <f t="shared" si="8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79"/>
        <v>42194.208333333328</v>
      </c>
      <c r="O883" s="11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1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12">
        <f t="shared" si="82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79"/>
        <v>42025.25</v>
      </c>
      <c r="O884" s="11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1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12">
        <f t="shared" si="8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79"/>
        <v>40323.208333333336</v>
      </c>
      <c r="O885" s="11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1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12">
        <f t="shared" si="8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79"/>
        <v>41763.208333333336</v>
      </c>
      <c r="O886" s="11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1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12">
        <f t="shared" si="8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79"/>
        <v>40335.208333333336</v>
      </c>
      <c r="O887" s="11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1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12">
        <f t="shared" si="8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79"/>
        <v>40416.208333333336</v>
      </c>
      <c r="O888" s="11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1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12">
        <f t="shared" si="8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79"/>
        <v>42202.208333333328</v>
      </c>
      <c r="O889" s="11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1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12">
        <f t="shared" si="8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79"/>
        <v>42836.208333333328</v>
      </c>
      <c r="O890" s="11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1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12">
        <f t="shared" si="8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79"/>
        <v>41710.208333333336</v>
      </c>
      <c r="O891" s="11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1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12">
        <f t="shared" si="8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79"/>
        <v>43640.208333333328</v>
      </c>
      <c r="O892" s="11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1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12">
        <f t="shared" si="8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79"/>
        <v>40880.25</v>
      </c>
      <c r="O893" s="11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1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12">
        <f t="shared" si="8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79"/>
        <v>40319.208333333336</v>
      </c>
      <c r="O894" s="11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1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12">
        <f t="shared" si="8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79"/>
        <v>42170.208333333328</v>
      </c>
      <c r="O895" s="11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1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12">
        <f t="shared" si="8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79"/>
        <v>41466.208333333336</v>
      </c>
      <c r="O896" s="11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1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12">
        <f t="shared" si="8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79"/>
        <v>43134.25</v>
      </c>
      <c r="O897" s="11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1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12">
        <f t="shared" si="8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79"/>
        <v>40738.208333333336</v>
      </c>
      <c r="O898" s="11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1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(E899/D899)*100</f>
        <v>27.693181818181817</v>
      </c>
      <c r="G899" t="s">
        <v>14</v>
      </c>
      <c r="H899">
        <v>27</v>
      </c>
      <c r="I899" s="12">
        <f t="shared" si="8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5">((L899/60/60/24)+DATE(1970,1,1))</f>
        <v>43583.208333333328</v>
      </c>
      <c r="O899" s="11">
        <f t="shared" ref="O899:O962" si="86">((M899/60/60/24)+DATE(1970,1,1))</f>
        <v>43585.208333333328</v>
      </c>
      <c r="P899" t="b">
        <v>0</v>
      </c>
      <c r="Q899" t="b">
        <v>0</v>
      </c>
      <c r="R899" t="s">
        <v>33</v>
      </c>
      <c r="S899" t="str">
        <f t="shared" si="83"/>
        <v>theater</v>
      </c>
      <c r="T899" t="str">
        <f t="shared" ref="T899:T962" si="87">RIGHT(R899,LEN(R899)-SEARCH("/",R899,1))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12">
        <f t="shared" ref="I900:I963" si="88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5"/>
        <v>43815.25</v>
      </c>
      <c r="O900" s="11">
        <f t="shared" si="86"/>
        <v>43821.25</v>
      </c>
      <c r="P900" t="b">
        <v>0</v>
      </c>
      <c r="Q900" t="b">
        <v>0</v>
      </c>
      <c r="R900" t="s">
        <v>42</v>
      </c>
      <c r="S900" t="str">
        <f t="shared" ref="S900:S963" si="89">LEFT(R900, SEARCH("/",R900,1)-1)</f>
        <v>film &amp; video</v>
      </c>
      <c r="T900" t="str">
        <f t="shared" si="87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12">
        <f t="shared" si="8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5"/>
        <v>41554.208333333336</v>
      </c>
      <c r="O901" s="11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87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12">
        <f t="shared" si="88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5"/>
        <v>41901.208333333336</v>
      </c>
      <c r="O902" s="11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87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12">
        <f t="shared" si="88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5"/>
        <v>43298.208333333328</v>
      </c>
      <c r="O903" s="11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87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12">
        <f t="shared" si="88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5"/>
        <v>42399.25</v>
      </c>
      <c r="O904" s="11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87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12">
        <f t="shared" si="88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5"/>
        <v>41034.208333333336</v>
      </c>
      <c r="O905" s="11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87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12">
        <f t="shared" si="88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5"/>
        <v>41186.208333333336</v>
      </c>
      <c r="O906" s="11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87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12">
        <f t="shared" si="88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5"/>
        <v>41536.208333333336</v>
      </c>
      <c r="O907" s="11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87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12">
        <f t="shared" si="88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5"/>
        <v>42868.208333333328</v>
      </c>
      <c r="O908" s="11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87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12">
        <f t="shared" si="88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5"/>
        <v>40660.208333333336</v>
      </c>
      <c r="O909" s="11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87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12">
        <f t="shared" si="88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5"/>
        <v>41031.208333333336</v>
      </c>
      <c r="O910" s="11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87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12">
        <f t="shared" si="88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5"/>
        <v>43255.208333333328</v>
      </c>
      <c r="O911" s="11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87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12">
        <f t="shared" si="88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5"/>
        <v>42026.25</v>
      </c>
      <c r="O912" s="11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87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12">
        <f t="shared" si="88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5"/>
        <v>43717.208333333328</v>
      </c>
      <c r="O913" s="11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87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12">
        <f t="shared" si="88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5"/>
        <v>41157.208333333336</v>
      </c>
      <c r="O914" s="11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87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12">
        <f t="shared" si="88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5"/>
        <v>43597.208333333328</v>
      </c>
      <c r="O915" s="11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87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12">
        <f t="shared" si="88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5"/>
        <v>41490.208333333336</v>
      </c>
      <c r="O916" s="11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87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12">
        <f t="shared" si="88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5"/>
        <v>42976.208333333328</v>
      </c>
      <c r="O917" s="11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87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12">
        <f t="shared" si="88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5"/>
        <v>41991.25</v>
      </c>
      <c r="O918" s="11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87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12">
        <f t="shared" si="88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5"/>
        <v>40722.208333333336</v>
      </c>
      <c r="O919" s="11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87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12">
        <f t="shared" si="88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5"/>
        <v>41117.208333333336</v>
      </c>
      <c r="O920" s="11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87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12">
        <f t="shared" si="88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5"/>
        <v>43022.208333333328</v>
      </c>
      <c r="O921" s="11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87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12">
        <f t="shared" si="88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5"/>
        <v>43503.25</v>
      </c>
      <c r="O922" s="11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87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12">
        <f t="shared" si="88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5"/>
        <v>40951.25</v>
      </c>
      <c r="O923" s="11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87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12">
        <f t="shared" si="88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5"/>
        <v>43443.25</v>
      </c>
      <c r="O924" s="11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87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12">
        <f t="shared" si="88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5"/>
        <v>40373.208333333336</v>
      </c>
      <c r="O925" s="11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87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12">
        <f t="shared" si="88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5"/>
        <v>43769.208333333328</v>
      </c>
      <c r="O926" s="11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87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12">
        <f t="shared" si="88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5"/>
        <v>43000.208333333328</v>
      </c>
      <c r="O927" s="11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87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12">
        <f t="shared" si="88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5"/>
        <v>42502.208333333328</v>
      </c>
      <c r="O928" s="11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87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12">
        <f t="shared" si="88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5"/>
        <v>41102.208333333336</v>
      </c>
      <c r="O929" s="11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87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12">
        <f t="shared" si="88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5"/>
        <v>41637.25</v>
      </c>
      <c r="O930" s="11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87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12">
        <f t="shared" si="88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5"/>
        <v>42858.208333333328</v>
      </c>
      <c r="O931" s="11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87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12">
        <f t="shared" si="88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5"/>
        <v>42060.25</v>
      </c>
      <c r="O932" s="11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87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12">
        <f t="shared" si="88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5"/>
        <v>41818.208333333336</v>
      </c>
      <c r="O933" s="11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87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12">
        <f t="shared" si="88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5"/>
        <v>41709.208333333336</v>
      </c>
      <c r="O934" s="11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87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12">
        <f t="shared" si="88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5"/>
        <v>41372.208333333336</v>
      </c>
      <c r="O935" s="11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87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12">
        <f t="shared" si="88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5"/>
        <v>42422.25</v>
      </c>
      <c r="O936" s="11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87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12">
        <f t="shared" si="88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5"/>
        <v>42209.208333333328</v>
      </c>
      <c r="O937" s="11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87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12">
        <f t="shared" si="88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5"/>
        <v>43668.208333333328</v>
      </c>
      <c r="O938" s="11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87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12">
        <f t="shared" si="88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5"/>
        <v>42334.25</v>
      </c>
      <c r="O939" s="11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87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12">
        <f t="shared" si="88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5"/>
        <v>43263.208333333328</v>
      </c>
      <c r="O940" s="11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87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12">
        <f t="shared" si="88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5"/>
        <v>40670.208333333336</v>
      </c>
      <c r="O941" s="11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87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12">
        <f t="shared" si="8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5"/>
        <v>41244.25</v>
      </c>
      <c r="O942" s="11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87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12">
        <f t="shared" si="88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5"/>
        <v>40552.25</v>
      </c>
      <c r="O943" s="11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87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12">
        <f t="shared" si="88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5"/>
        <v>40568.25</v>
      </c>
      <c r="O944" s="11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87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12">
        <f t="shared" si="88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5"/>
        <v>41906.208333333336</v>
      </c>
      <c r="O945" s="11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87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12">
        <f t="shared" si="88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5"/>
        <v>42776.25</v>
      </c>
      <c r="O946" s="11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87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12">
        <f t="shared" si="88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5"/>
        <v>41004.208333333336</v>
      </c>
      <c r="O947" s="11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87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12">
        <f t="shared" si="88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5"/>
        <v>40710.208333333336</v>
      </c>
      <c r="O948" s="11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87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12">
        <f t="shared" si="88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5"/>
        <v>41908.208333333336</v>
      </c>
      <c r="O949" s="11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87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12">
        <f t="shared" si="88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5"/>
        <v>41985.25</v>
      </c>
      <c r="O950" s="11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87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12">
        <f t="shared" si="88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5"/>
        <v>42112.208333333328</v>
      </c>
      <c r="O951" s="11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87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12">
        <f t="shared" si="88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5"/>
        <v>43571.208333333328</v>
      </c>
      <c r="O952" s="11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87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12">
        <f t="shared" si="8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5"/>
        <v>42730.25</v>
      </c>
      <c r="O953" s="11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87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12">
        <f t="shared" si="8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5"/>
        <v>42591.208333333328</v>
      </c>
      <c r="O954" s="11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87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12">
        <f t="shared" si="8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5"/>
        <v>42358.25</v>
      </c>
      <c r="O955" s="11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87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12">
        <f t="shared" si="8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5"/>
        <v>41174.208333333336</v>
      </c>
      <c r="O956" s="11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87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12">
        <f t="shared" si="8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5"/>
        <v>41238.25</v>
      </c>
      <c r="O957" s="11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87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12">
        <f t="shared" si="8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5"/>
        <v>42360.25</v>
      </c>
      <c r="O958" s="11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87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12">
        <f t="shared" si="8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5"/>
        <v>40955.25</v>
      </c>
      <c r="O959" s="11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87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12">
        <f t="shared" si="8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5"/>
        <v>40350.208333333336</v>
      </c>
      <c r="O960" s="11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87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12">
        <f t="shared" si="8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5"/>
        <v>40357.208333333336</v>
      </c>
      <c r="O961" s="11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87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12">
        <f t="shared" si="88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5"/>
        <v>42408.25</v>
      </c>
      <c r="O962" s="11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87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(E963/D963)*100</f>
        <v>119.29824561403508</v>
      </c>
      <c r="G963" t="s">
        <v>20</v>
      </c>
      <c r="H963">
        <v>155</v>
      </c>
      <c r="I963" s="12">
        <f t="shared" si="88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1">((L963/60/60/24)+DATE(1970,1,1))</f>
        <v>40591.25</v>
      </c>
      <c r="O963" s="11">
        <f t="shared" ref="O963:O1001" si="92">((M963/60/60/24)+DATE(1970,1,1))</f>
        <v>40595.25</v>
      </c>
      <c r="P963" t="b">
        <v>0</v>
      </c>
      <c r="Q963" t="b">
        <v>0</v>
      </c>
      <c r="R963" t="s">
        <v>206</v>
      </c>
      <c r="S963" t="str">
        <f t="shared" si="89"/>
        <v>publishing</v>
      </c>
      <c r="T963" t="str">
        <f t="shared" ref="T963:T1001" si="93">RIGHT(R963,LEN(R963)-SEARCH("/",R963,1))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12">
        <f t="shared" ref="I964:I1001" si="94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1"/>
        <v>41592.25</v>
      </c>
      <c r="O964" s="11">
        <f t="shared" si="92"/>
        <v>41613.25</v>
      </c>
      <c r="P964" t="b">
        <v>0</v>
      </c>
      <c r="Q964" t="b">
        <v>0</v>
      </c>
      <c r="R964" t="s">
        <v>17</v>
      </c>
      <c r="S964" t="str">
        <f t="shared" ref="S964:S1001" si="95">LEFT(R964, SEARCH("/",R964,1)-1)</f>
        <v>food</v>
      </c>
      <c r="T964" t="str">
        <f t="shared" si="93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12">
        <f t="shared" si="94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1"/>
        <v>40607.25</v>
      </c>
      <c r="O965" s="11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3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12">
        <f t="shared" si="94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1"/>
        <v>42135.208333333328</v>
      </c>
      <c r="O966" s="11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3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12">
        <f t="shared" si="94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1"/>
        <v>40203.25</v>
      </c>
      <c r="O967" s="11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3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12">
        <f t="shared" si="94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1"/>
        <v>42901.208333333328</v>
      </c>
      <c r="O968" s="11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3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12">
        <f t="shared" si="94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1"/>
        <v>41005.208333333336</v>
      </c>
      <c r="O969" s="11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3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12">
        <f t="shared" si="94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1"/>
        <v>40544.25</v>
      </c>
      <c r="O970" s="11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3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12">
        <f t="shared" si="94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1"/>
        <v>43821.25</v>
      </c>
      <c r="O971" s="11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3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12">
        <f t="shared" si="94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1"/>
        <v>40672.208333333336</v>
      </c>
      <c r="O972" s="11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3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12">
        <f t="shared" si="94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1"/>
        <v>41555.208333333336</v>
      </c>
      <c r="O973" s="11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3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12">
        <f t="shared" si="94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1"/>
        <v>41792.208333333336</v>
      </c>
      <c r="O974" s="11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3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12">
        <f t="shared" si="94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1"/>
        <v>40522.25</v>
      </c>
      <c r="O975" s="11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3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12">
        <f t="shared" si="94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1"/>
        <v>41412.208333333336</v>
      </c>
      <c r="O976" s="11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3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12">
        <f t="shared" si="94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1"/>
        <v>42337.25</v>
      </c>
      <c r="O977" s="11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3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12">
        <f t="shared" si="94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1"/>
        <v>40571.25</v>
      </c>
      <c r="O978" s="11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3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12">
        <f t="shared" si="94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1"/>
        <v>43138.25</v>
      </c>
      <c r="O979" s="11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3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12">
        <f t="shared" si="94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1"/>
        <v>42686.25</v>
      </c>
      <c r="O980" s="11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3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12">
        <f t="shared" si="94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1"/>
        <v>42078.208333333328</v>
      </c>
      <c r="O981" s="11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3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12">
        <f t="shared" si="94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1"/>
        <v>42307.208333333328</v>
      </c>
      <c r="O982" s="11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3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12">
        <f t="shared" si="94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1"/>
        <v>43094.25</v>
      </c>
      <c r="O983" s="11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3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12">
        <f t="shared" si="94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1"/>
        <v>40743.208333333336</v>
      </c>
      <c r="O984" s="11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3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12">
        <f t="shared" si="94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1"/>
        <v>43681.208333333328</v>
      </c>
      <c r="O985" s="11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3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12">
        <f t="shared" si="94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1"/>
        <v>43716.208333333328</v>
      </c>
      <c r="O986" s="11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3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12">
        <f t="shared" si="94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1"/>
        <v>41614.25</v>
      </c>
      <c r="O987" s="11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3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12">
        <f t="shared" si="94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1"/>
        <v>40638.208333333336</v>
      </c>
      <c r="O988" s="11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3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12">
        <f t="shared" si="94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1"/>
        <v>42852.208333333328</v>
      </c>
      <c r="O989" s="11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3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12">
        <f t="shared" si="94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1"/>
        <v>42686.25</v>
      </c>
      <c r="O990" s="11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3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12">
        <f t="shared" si="94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1"/>
        <v>43571.208333333328</v>
      </c>
      <c r="O991" s="11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3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12">
        <f t="shared" si="94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1"/>
        <v>42432.25</v>
      </c>
      <c r="O992" s="11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3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12">
        <f t="shared" si="94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1"/>
        <v>41907.208333333336</v>
      </c>
      <c r="O993" s="11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3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12">
        <f t="shared" si="94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1"/>
        <v>43227.208333333328</v>
      </c>
      <c r="O994" s="11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3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12">
        <f t="shared" si="94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1"/>
        <v>42362.25</v>
      </c>
      <c r="O995" s="11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3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12">
        <f t="shared" si="94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1"/>
        <v>41929.208333333336</v>
      </c>
      <c r="O996" s="11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3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12">
        <f t="shared" si="94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1"/>
        <v>43408.208333333328</v>
      </c>
      <c r="O997" s="11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3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12">
        <f t="shared" si="94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1"/>
        <v>41276.25</v>
      </c>
      <c r="O998" s="11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3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12">
        <f t="shared" si="94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1"/>
        <v>41659.25</v>
      </c>
      <c r="O999" s="11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3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12">
        <f t="shared" si="94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1"/>
        <v>40220.25</v>
      </c>
      <c r="O1000" s="11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3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12">
        <f t="shared" si="94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1"/>
        <v>42550.208333333328</v>
      </c>
      <c r="O1001" s="11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3"/>
        <v>food trucks</v>
      </c>
    </row>
  </sheetData>
  <autoFilter ref="A1:T1001" xr:uid="{3661486B-EA3B-F742-B7DD-F3C2A5975359}"/>
  <conditionalFormatting sqref="G1:G104857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{44F84295-9906-FC47-9C83-F4C1E223DC7E}</x14:id>
        </ext>
      </extLst>
    </cfRule>
  </conditionalFormatting>
  <conditionalFormatting sqref="G2:G1001">
    <cfRule type="expression" dxfId="14" priority="5">
      <formula>$G2="live"</formula>
    </cfRule>
    <cfRule type="expression" dxfId="13" priority="6">
      <formula>$G2="canceled"</formula>
    </cfRule>
    <cfRule type="expression" dxfId="12" priority="7">
      <formula>$G2="successful"</formula>
    </cfRule>
    <cfRule type="expression" dxfId="11" priority="9">
      <formula>$G2="failed"</formula>
    </cfRule>
  </conditionalFormatting>
  <conditionalFormatting sqref="F2:F1001">
    <cfRule type="cellIs" dxfId="10" priority="1" operator="greaterThanOrEqual">
      <formula>200</formula>
    </cfRule>
    <cfRule type="cellIs" dxfId="9" priority="2" operator="between">
      <formula>100</formula>
      <formula>199</formula>
    </cfRule>
    <cfRule type="cellIs" dxfId="8" priority="3" operator="between">
      <formula>0</formula>
      <formula>99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F84295-9906-FC47-9C83-F4C1E223D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D76-624E-0341-BCEA-235A795A27B2}">
  <dimension ref="A1:I566"/>
  <sheetViews>
    <sheetView zoomScale="200" zoomScaleNormal="200" workbookViewId="0">
      <selection activeCell="H8" sqref="H8"/>
    </sheetView>
  </sheetViews>
  <sheetFormatPr baseColWidth="10" defaultRowHeight="16" x14ac:dyDescent="0.2"/>
  <cols>
    <col min="1" max="1" width="17" customWidth="1"/>
    <col min="2" max="2" width="14" customWidth="1"/>
    <col min="3" max="3" width="17.5" customWidth="1"/>
    <col min="4" max="5" width="15.6640625" customWidth="1"/>
    <col min="6" max="6" width="17.1640625" customWidth="1"/>
    <col min="7" max="7" width="14" customWidth="1"/>
    <col min="8" max="8" width="18" customWidth="1"/>
    <col min="9" max="9" width="12.1640625" customWidth="1"/>
  </cols>
  <sheetData>
    <row r="1" spans="1:9" x14ac:dyDescent="0.2">
      <c r="A1" s="1" t="s">
        <v>4</v>
      </c>
      <c r="B1" s="1" t="s">
        <v>5</v>
      </c>
      <c r="C1" s="1"/>
      <c r="D1" s="1"/>
      <c r="E1" s="1"/>
      <c r="F1" s="1" t="s">
        <v>4</v>
      </c>
      <c r="G1" s="1" t="s">
        <v>5</v>
      </c>
      <c r="H1" s="1"/>
      <c r="I1" s="1"/>
    </row>
    <row r="2" spans="1:9" x14ac:dyDescent="0.2">
      <c r="A2" s="19" t="s">
        <v>20</v>
      </c>
      <c r="B2">
        <v>158</v>
      </c>
      <c r="C2" s="1" t="s">
        <v>2106</v>
      </c>
      <c r="D2" s="20">
        <f>AVERAGE(B3:B567)</f>
        <v>852.3758865248227</v>
      </c>
      <c r="E2" s="1"/>
      <c r="F2" s="17" t="s">
        <v>14</v>
      </c>
      <c r="G2" s="18">
        <v>0</v>
      </c>
      <c r="H2" s="1" t="s">
        <v>2106</v>
      </c>
      <c r="I2">
        <f>AVERAGE(G2:G365)</f>
        <v>585.61538461538464</v>
      </c>
    </row>
    <row r="3" spans="1:9" x14ac:dyDescent="0.2">
      <c r="A3" s="19" t="s">
        <v>20</v>
      </c>
      <c r="B3">
        <v>1425</v>
      </c>
      <c r="C3" s="1" t="s">
        <v>2107</v>
      </c>
      <c r="D3">
        <f>MEDIAN(B2:B566)</f>
        <v>201</v>
      </c>
      <c r="F3" s="17" t="s">
        <v>14</v>
      </c>
      <c r="G3" s="18">
        <v>24</v>
      </c>
      <c r="H3" s="1" t="s">
        <v>2107</v>
      </c>
      <c r="I3">
        <f>MEDIAN(G2:G365)</f>
        <v>114.5</v>
      </c>
    </row>
    <row r="4" spans="1:9" x14ac:dyDescent="0.2">
      <c r="A4" s="19" t="s">
        <v>20</v>
      </c>
      <c r="B4">
        <v>174</v>
      </c>
      <c r="C4" s="1" t="s">
        <v>2108</v>
      </c>
      <c r="D4">
        <f>MIN(B2:B566)</f>
        <v>16</v>
      </c>
      <c r="F4" s="17" t="s">
        <v>14</v>
      </c>
      <c r="G4" s="18">
        <v>53</v>
      </c>
      <c r="H4" s="1" t="s">
        <v>2108</v>
      </c>
      <c r="I4">
        <f>MIN(G2:G365)</f>
        <v>0</v>
      </c>
    </row>
    <row r="5" spans="1:9" x14ac:dyDescent="0.2">
      <c r="A5" s="19" t="s">
        <v>20</v>
      </c>
      <c r="B5">
        <v>227</v>
      </c>
      <c r="C5" s="1" t="s">
        <v>2109</v>
      </c>
      <c r="D5">
        <f>MAX(B2:B566)</f>
        <v>7295</v>
      </c>
      <c r="F5" s="17" t="s">
        <v>14</v>
      </c>
      <c r="G5" s="18">
        <v>18</v>
      </c>
      <c r="H5" s="1" t="s">
        <v>2109</v>
      </c>
      <c r="I5">
        <f>MAX(G2:G365)</f>
        <v>6080</v>
      </c>
    </row>
    <row r="6" spans="1:9" x14ac:dyDescent="0.2">
      <c r="A6" s="19" t="s">
        <v>20</v>
      </c>
      <c r="B6">
        <v>220</v>
      </c>
      <c r="C6" s="1" t="s">
        <v>2110</v>
      </c>
      <c r="D6">
        <f>VAR(B2:B566)</f>
        <v>1606216.5936295739</v>
      </c>
      <c r="F6" s="17" t="s">
        <v>14</v>
      </c>
      <c r="G6" s="18">
        <v>44</v>
      </c>
      <c r="H6" s="1" t="s">
        <v>2110</v>
      </c>
      <c r="I6">
        <f>VAR(G2:G365)</f>
        <v>924113.45496927318</v>
      </c>
    </row>
    <row r="7" spans="1:9" x14ac:dyDescent="0.2">
      <c r="A7" s="19" t="s">
        <v>20</v>
      </c>
      <c r="B7">
        <v>98</v>
      </c>
      <c r="C7" s="1" t="s">
        <v>2111</v>
      </c>
      <c r="D7">
        <f>STDEV(B2:B566)</f>
        <v>1267.366006183523</v>
      </c>
      <c r="F7" s="17" t="s">
        <v>14</v>
      </c>
      <c r="G7" s="18">
        <v>27</v>
      </c>
      <c r="H7" s="1" t="s">
        <v>2111</v>
      </c>
      <c r="I7">
        <f>STDEV(G2:G365)</f>
        <v>961.30819978260524</v>
      </c>
    </row>
    <row r="8" spans="1:9" x14ac:dyDescent="0.2">
      <c r="A8" s="19" t="s">
        <v>20</v>
      </c>
      <c r="B8">
        <v>100</v>
      </c>
      <c r="F8" s="17" t="s">
        <v>14</v>
      </c>
      <c r="G8" s="18">
        <v>55</v>
      </c>
      <c r="H8" s="18"/>
    </row>
    <row r="9" spans="1:9" x14ac:dyDescent="0.2">
      <c r="A9" s="19" t="s">
        <v>20</v>
      </c>
      <c r="B9">
        <v>1249</v>
      </c>
      <c r="F9" s="17" t="s">
        <v>14</v>
      </c>
      <c r="G9" s="18">
        <v>200</v>
      </c>
      <c r="H9" s="18"/>
    </row>
    <row r="10" spans="1:9" x14ac:dyDescent="0.2">
      <c r="A10" s="19" t="s">
        <v>20</v>
      </c>
      <c r="B10">
        <v>1396</v>
      </c>
      <c r="F10" s="17" t="s">
        <v>14</v>
      </c>
      <c r="G10" s="18">
        <v>452</v>
      </c>
      <c r="H10" s="18"/>
    </row>
    <row r="11" spans="1:9" x14ac:dyDescent="0.2">
      <c r="A11" s="19" t="s">
        <v>20</v>
      </c>
      <c r="B11">
        <v>890</v>
      </c>
      <c r="F11" s="17" t="s">
        <v>14</v>
      </c>
      <c r="G11" s="18">
        <v>674</v>
      </c>
      <c r="H11" s="18"/>
    </row>
    <row r="12" spans="1:9" x14ac:dyDescent="0.2">
      <c r="A12" s="19" t="s">
        <v>20</v>
      </c>
      <c r="B12">
        <v>142</v>
      </c>
      <c r="F12" s="17" t="s">
        <v>14</v>
      </c>
      <c r="G12" s="18">
        <v>558</v>
      </c>
      <c r="H12" s="18"/>
    </row>
    <row r="13" spans="1:9" x14ac:dyDescent="0.2">
      <c r="A13" s="19" t="s">
        <v>20</v>
      </c>
      <c r="B13">
        <v>2673</v>
      </c>
      <c r="F13" s="17" t="s">
        <v>14</v>
      </c>
      <c r="G13" s="18">
        <v>15</v>
      </c>
      <c r="H13" s="18"/>
    </row>
    <row r="14" spans="1:9" x14ac:dyDescent="0.2">
      <c r="A14" s="19" t="s">
        <v>20</v>
      </c>
      <c r="B14">
        <v>163</v>
      </c>
      <c r="F14" s="17" t="s">
        <v>14</v>
      </c>
      <c r="G14" s="18">
        <v>2307</v>
      </c>
      <c r="H14" s="18"/>
    </row>
    <row r="15" spans="1:9" x14ac:dyDescent="0.2">
      <c r="A15" s="19" t="s">
        <v>20</v>
      </c>
      <c r="B15">
        <v>2220</v>
      </c>
      <c r="F15" s="17" t="s">
        <v>14</v>
      </c>
      <c r="G15" s="18">
        <v>88</v>
      </c>
      <c r="H15" s="18"/>
    </row>
    <row r="16" spans="1:9" x14ac:dyDescent="0.2">
      <c r="A16" s="19" t="s">
        <v>20</v>
      </c>
      <c r="B16">
        <v>1606</v>
      </c>
      <c r="F16" s="17" t="s">
        <v>14</v>
      </c>
      <c r="G16" s="18">
        <v>48</v>
      </c>
      <c r="H16" s="18"/>
    </row>
    <row r="17" spans="1:8" x14ac:dyDescent="0.2">
      <c r="A17" s="19" t="s">
        <v>20</v>
      </c>
      <c r="B17">
        <v>129</v>
      </c>
      <c r="F17" s="17" t="s">
        <v>14</v>
      </c>
      <c r="G17" s="18">
        <v>1</v>
      </c>
      <c r="H17" s="18"/>
    </row>
    <row r="18" spans="1:8" x14ac:dyDescent="0.2">
      <c r="A18" s="19" t="s">
        <v>20</v>
      </c>
      <c r="B18">
        <v>226</v>
      </c>
      <c r="F18" s="17" t="s">
        <v>14</v>
      </c>
      <c r="G18" s="18">
        <v>1467</v>
      </c>
      <c r="H18" s="18"/>
    </row>
    <row r="19" spans="1:8" x14ac:dyDescent="0.2">
      <c r="A19" s="19" t="s">
        <v>20</v>
      </c>
      <c r="B19">
        <v>5419</v>
      </c>
      <c r="F19" s="17" t="s">
        <v>14</v>
      </c>
      <c r="G19" s="18">
        <v>75</v>
      </c>
      <c r="H19" s="18"/>
    </row>
    <row r="20" spans="1:8" x14ac:dyDescent="0.2">
      <c r="A20" s="19" t="s">
        <v>20</v>
      </c>
      <c r="B20">
        <v>165</v>
      </c>
      <c r="F20" s="17" t="s">
        <v>14</v>
      </c>
      <c r="G20" s="18">
        <v>120</v>
      </c>
      <c r="H20" s="18"/>
    </row>
    <row r="21" spans="1:8" x14ac:dyDescent="0.2">
      <c r="A21" s="19" t="s">
        <v>20</v>
      </c>
      <c r="B21">
        <v>1965</v>
      </c>
      <c r="F21" s="17" t="s">
        <v>14</v>
      </c>
      <c r="G21" s="18">
        <v>2253</v>
      </c>
      <c r="H21" s="18"/>
    </row>
    <row r="22" spans="1:8" x14ac:dyDescent="0.2">
      <c r="A22" s="19" t="s">
        <v>20</v>
      </c>
      <c r="B22">
        <v>16</v>
      </c>
      <c r="F22" s="17" t="s">
        <v>14</v>
      </c>
      <c r="G22" s="18">
        <v>5</v>
      </c>
      <c r="H22" s="18"/>
    </row>
    <row r="23" spans="1:8" x14ac:dyDescent="0.2">
      <c r="A23" s="19" t="s">
        <v>20</v>
      </c>
      <c r="B23">
        <v>107</v>
      </c>
      <c r="F23" s="17" t="s">
        <v>14</v>
      </c>
      <c r="G23" s="18">
        <v>38</v>
      </c>
      <c r="H23" s="18"/>
    </row>
    <row r="24" spans="1:8" x14ac:dyDescent="0.2">
      <c r="A24" s="19" t="s">
        <v>20</v>
      </c>
      <c r="B24">
        <v>134</v>
      </c>
      <c r="F24" s="17" t="s">
        <v>14</v>
      </c>
      <c r="G24" s="18">
        <v>12</v>
      </c>
      <c r="H24" s="18"/>
    </row>
    <row r="25" spans="1:8" x14ac:dyDescent="0.2">
      <c r="A25" s="19" t="s">
        <v>20</v>
      </c>
      <c r="B25">
        <v>198</v>
      </c>
      <c r="F25" s="17" t="s">
        <v>14</v>
      </c>
      <c r="G25" s="18">
        <v>1684</v>
      </c>
      <c r="H25" s="18"/>
    </row>
    <row r="26" spans="1:8" x14ac:dyDescent="0.2">
      <c r="A26" s="19" t="s">
        <v>20</v>
      </c>
      <c r="B26">
        <v>111</v>
      </c>
      <c r="F26" s="17" t="s">
        <v>14</v>
      </c>
      <c r="G26" s="18">
        <v>56</v>
      </c>
      <c r="H26" s="18"/>
    </row>
    <row r="27" spans="1:8" x14ac:dyDescent="0.2">
      <c r="A27" s="19" t="s">
        <v>20</v>
      </c>
      <c r="B27">
        <v>222</v>
      </c>
      <c r="F27" s="17" t="s">
        <v>14</v>
      </c>
      <c r="G27" s="18">
        <v>838</v>
      </c>
      <c r="H27" s="18"/>
    </row>
    <row r="28" spans="1:8" x14ac:dyDescent="0.2">
      <c r="A28" s="19" t="s">
        <v>20</v>
      </c>
      <c r="B28">
        <v>6212</v>
      </c>
      <c r="F28" s="17" t="s">
        <v>14</v>
      </c>
      <c r="G28" s="18">
        <v>1000</v>
      </c>
      <c r="H28" s="18"/>
    </row>
    <row r="29" spans="1:8" x14ac:dyDescent="0.2">
      <c r="A29" s="19" t="s">
        <v>20</v>
      </c>
      <c r="B29">
        <v>98</v>
      </c>
      <c r="F29" s="17" t="s">
        <v>14</v>
      </c>
      <c r="G29" s="18">
        <v>1482</v>
      </c>
      <c r="H29" s="18"/>
    </row>
    <row r="30" spans="1:8" x14ac:dyDescent="0.2">
      <c r="A30" s="19" t="s">
        <v>20</v>
      </c>
      <c r="B30">
        <v>92</v>
      </c>
      <c r="F30" s="17" t="s">
        <v>14</v>
      </c>
      <c r="G30" s="18">
        <v>106</v>
      </c>
      <c r="H30" s="18"/>
    </row>
    <row r="31" spans="1:8" x14ac:dyDescent="0.2">
      <c r="A31" s="19" t="s">
        <v>20</v>
      </c>
      <c r="B31">
        <v>149</v>
      </c>
      <c r="F31" s="17" t="s">
        <v>14</v>
      </c>
      <c r="G31" s="18">
        <v>679</v>
      </c>
      <c r="H31" s="18"/>
    </row>
    <row r="32" spans="1:8" x14ac:dyDescent="0.2">
      <c r="A32" s="19" t="s">
        <v>20</v>
      </c>
      <c r="B32">
        <v>2431</v>
      </c>
      <c r="F32" s="17" t="s">
        <v>14</v>
      </c>
      <c r="G32" s="18">
        <v>1220</v>
      </c>
      <c r="H32" s="18"/>
    </row>
    <row r="33" spans="1:8" x14ac:dyDescent="0.2">
      <c r="A33" s="19" t="s">
        <v>20</v>
      </c>
      <c r="B33">
        <v>303</v>
      </c>
      <c r="F33" s="17" t="s">
        <v>14</v>
      </c>
      <c r="G33" s="18">
        <v>1</v>
      </c>
      <c r="H33" s="18"/>
    </row>
    <row r="34" spans="1:8" x14ac:dyDescent="0.2">
      <c r="A34" s="19" t="s">
        <v>20</v>
      </c>
      <c r="B34">
        <v>209</v>
      </c>
      <c r="F34" s="17" t="s">
        <v>14</v>
      </c>
      <c r="G34" s="18">
        <v>37</v>
      </c>
      <c r="H34" s="18"/>
    </row>
    <row r="35" spans="1:8" x14ac:dyDescent="0.2">
      <c r="A35" s="19" t="s">
        <v>20</v>
      </c>
      <c r="B35">
        <v>131</v>
      </c>
      <c r="F35" s="17" t="s">
        <v>14</v>
      </c>
      <c r="G35" s="18">
        <v>60</v>
      </c>
      <c r="H35" s="18"/>
    </row>
    <row r="36" spans="1:8" x14ac:dyDescent="0.2">
      <c r="A36" s="19" t="s">
        <v>20</v>
      </c>
      <c r="B36">
        <v>164</v>
      </c>
      <c r="F36" s="17" t="s">
        <v>14</v>
      </c>
      <c r="G36" s="18">
        <v>296</v>
      </c>
      <c r="H36" s="18"/>
    </row>
    <row r="37" spans="1:8" x14ac:dyDescent="0.2">
      <c r="A37" s="19" t="s">
        <v>20</v>
      </c>
      <c r="B37">
        <v>201</v>
      </c>
      <c r="F37" s="17" t="s">
        <v>14</v>
      </c>
      <c r="G37" s="18">
        <v>3304</v>
      </c>
      <c r="H37" s="18"/>
    </row>
    <row r="38" spans="1:8" x14ac:dyDescent="0.2">
      <c r="A38" s="19" t="s">
        <v>20</v>
      </c>
      <c r="B38">
        <v>211</v>
      </c>
      <c r="F38" s="17" t="s">
        <v>14</v>
      </c>
      <c r="G38" s="18">
        <v>73</v>
      </c>
      <c r="H38" s="18"/>
    </row>
    <row r="39" spans="1:8" x14ac:dyDescent="0.2">
      <c r="A39" s="19" t="s">
        <v>20</v>
      </c>
      <c r="B39">
        <v>128</v>
      </c>
      <c r="F39" s="17" t="s">
        <v>14</v>
      </c>
      <c r="G39" s="18">
        <v>3387</v>
      </c>
      <c r="H39" s="18"/>
    </row>
    <row r="40" spans="1:8" x14ac:dyDescent="0.2">
      <c r="A40" s="19" t="s">
        <v>20</v>
      </c>
      <c r="B40">
        <v>1600</v>
      </c>
      <c r="F40" s="17" t="s">
        <v>14</v>
      </c>
      <c r="G40" s="18">
        <v>662</v>
      </c>
      <c r="H40" s="18"/>
    </row>
    <row r="41" spans="1:8" x14ac:dyDescent="0.2">
      <c r="A41" s="19" t="s">
        <v>20</v>
      </c>
      <c r="B41">
        <v>249</v>
      </c>
      <c r="F41" s="17" t="s">
        <v>14</v>
      </c>
      <c r="G41" s="18">
        <v>774</v>
      </c>
      <c r="H41" s="18"/>
    </row>
    <row r="42" spans="1:8" x14ac:dyDescent="0.2">
      <c r="A42" s="19" t="s">
        <v>20</v>
      </c>
      <c r="B42">
        <v>236</v>
      </c>
      <c r="F42" s="17" t="s">
        <v>14</v>
      </c>
      <c r="G42" s="18">
        <v>672</v>
      </c>
      <c r="H42" s="18"/>
    </row>
    <row r="43" spans="1:8" x14ac:dyDescent="0.2">
      <c r="A43" s="19" t="s">
        <v>20</v>
      </c>
      <c r="B43">
        <v>4065</v>
      </c>
      <c r="F43" s="17" t="s">
        <v>14</v>
      </c>
      <c r="G43" s="18">
        <v>940</v>
      </c>
      <c r="H43" s="18"/>
    </row>
    <row r="44" spans="1:8" x14ac:dyDescent="0.2">
      <c r="A44" s="19" t="s">
        <v>20</v>
      </c>
      <c r="B44">
        <v>246</v>
      </c>
      <c r="F44" s="17" t="s">
        <v>14</v>
      </c>
      <c r="G44" s="18">
        <v>117</v>
      </c>
      <c r="H44" s="18"/>
    </row>
    <row r="45" spans="1:8" x14ac:dyDescent="0.2">
      <c r="A45" s="19" t="s">
        <v>20</v>
      </c>
      <c r="B45">
        <v>2475</v>
      </c>
      <c r="F45" s="17" t="s">
        <v>14</v>
      </c>
      <c r="G45" s="18">
        <v>115</v>
      </c>
      <c r="H45" s="18"/>
    </row>
    <row r="46" spans="1:8" x14ac:dyDescent="0.2">
      <c r="A46" s="19" t="s">
        <v>20</v>
      </c>
      <c r="B46">
        <v>76</v>
      </c>
      <c r="F46" s="17" t="s">
        <v>14</v>
      </c>
      <c r="G46" s="18">
        <v>326</v>
      </c>
      <c r="H46" s="18"/>
    </row>
    <row r="47" spans="1:8" x14ac:dyDescent="0.2">
      <c r="A47" s="19" t="s">
        <v>20</v>
      </c>
      <c r="B47">
        <v>54</v>
      </c>
      <c r="F47" s="17" t="s">
        <v>14</v>
      </c>
      <c r="G47" s="18">
        <v>1</v>
      </c>
      <c r="H47" s="18"/>
    </row>
    <row r="48" spans="1:8" x14ac:dyDescent="0.2">
      <c r="A48" s="19" t="s">
        <v>20</v>
      </c>
      <c r="B48">
        <v>88</v>
      </c>
      <c r="F48" s="17" t="s">
        <v>14</v>
      </c>
      <c r="G48" s="18">
        <v>1467</v>
      </c>
      <c r="H48" s="18"/>
    </row>
    <row r="49" spans="1:8" x14ac:dyDescent="0.2">
      <c r="A49" s="19" t="s">
        <v>20</v>
      </c>
      <c r="B49">
        <v>85</v>
      </c>
      <c r="F49" s="17" t="s">
        <v>14</v>
      </c>
      <c r="G49" s="18">
        <v>5681</v>
      </c>
      <c r="H49" s="18"/>
    </row>
    <row r="50" spans="1:8" x14ac:dyDescent="0.2">
      <c r="A50" s="19" t="s">
        <v>20</v>
      </c>
      <c r="B50">
        <v>170</v>
      </c>
      <c r="F50" s="17" t="s">
        <v>14</v>
      </c>
      <c r="G50" s="18">
        <v>1059</v>
      </c>
      <c r="H50" s="18"/>
    </row>
    <row r="51" spans="1:8" x14ac:dyDescent="0.2">
      <c r="A51" s="19" t="s">
        <v>20</v>
      </c>
      <c r="B51">
        <v>330</v>
      </c>
      <c r="F51" s="17" t="s">
        <v>14</v>
      </c>
      <c r="G51" s="18">
        <v>1194</v>
      </c>
      <c r="H51" s="18"/>
    </row>
    <row r="52" spans="1:8" x14ac:dyDescent="0.2">
      <c r="A52" s="19" t="s">
        <v>20</v>
      </c>
      <c r="B52">
        <v>127</v>
      </c>
      <c r="F52" s="17" t="s">
        <v>14</v>
      </c>
      <c r="G52" s="18">
        <v>30</v>
      </c>
      <c r="H52" s="18"/>
    </row>
    <row r="53" spans="1:8" x14ac:dyDescent="0.2">
      <c r="A53" s="19" t="s">
        <v>20</v>
      </c>
      <c r="B53">
        <v>411</v>
      </c>
      <c r="F53" s="17" t="s">
        <v>14</v>
      </c>
      <c r="G53" s="18">
        <v>75</v>
      </c>
      <c r="H53" s="18"/>
    </row>
    <row r="54" spans="1:8" x14ac:dyDescent="0.2">
      <c r="A54" s="19" t="s">
        <v>20</v>
      </c>
      <c r="B54">
        <v>180</v>
      </c>
      <c r="F54" s="17" t="s">
        <v>14</v>
      </c>
      <c r="G54" s="18">
        <v>955</v>
      </c>
      <c r="H54" s="18"/>
    </row>
    <row r="55" spans="1:8" x14ac:dyDescent="0.2">
      <c r="A55" s="19" t="s">
        <v>20</v>
      </c>
      <c r="B55">
        <v>374</v>
      </c>
      <c r="F55" s="17" t="s">
        <v>14</v>
      </c>
      <c r="G55" s="18">
        <v>67</v>
      </c>
      <c r="H55" s="18"/>
    </row>
    <row r="56" spans="1:8" x14ac:dyDescent="0.2">
      <c r="A56" s="19" t="s">
        <v>20</v>
      </c>
      <c r="B56">
        <v>71</v>
      </c>
      <c r="F56" s="17" t="s">
        <v>14</v>
      </c>
      <c r="G56" s="18">
        <v>5</v>
      </c>
      <c r="H56" s="18"/>
    </row>
    <row r="57" spans="1:8" x14ac:dyDescent="0.2">
      <c r="A57" s="19" t="s">
        <v>20</v>
      </c>
      <c r="B57">
        <v>203</v>
      </c>
      <c r="F57" s="17" t="s">
        <v>14</v>
      </c>
      <c r="G57" s="18">
        <v>26</v>
      </c>
      <c r="H57" s="18"/>
    </row>
    <row r="58" spans="1:8" x14ac:dyDescent="0.2">
      <c r="A58" s="19" t="s">
        <v>20</v>
      </c>
      <c r="B58">
        <v>113</v>
      </c>
      <c r="F58" s="17" t="s">
        <v>14</v>
      </c>
      <c r="G58" s="18">
        <v>1130</v>
      </c>
      <c r="H58" s="18"/>
    </row>
    <row r="59" spans="1:8" x14ac:dyDescent="0.2">
      <c r="A59" s="19" t="s">
        <v>20</v>
      </c>
      <c r="B59">
        <v>96</v>
      </c>
      <c r="F59" s="17" t="s">
        <v>14</v>
      </c>
      <c r="G59" s="18">
        <v>782</v>
      </c>
      <c r="H59" s="18"/>
    </row>
    <row r="60" spans="1:8" x14ac:dyDescent="0.2">
      <c r="A60" s="19" t="s">
        <v>20</v>
      </c>
      <c r="B60">
        <v>498</v>
      </c>
      <c r="F60" s="17" t="s">
        <v>14</v>
      </c>
      <c r="G60" s="18">
        <v>210</v>
      </c>
      <c r="H60" s="18"/>
    </row>
    <row r="61" spans="1:8" x14ac:dyDescent="0.2">
      <c r="A61" s="19" t="s">
        <v>20</v>
      </c>
      <c r="B61">
        <v>180</v>
      </c>
      <c r="F61" s="17" t="s">
        <v>14</v>
      </c>
      <c r="G61" s="18">
        <v>136</v>
      </c>
      <c r="H61" s="18"/>
    </row>
    <row r="62" spans="1:8" x14ac:dyDescent="0.2">
      <c r="A62" s="19" t="s">
        <v>20</v>
      </c>
      <c r="B62">
        <v>27</v>
      </c>
      <c r="F62" s="17" t="s">
        <v>14</v>
      </c>
      <c r="G62" s="18">
        <v>86</v>
      </c>
      <c r="H62" s="18"/>
    </row>
    <row r="63" spans="1:8" x14ac:dyDescent="0.2">
      <c r="A63" s="19" t="s">
        <v>20</v>
      </c>
      <c r="B63">
        <v>2331</v>
      </c>
      <c r="F63" s="17" t="s">
        <v>14</v>
      </c>
      <c r="G63" s="18">
        <v>19</v>
      </c>
      <c r="H63" s="18"/>
    </row>
    <row r="64" spans="1:8" x14ac:dyDescent="0.2">
      <c r="A64" s="19" t="s">
        <v>20</v>
      </c>
      <c r="B64">
        <v>113</v>
      </c>
      <c r="F64" s="17" t="s">
        <v>14</v>
      </c>
      <c r="G64" s="18">
        <v>886</v>
      </c>
      <c r="H64" s="18"/>
    </row>
    <row r="65" spans="1:8" x14ac:dyDescent="0.2">
      <c r="A65" s="19" t="s">
        <v>20</v>
      </c>
      <c r="B65">
        <v>164</v>
      </c>
      <c r="F65" s="17" t="s">
        <v>14</v>
      </c>
      <c r="G65" s="18">
        <v>35</v>
      </c>
      <c r="H65" s="18"/>
    </row>
    <row r="66" spans="1:8" x14ac:dyDescent="0.2">
      <c r="A66" s="19" t="s">
        <v>20</v>
      </c>
      <c r="B66">
        <v>164</v>
      </c>
      <c r="F66" s="17" t="s">
        <v>14</v>
      </c>
      <c r="G66" s="18">
        <v>24</v>
      </c>
      <c r="H66" s="18"/>
    </row>
    <row r="67" spans="1:8" x14ac:dyDescent="0.2">
      <c r="A67" s="19" t="s">
        <v>20</v>
      </c>
      <c r="B67">
        <v>336</v>
      </c>
      <c r="F67" s="17" t="s">
        <v>14</v>
      </c>
      <c r="G67" s="18">
        <v>86</v>
      </c>
      <c r="H67" s="18"/>
    </row>
    <row r="68" spans="1:8" x14ac:dyDescent="0.2">
      <c r="A68" s="19" t="s">
        <v>20</v>
      </c>
      <c r="B68">
        <v>1917</v>
      </c>
      <c r="F68" s="17" t="s">
        <v>14</v>
      </c>
      <c r="G68" s="18">
        <v>243</v>
      </c>
      <c r="H68" s="18"/>
    </row>
    <row r="69" spans="1:8" x14ac:dyDescent="0.2">
      <c r="A69" s="19" t="s">
        <v>20</v>
      </c>
      <c r="B69">
        <v>95</v>
      </c>
      <c r="F69" s="17" t="s">
        <v>14</v>
      </c>
      <c r="G69" s="18">
        <v>65</v>
      </c>
      <c r="H69" s="18"/>
    </row>
    <row r="70" spans="1:8" x14ac:dyDescent="0.2">
      <c r="A70" s="19" t="s">
        <v>20</v>
      </c>
      <c r="B70">
        <v>147</v>
      </c>
      <c r="F70" s="17" t="s">
        <v>14</v>
      </c>
      <c r="G70" s="18">
        <v>100</v>
      </c>
      <c r="H70" s="18"/>
    </row>
    <row r="71" spans="1:8" x14ac:dyDescent="0.2">
      <c r="A71" s="19" t="s">
        <v>20</v>
      </c>
      <c r="B71">
        <v>86</v>
      </c>
      <c r="F71" s="17" t="s">
        <v>14</v>
      </c>
      <c r="G71" s="18">
        <v>168</v>
      </c>
      <c r="H71" s="18"/>
    </row>
    <row r="72" spans="1:8" x14ac:dyDescent="0.2">
      <c r="A72" s="19" t="s">
        <v>20</v>
      </c>
      <c r="B72">
        <v>83</v>
      </c>
      <c r="F72" s="17" t="s">
        <v>14</v>
      </c>
      <c r="G72" s="18">
        <v>13</v>
      </c>
      <c r="H72" s="18"/>
    </row>
    <row r="73" spans="1:8" x14ac:dyDescent="0.2">
      <c r="A73" s="19" t="s">
        <v>20</v>
      </c>
      <c r="B73">
        <v>676</v>
      </c>
      <c r="F73" s="17" t="s">
        <v>14</v>
      </c>
      <c r="G73" s="18">
        <v>1</v>
      </c>
      <c r="H73" s="18"/>
    </row>
    <row r="74" spans="1:8" x14ac:dyDescent="0.2">
      <c r="A74" s="19" t="s">
        <v>20</v>
      </c>
      <c r="B74">
        <v>361</v>
      </c>
      <c r="F74" s="17" t="s">
        <v>14</v>
      </c>
      <c r="G74" s="18">
        <v>40</v>
      </c>
      <c r="H74" s="18"/>
    </row>
    <row r="75" spans="1:8" x14ac:dyDescent="0.2">
      <c r="A75" s="19" t="s">
        <v>20</v>
      </c>
      <c r="B75">
        <v>131</v>
      </c>
      <c r="F75" s="17" t="s">
        <v>14</v>
      </c>
      <c r="G75" s="18">
        <v>226</v>
      </c>
      <c r="H75" s="18"/>
    </row>
    <row r="76" spans="1:8" x14ac:dyDescent="0.2">
      <c r="A76" s="19" t="s">
        <v>20</v>
      </c>
      <c r="B76">
        <v>126</v>
      </c>
      <c r="F76" s="17" t="s">
        <v>14</v>
      </c>
      <c r="G76" s="18">
        <v>1625</v>
      </c>
      <c r="H76" s="18"/>
    </row>
    <row r="77" spans="1:8" x14ac:dyDescent="0.2">
      <c r="A77" s="19" t="s">
        <v>20</v>
      </c>
      <c r="B77">
        <v>275</v>
      </c>
      <c r="F77" s="17" t="s">
        <v>14</v>
      </c>
      <c r="G77" s="18">
        <v>143</v>
      </c>
      <c r="H77" s="18"/>
    </row>
    <row r="78" spans="1:8" x14ac:dyDescent="0.2">
      <c r="A78" s="19" t="s">
        <v>20</v>
      </c>
      <c r="B78">
        <v>67</v>
      </c>
      <c r="F78" s="17" t="s">
        <v>14</v>
      </c>
      <c r="G78" s="18">
        <v>934</v>
      </c>
      <c r="H78" s="18"/>
    </row>
    <row r="79" spans="1:8" x14ac:dyDescent="0.2">
      <c r="A79" s="19" t="s">
        <v>20</v>
      </c>
      <c r="B79">
        <v>154</v>
      </c>
      <c r="F79" s="17" t="s">
        <v>14</v>
      </c>
      <c r="G79" s="18">
        <v>17</v>
      </c>
      <c r="H79" s="18"/>
    </row>
    <row r="80" spans="1:8" x14ac:dyDescent="0.2">
      <c r="A80" s="19" t="s">
        <v>20</v>
      </c>
      <c r="B80">
        <v>1782</v>
      </c>
      <c r="F80" s="17" t="s">
        <v>14</v>
      </c>
      <c r="G80" s="18">
        <v>2179</v>
      </c>
      <c r="H80" s="18"/>
    </row>
    <row r="81" spans="1:8" x14ac:dyDescent="0.2">
      <c r="A81" s="19" t="s">
        <v>20</v>
      </c>
      <c r="B81">
        <v>903</v>
      </c>
      <c r="F81" s="17" t="s">
        <v>14</v>
      </c>
      <c r="G81" s="18">
        <v>931</v>
      </c>
      <c r="H81" s="18"/>
    </row>
    <row r="82" spans="1:8" x14ac:dyDescent="0.2">
      <c r="A82" s="19" t="s">
        <v>20</v>
      </c>
      <c r="B82">
        <v>94</v>
      </c>
      <c r="F82" s="17" t="s">
        <v>14</v>
      </c>
      <c r="G82" s="18">
        <v>92</v>
      </c>
      <c r="H82" s="18"/>
    </row>
    <row r="83" spans="1:8" x14ac:dyDescent="0.2">
      <c r="A83" s="19" t="s">
        <v>20</v>
      </c>
      <c r="B83">
        <v>180</v>
      </c>
      <c r="F83" s="17" t="s">
        <v>14</v>
      </c>
      <c r="G83" s="18">
        <v>57</v>
      </c>
      <c r="H83" s="18"/>
    </row>
    <row r="84" spans="1:8" x14ac:dyDescent="0.2">
      <c r="A84" s="19" t="s">
        <v>20</v>
      </c>
      <c r="B84">
        <v>533</v>
      </c>
      <c r="F84" s="17" t="s">
        <v>14</v>
      </c>
      <c r="G84" s="18">
        <v>41</v>
      </c>
      <c r="H84" s="18"/>
    </row>
    <row r="85" spans="1:8" x14ac:dyDescent="0.2">
      <c r="A85" s="19" t="s">
        <v>20</v>
      </c>
      <c r="B85">
        <v>2443</v>
      </c>
      <c r="F85" s="17" t="s">
        <v>14</v>
      </c>
      <c r="G85" s="18">
        <v>1</v>
      </c>
      <c r="H85" s="18"/>
    </row>
    <row r="86" spans="1:8" x14ac:dyDescent="0.2">
      <c r="A86" s="19" t="s">
        <v>20</v>
      </c>
      <c r="B86">
        <v>89</v>
      </c>
      <c r="F86" s="17" t="s">
        <v>14</v>
      </c>
      <c r="G86" s="18">
        <v>101</v>
      </c>
      <c r="H86" s="18"/>
    </row>
    <row r="87" spans="1:8" x14ac:dyDescent="0.2">
      <c r="A87" s="19" t="s">
        <v>20</v>
      </c>
      <c r="B87">
        <v>159</v>
      </c>
      <c r="F87" s="17" t="s">
        <v>14</v>
      </c>
      <c r="G87" s="18">
        <v>1335</v>
      </c>
      <c r="H87" s="18"/>
    </row>
    <row r="88" spans="1:8" x14ac:dyDescent="0.2">
      <c r="A88" s="19" t="s">
        <v>20</v>
      </c>
      <c r="B88">
        <v>50</v>
      </c>
      <c r="F88" s="17" t="s">
        <v>14</v>
      </c>
      <c r="G88" s="18">
        <v>15</v>
      </c>
      <c r="H88" s="18"/>
    </row>
    <row r="89" spans="1:8" x14ac:dyDescent="0.2">
      <c r="A89" s="19" t="s">
        <v>20</v>
      </c>
      <c r="B89">
        <v>186</v>
      </c>
      <c r="F89" s="17" t="s">
        <v>14</v>
      </c>
      <c r="G89" s="18">
        <v>454</v>
      </c>
      <c r="H89" s="18"/>
    </row>
    <row r="90" spans="1:8" x14ac:dyDescent="0.2">
      <c r="A90" s="19" t="s">
        <v>20</v>
      </c>
      <c r="B90">
        <v>1071</v>
      </c>
      <c r="F90" s="17" t="s">
        <v>14</v>
      </c>
      <c r="G90" s="18">
        <v>3182</v>
      </c>
      <c r="H90" s="18"/>
    </row>
    <row r="91" spans="1:8" x14ac:dyDescent="0.2">
      <c r="A91" s="19" t="s">
        <v>20</v>
      </c>
      <c r="B91">
        <v>117</v>
      </c>
      <c r="F91" s="17" t="s">
        <v>14</v>
      </c>
      <c r="G91" s="18">
        <v>15</v>
      </c>
      <c r="H91" s="18"/>
    </row>
    <row r="92" spans="1:8" x14ac:dyDescent="0.2">
      <c r="A92" s="19" t="s">
        <v>20</v>
      </c>
      <c r="B92">
        <v>70</v>
      </c>
      <c r="F92" s="17" t="s">
        <v>14</v>
      </c>
      <c r="G92" s="18">
        <v>133</v>
      </c>
      <c r="H92" s="18"/>
    </row>
    <row r="93" spans="1:8" x14ac:dyDescent="0.2">
      <c r="A93" s="19" t="s">
        <v>20</v>
      </c>
      <c r="B93">
        <v>135</v>
      </c>
      <c r="F93" s="17" t="s">
        <v>14</v>
      </c>
      <c r="G93" s="18">
        <v>2062</v>
      </c>
      <c r="H93" s="18"/>
    </row>
    <row r="94" spans="1:8" x14ac:dyDescent="0.2">
      <c r="A94" s="19" t="s">
        <v>20</v>
      </c>
      <c r="B94">
        <v>768</v>
      </c>
      <c r="F94" s="17" t="s">
        <v>14</v>
      </c>
      <c r="G94" s="18">
        <v>29</v>
      </c>
      <c r="H94" s="18"/>
    </row>
    <row r="95" spans="1:8" x14ac:dyDescent="0.2">
      <c r="A95" s="19" t="s">
        <v>20</v>
      </c>
      <c r="B95">
        <v>199</v>
      </c>
      <c r="F95" s="17" t="s">
        <v>14</v>
      </c>
      <c r="G95" s="18">
        <v>132</v>
      </c>
      <c r="H95" s="18"/>
    </row>
    <row r="96" spans="1:8" x14ac:dyDescent="0.2">
      <c r="A96" s="19" t="s">
        <v>20</v>
      </c>
      <c r="B96">
        <v>107</v>
      </c>
      <c r="F96" s="17" t="s">
        <v>14</v>
      </c>
      <c r="G96" s="18">
        <v>137</v>
      </c>
      <c r="H96" s="18"/>
    </row>
    <row r="97" spans="1:8" x14ac:dyDescent="0.2">
      <c r="A97" s="19" t="s">
        <v>20</v>
      </c>
      <c r="B97">
        <v>195</v>
      </c>
      <c r="F97" s="17" t="s">
        <v>14</v>
      </c>
      <c r="G97" s="18">
        <v>908</v>
      </c>
      <c r="H97" s="18"/>
    </row>
    <row r="98" spans="1:8" x14ac:dyDescent="0.2">
      <c r="A98" s="19" t="s">
        <v>20</v>
      </c>
      <c r="B98">
        <v>3376</v>
      </c>
      <c r="F98" s="17" t="s">
        <v>14</v>
      </c>
      <c r="G98" s="18">
        <v>10</v>
      </c>
      <c r="H98" s="18"/>
    </row>
    <row r="99" spans="1:8" x14ac:dyDescent="0.2">
      <c r="A99" s="19" t="s">
        <v>20</v>
      </c>
      <c r="B99">
        <v>41</v>
      </c>
      <c r="F99" s="17" t="s">
        <v>14</v>
      </c>
      <c r="G99" s="18">
        <v>1910</v>
      </c>
      <c r="H99" s="18"/>
    </row>
    <row r="100" spans="1:8" x14ac:dyDescent="0.2">
      <c r="A100" s="19" t="s">
        <v>20</v>
      </c>
      <c r="B100">
        <v>1821</v>
      </c>
      <c r="F100" s="17" t="s">
        <v>14</v>
      </c>
      <c r="G100" s="18">
        <v>38</v>
      </c>
      <c r="H100" s="18"/>
    </row>
    <row r="101" spans="1:8" x14ac:dyDescent="0.2">
      <c r="A101" s="19" t="s">
        <v>20</v>
      </c>
      <c r="B101">
        <v>164</v>
      </c>
      <c r="F101" s="17" t="s">
        <v>14</v>
      </c>
      <c r="G101" s="18">
        <v>104</v>
      </c>
      <c r="H101" s="18"/>
    </row>
    <row r="102" spans="1:8" x14ac:dyDescent="0.2">
      <c r="A102" s="19" t="s">
        <v>20</v>
      </c>
      <c r="B102">
        <v>157</v>
      </c>
      <c r="F102" s="17" t="s">
        <v>14</v>
      </c>
      <c r="G102" s="18">
        <v>49</v>
      </c>
      <c r="H102" s="18"/>
    </row>
    <row r="103" spans="1:8" x14ac:dyDescent="0.2">
      <c r="A103" s="19" t="s">
        <v>20</v>
      </c>
      <c r="B103">
        <v>246</v>
      </c>
      <c r="F103" s="17" t="s">
        <v>14</v>
      </c>
      <c r="G103" s="18">
        <v>1</v>
      </c>
      <c r="H103" s="18"/>
    </row>
    <row r="104" spans="1:8" x14ac:dyDescent="0.2">
      <c r="A104" s="19" t="s">
        <v>20</v>
      </c>
      <c r="B104">
        <v>1396</v>
      </c>
      <c r="F104" s="17" t="s">
        <v>14</v>
      </c>
      <c r="G104" s="18">
        <v>245</v>
      </c>
      <c r="H104" s="18"/>
    </row>
    <row r="105" spans="1:8" x14ac:dyDescent="0.2">
      <c r="A105" s="19" t="s">
        <v>20</v>
      </c>
      <c r="B105">
        <v>2506</v>
      </c>
      <c r="F105" s="17" t="s">
        <v>14</v>
      </c>
      <c r="G105" s="18">
        <v>32</v>
      </c>
      <c r="H105" s="18"/>
    </row>
    <row r="106" spans="1:8" x14ac:dyDescent="0.2">
      <c r="A106" s="19" t="s">
        <v>20</v>
      </c>
      <c r="B106">
        <v>244</v>
      </c>
      <c r="F106" s="17" t="s">
        <v>14</v>
      </c>
      <c r="G106" s="18">
        <v>7</v>
      </c>
      <c r="H106" s="18"/>
    </row>
    <row r="107" spans="1:8" x14ac:dyDescent="0.2">
      <c r="A107" s="19" t="s">
        <v>20</v>
      </c>
      <c r="B107">
        <v>146</v>
      </c>
      <c r="F107" s="17" t="s">
        <v>14</v>
      </c>
      <c r="G107" s="18">
        <v>803</v>
      </c>
      <c r="H107" s="18"/>
    </row>
    <row r="108" spans="1:8" x14ac:dyDescent="0.2">
      <c r="A108" s="19" t="s">
        <v>20</v>
      </c>
      <c r="B108">
        <v>1267</v>
      </c>
      <c r="F108" s="17" t="s">
        <v>14</v>
      </c>
      <c r="G108" s="18">
        <v>16</v>
      </c>
      <c r="H108" s="18"/>
    </row>
    <row r="109" spans="1:8" x14ac:dyDescent="0.2">
      <c r="A109" s="19" t="s">
        <v>20</v>
      </c>
      <c r="B109">
        <v>1561</v>
      </c>
      <c r="F109" s="17" t="s">
        <v>14</v>
      </c>
      <c r="G109" s="18">
        <v>31</v>
      </c>
      <c r="H109" s="18"/>
    </row>
    <row r="110" spans="1:8" x14ac:dyDescent="0.2">
      <c r="A110" s="19" t="s">
        <v>20</v>
      </c>
      <c r="B110">
        <v>48</v>
      </c>
      <c r="F110" s="17" t="s">
        <v>14</v>
      </c>
      <c r="G110" s="18">
        <v>108</v>
      </c>
      <c r="H110" s="18"/>
    </row>
    <row r="111" spans="1:8" x14ac:dyDescent="0.2">
      <c r="A111" s="19" t="s">
        <v>20</v>
      </c>
      <c r="B111">
        <v>2739</v>
      </c>
      <c r="F111" s="17" t="s">
        <v>14</v>
      </c>
      <c r="G111" s="18">
        <v>30</v>
      </c>
      <c r="H111" s="18"/>
    </row>
    <row r="112" spans="1:8" x14ac:dyDescent="0.2">
      <c r="A112" s="19" t="s">
        <v>20</v>
      </c>
      <c r="B112">
        <v>3537</v>
      </c>
      <c r="F112" s="17" t="s">
        <v>14</v>
      </c>
      <c r="G112" s="18">
        <v>17</v>
      </c>
      <c r="H112" s="18"/>
    </row>
    <row r="113" spans="1:8" x14ac:dyDescent="0.2">
      <c r="A113" s="19" t="s">
        <v>20</v>
      </c>
      <c r="B113">
        <v>2107</v>
      </c>
      <c r="F113" s="17" t="s">
        <v>14</v>
      </c>
      <c r="G113" s="18">
        <v>80</v>
      </c>
      <c r="H113" s="18"/>
    </row>
    <row r="114" spans="1:8" x14ac:dyDescent="0.2">
      <c r="A114" s="19" t="s">
        <v>20</v>
      </c>
      <c r="B114">
        <v>3318</v>
      </c>
      <c r="F114" s="17" t="s">
        <v>14</v>
      </c>
      <c r="G114" s="18">
        <v>2468</v>
      </c>
      <c r="H114" s="18"/>
    </row>
    <row r="115" spans="1:8" x14ac:dyDescent="0.2">
      <c r="A115" s="19" t="s">
        <v>20</v>
      </c>
      <c r="B115">
        <v>340</v>
      </c>
      <c r="F115" s="17" t="s">
        <v>14</v>
      </c>
      <c r="G115" s="18">
        <v>26</v>
      </c>
      <c r="H115" s="18"/>
    </row>
    <row r="116" spans="1:8" x14ac:dyDescent="0.2">
      <c r="A116" s="19" t="s">
        <v>20</v>
      </c>
      <c r="B116">
        <v>1442</v>
      </c>
      <c r="F116" s="17" t="s">
        <v>14</v>
      </c>
      <c r="G116" s="18">
        <v>73</v>
      </c>
      <c r="H116" s="18"/>
    </row>
    <row r="117" spans="1:8" x14ac:dyDescent="0.2">
      <c r="A117" s="19" t="s">
        <v>20</v>
      </c>
      <c r="B117">
        <v>126</v>
      </c>
      <c r="F117" s="17" t="s">
        <v>14</v>
      </c>
      <c r="G117" s="18">
        <v>128</v>
      </c>
      <c r="H117" s="18"/>
    </row>
    <row r="118" spans="1:8" x14ac:dyDescent="0.2">
      <c r="A118" s="19" t="s">
        <v>20</v>
      </c>
      <c r="B118">
        <v>524</v>
      </c>
      <c r="F118" s="17" t="s">
        <v>14</v>
      </c>
      <c r="G118" s="18">
        <v>33</v>
      </c>
      <c r="H118" s="18"/>
    </row>
    <row r="119" spans="1:8" x14ac:dyDescent="0.2">
      <c r="A119" s="19" t="s">
        <v>20</v>
      </c>
      <c r="B119">
        <v>1989</v>
      </c>
      <c r="F119" s="17" t="s">
        <v>14</v>
      </c>
      <c r="G119" s="18">
        <v>1072</v>
      </c>
      <c r="H119" s="18"/>
    </row>
    <row r="120" spans="1:8" x14ac:dyDescent="0.2">
      <c r="A120" s="19" t="s">
        <v>20</v>
      </c>
      <c r="B120">
        <v>157</v>
      </c>
      <c r="F120" s="17" t="s">
        <v>14</v>
      </c>
      <c r="G120" s="18">
        <v>393</v>
      </c>
      <c r="H120" s="18"/>
    </row>
    <row r="121" spans="1:8" x14ac:dyDescent="0.2">
      <c r="A121" s="19" t="s">
        <v>20</v>
      </c>
      <c r="B121">
        <v>4498</v>
      </c>
      <c r="F121" s="17" t="s">
        <v>14</v>
      </c>
      <c r="G121" s="18">
        <v>1257</v>
      </c>
      <c r="H121" s="18"/>
    </row>
    <row r="122" spans="1:8" x14ac:dyDescent="0.2">
      <c r="A122" s="19" t="s">
        <v>20</v>
      </c>
      <c r="B122">
        <v>80</v>
      </c>
      <c r="F122" s="17" t="s">
        <v>14</v>
      </c>
      <c r="G122" s="18">
        <v>328</v>
      </c>
      <c r="H122" s="18"/>
    </row>
    <row r="123" spans="1:8" x14ac:dyDescent="0.2">
      <c r="A123" s="19" t="s">
        <v>20</v>
      </c>
      <c r="B123">
        <v>43</v>
      </c>
      <c r="F123" s="17" t="s">
        <v>14</v>
      </c>
      <c r="G123" s="18">
        <v>147</v>
      </c>
      <c r="H123" s="18"/>
    </row>
    <row r="124" spans="1:8" x14ac:dyDescent="0.2">
      <c r="A124" s="19" t="s">
        <v>20</v>
      </c>
      <c r="B124">
        <v>2053</v>
      </c>
      <c r="F124" s="17" t="s">
        <v>14</v>
      </c>
      <c r="G124" s="18">
        <v>830</v>
      </c>
      <c r="H124" s="18"/>
    </row>
    <row r="125" spans="1:8" x14ac:dyDescent="0.2">
      <c r="A125" s="19" t="s">
        <v>20</v>
      </c>
      <c r="B125">
        <v>168</v>
      </c>
      <c r="F125" s="17" t="s">
        <v>14</v>
      </c>
      <c r="G125" s="18">
        <v>331</v>
      </c>
      <c r="H125" s="18"/>
    </row>
    <row r="126" spans="1:8" x14ac:dyDescent="0.2">
      <c r="A126" s="19" t="s">
        <v>20</v>
      </c>
      <c r="B126">
        <v>4289</v>
      </c>
      <c r="F126" s="17" t="s">
        <v>14</v>
      </c>
      <c r="G126" s="18">
        <v>25</v>
      </c>
      <c r="H126" s="18"/>
    </row>
    <row r="127" spans="1:8" x14ac:dyDescent="0.2">
      <c r="A127" s="19" t="s">
        <v>20</v>
      </c>
      <c r="B127">
        <v>165</v>
      </c>
      <c r="F127" s="17" t="s">
        <v>14</v>
      </c>
      <c r="G127" s="18">
        <v>3483</v>
      </c>
      <c r="H127" s="18"/>
    </row>
    <row r="128" spans="1:8" x14ac:dyDescent="0.2">
      <c r="A128" s="19" t="s">
        <v>20</v>
      </c>
      <c r="B128">
        <v>1815</v>
      </c>
      <c r="F128" s="17" t="s">
        <v>14</v>
      </c>
      <c r="G128" s="18">
        <v>923</v>
      </c>
      <c r="H128" s="18"/>
    </row>
    <row r="129" spans="1:8" x14ac:dyDescent="0.2">
      <c r="A129" s="19" t="s">
        <v>20</v>
      </c>
      <c r="B129">
        <v>397</v>
      </c>
      <c r="F129" s="17" t="s">
        <v>14</v>
      </c>
      <c r="G129" s="18">
        <v>1</v>
      </c>
      <c r="H129" s="18"/>
    </row>
    <row r="130" spans="1:8" x14ac:dyDescent="0.2">
      <c r="A130" s="19" t="s">
        <v>20</v>
      </c>
      <c r="B130">
        <v>1539</v>
      </c>
      <c r="F130" s="17" t="s">
        <v>14</v>
      </c>
      <c r="G130" s="18">
        <v>33</v>
      </c>
      <c r="H130" s="18"/>
    </row>
    <row r="131" spans="1:8" x14ac:dyDescent="0.2">
      <c r="A131" s="19" t="s">
        <v>20</v>
      </c>
      <c r="B131">
        <v>138</v>
      </c>
      <c r="F131" s="17" t="s">
        <v>14</v>
      </c>
      <c r="G131" s="18">
        <v>40</v>
      </c>
      <c r="H131" s="18"/>
    </row>
    <row r="132" spans="1:8" x14ac:dyDescent="0.2">
      <c r="A132" s="19" t="s">
        <v>20</v>
      </c>
      <c r="B132">
        <v>3594</v>
      </c>
      <c r="F132" s="17" t="s">
        <v>14</v>
      </c>
      <c r="G132" s="18">
        <v>23</v>
      </c>
      <c r="H132" s="18"/>
    </row>
    <row r="133" spans="1:8" x14ac:dyDescent="0.2">
      <c r="A133" s="19" t="s">
        <v>20</v>
      </c>
      <c r="B133">
        <v>5880</v>
      </c>
      <c r="F133" s="17" t="s">
        <v>14</v>
      </c>
      <c r="G133" s="18">
        <v>75</v>
      </c>
      <c r="H133" s="18"/>
    </row>
    <row r="134" spans="1:8" x14ac:dyDescent="0.2">
      <c r="A134" s="19" t="s">
        <v>20</v>
      </c>
      <c r="B134">
        <v>112</v>
      </c>
      <c r="F134" s="17" t="s">
        <v>14</v>
      </c>
      <c r="G134" s="18">
        <v>2176</v>
      </c>
      <c r="H134" s="18"/>
    </row>
    <row r="135" spans="1:8" x14ac:dyDescent="0.2">
      <c r="A135" s="19" t="s">
        <v>20</v>
      </c>
      <c r="B135">
        <v>943</v>
      </c>
      <c r="F135" s="17" t="s">
        <v>14</v>
      </c>
      <c r="G135" s="18">
        <v>441</v>
      </c>
      <c r="H135" s="18"/>
    </row>
    <row r="136" spans="1:8" x14ac:dyDescent="0.2">
      <c r="A136" s="19" t="s">
        <v>20</v>
      </c>
      <c r="B136">
        <v>2468</v>
      </c>
      <c r="F136" s="17" t="s">
        <v>14</v>
      </c>
      <c r="G136" s="18">
        <v>25</v>
      </c>
      <c r="H136" s="18"/>
    </row>
    <row r="137" spans="1:8" x14ac:dyDescent="0.2">
      <c r="A137" s="19" t="s">
        <v>20</v>
      </c>
      <c r="B137">
        <v>2551</v>
      </c>
      <c r="F137" s="17" t="s">
        <v>14</v>
      </c>
      <c r="G137" s="18">
        <v>127</v>
      </c>
      <c r="H137" s="18"/>
    </row>
    <row r="138" spans="1:8" x14ac:dyDescent="0.2">
      <c r="A138" s="19" t="s">
        <v>20</v>
      </c>
      <c r="B138">
        <v>101</v>
      </c>
      <c r="F138" s="17" t="s">
        <v>14</v>
      </c>
      <c r="G138" s="18">
        <v>355</v>
      </c>
      <c r="H138" s="18"/>
    </row>
    <row r="139" spans="1:8" x14ac:dyDescent="0.2">
      <c r="A139" s="19" t="s">
        <v>20</v>
      </c>
      <c r="B139">
        <v>92</v>
      </c>
      <c r="F139" s="17" t="s">
        <v>14</v>
      </c>
      <c r="G139" s="18">
        <v>44</v>
      </c>
      <c r="H139" s="18"/>
    </row>
    <row r="140" spans="1:8" x14ac:dyDescent="0.2">
      <c r="A140" s="19" t="s">
        <v>20</v>
      </c>
      <c r="B140">
        <v>62</v>
      </c>
      <c r="F140" s="17" t="s">
        <v>14</v>
      </c>
      <c r="G140" s="18">
        <v>67</v>
      </c>
      <c r="H140" s="18"/>
    </row>
    <row r="141" spans="1:8" x14ac:dyDescent="0.2">
      <c r="A141" s="19" t="s">
        <v>20</v>
      </c>
      <c r="B141">
        <v>149</v>
      </c>
      <c r="F141" s="17" t="s">
        <v>14</v>
      </c>
      <c r="G141" s="18">
        <v>1068</v>
      </c>
      <c r="H141" s="18"/>
    </row>
    <row r="142" spans="1:8" x14ac:dyDescent="0.2">
      <c r="A142" s="19" t="s">
        <v>20</v>
      </c>
      <c r="B142">
        <v>329</v>
      </c>
      <c r="F142" s="17" t="s">
        <v>14</v>
      </c>
      <c r="G142" s="18">
        <v>424</v>
      </c>
      <c r="H142" s="18"/>
    </row>
    <row r="143" spans="1:8" x14ac:dyDescent="0.2">
      <c r="A143" s="19" t="s">
        <v>20</v>
      </c>
      <c r="B143">
        <v>97</v>
      </c>
      <c r="F143" s="17" t="s">
        <v>14</v>
      </c>
      <c r="G143" s="18">
        <v>151</v>
      </c>
      <c r="H143" s="18"/>
    </row>
    <row r="144" spans="1:8" x14ac:dyDescent="0.2">
      <c r="A144" s="19" t="s">
        <v>20</v>
      </c>
      <c r="B144">
        <v>1784</v>
      </c>
      <c r="F144" s="17" t="s">
        <v>14</v>
      </c>
      <c r="G144" s="18">
        <v>1608</v>
      </c>
      <c r="H144" s="18"/>
    </row>
    <row r="145" spans="1:8" x14ac:dyDescent="0.2">
      <c r="A145" s="19" t="s">
        <v>20</v>
      </c>
      <c r="B145">
        <v>1684</v>
      </c>
      <c r="F145" s="17" t="s">
        <v>14</v>
      </c>
      <c r="G145" s="18">
        <v>941</v>
      </c>
      <c r="H145" s="18"/>
    </row>
    <row r="146" spans="1:8" x14ac:dyDescent="0.2">
      <c r="A146" s="19" t="s">
        <v>20</v>
      </c>
      <c r="B146">
        <v>250</v>
      </c>
      <c r="F146" s="17" t="s">
        <v>14</v>
      </c>
      <c r="G146" s="18">
        <v>1</v>
      </c>
      <c r="H146" s="18"/>
    </row>
    <row r="147" spans="1:8" x14ac:dyDescent="0.2">
      <c r="A147" s="19" t="s">
        <v>20</v>
      </c>
      <c r="B147">
        <v>238</v>
      </c>
      <c r="F147" s="17" t="s">
        <v>14</v>
      </c>
      <c r="G147" s="18">
        <v>40</v>
      </c>
      <c r="H147" s="18"/>
    </row>
    <row r="148" spans="1:8" x14ac:dyDescent="0.2">
      <c r="A148" s="19" t="s">
        <v>20</v>
      </c>
      <c r="B148">
        <v>53</v>
      </c>
      <c r="F148" s="17" t="s">
        <v>14</v>
      </c>
      <c r="G148" s="18">
        <v>3015</v>
      </c>
      <c r="H148" s="18"/>
    </row>
    <row r="149" spans="1:8" x14ac:dyDescent="0.2">
      <c r="A149" s="19" t="s">
        <v>20</v>
      </c>
      <c r="B149">
        <v>214</v>
      </c>
      <c r="F149" s="17" t="s">
        <v>14</v>
      </c>
      <c r="G149" s="18">
        <v>435</v>
      </c>
      <c r="H149" s="18"/>
    </row>
    <row r="150" spans="1:8" x14ac:dyDescent="0.2">
      <c r="A150" s="19" t="s">
        <v>20</v>
      </c>
      <c r="B150">
        <v>222</v>
      </c>
      <c r="F150" s="17" t="s">
        <v>14</v>
      </c>
      <c r="G150" s="18">
        <v>714</v>
      </c>
      <c r="H150" s="18"/>
    </row>
    <row r="151" spans="1:8" x14ac:dyDescent="0.2">
      <c r="A151" s="19" t="s">
        <v>20</v>
      </c>
      <c r="B151">
        <v>1884</v>
      </c>
      <c r="F151" s="17" t="s">
        <v>14</v>
      </c>
      <c r="G151" s="18">
        <v>5497</v>
      </c>
      <c r="H151" s="18"/>
    </row>
    <row r="152" spans="1:8" x14ac:dyDescent="0.2">
      <c r="A152" s="19" t="s">
        <v>20</v>
      </c>
      <c r="B152">
        <v>218</v>
      </c>
      <c r="F152" s="17" t="s">
        <v>14</v>
      </c>
      <c r="G152" s="18">
        <v>418</v>
      </c>
      <c r="H152" s="18"/>
    </row>
    <row r="153" spans="1:8" x14ac:dyDescent="0.2">
      <c r="A153" s="19" t="s">
        <v>20</v>
      </c>
      <c r="B153">
        <v>6465</v>
      </c>
      <c r="F153" s="17" t="s">
        <v>14</v>
      </c>
      <c r="G153" s="18">
        <v>1439</v>
      </c>
      <c r="H153" s="18"/>
    </row>
    <row r="154" spans="1:8" x14ac:dyDescent="0.2">
      <c r="A154" s="19" t="s">
        <v>20</v>
      </c>
      <c r="B154">
        <v>59</v>
      </c>
      <c r="F154" s="17" t="s">
        <v>14</v>
      </c>
      <c r="G154" s="18">
        <v>15</v>
      </c>
      <c r="H154" s="18"/>
    </row>
    <row r="155" spans="1:8" x14ac:dyDescent="0.2">
      <c r="A155" s="19" t="s">
        <v>20</v>
      </c>
      <c r="B155">
        <v>88</v>
      </c>
      <c r="F155" s="17" t="s">
        <v>14</v>
      </c>
      <c r="G155" s="18">
        <v>1999</v>
      </c>
      <c r="H155" s="18"/>
    </row>
    <row r="156" spans="1:8" x14ac:dyDescent="0.2">
      <c r="A156" s="19" t="s">
        <v>20</v>
      </c>
      <c r="B156">
        <v>1697</v>
      </c>
      <c r="F156" s="17" t="s">
        <v>14</v>
      </c>
      <c r="G156" s="18">
        <v>118</v>
      </c>
      <c r="H156" s="18"/>
    </row>
    <row r="157" spans="1:8" x14ac:dyDescent="0.2">
      <c r="A157" s="19" t="s">
        <v>20</v>
      </c>
      <c r="B157">
        <v>92</v>
      </c>
      <c r="F157" s="17" t="s">
        <v>14</v>
      </c>
      <c r="G157" s="18">
        <v>162</v>
      </c>
      <c r="H157" s="18"/>
    </row>
    <row r="158" spans="1:8" x14ac:dyDescent="0.2">
      <c r="A158" s="19" t="s">
        <v>20</v>
      </c>
      <c r="B158">
        <v>186</v>
      </c>
      <c r="F158" s="17" t="s">
        <v>14</v>
      </c>
      <c r="G158" s="18">
        <v>83</v>
      </c>
      <c r="H158" s="18"/>
    </row>
    <row r="159" spans="1:8" x14ac:dyDescent="0.2">
      <c r="A159" s="19" t="s">
        <v>20</v>
      </c>
      <c r="B159">
        <v>138</v>
      </c>
      <c r="F159" s="17" t="s">
        <v>14</v>
      </c>
      <c r="G159" s="18">
        <v>747</v>
      </c>
      <c r="H159" s="18"/>
    </row>
    <row r="160" spans="1:8" x14ac:dyDescent="0.2">
      <c r="A160" s="19" t="s">
        <v>20</v>
      </c>
      <c r="B160">
        <v>261</v>
      </c>
      <c r="F160" s="17" t="s">
        <v>14</v>
      </c>
      <c r="G160" s="18">
        <v>84</v>
      </c>
      <c r="H160" s="18"/>
    </row>
    <row r="161" spans="1:8" x14ac:dyDescent="0.2">
      <c r="A161" s="19" t="s">
        <v>20</v>
      </c>
      <c r="B161">
        <v>107</v>
      </c>
      <c r="F161" s="17" t="s">
        <v>14</v>
      </c>
      <c r="G161" s="18">
        <v>91</v>
      </c>
      <c r="H161" s="18"/>
    </row>
    <row r="162" spans="1:8" x14ac:dyDescent="0.2">
      <c r="A162" s="19" t="s">
        <v>20</v>
      </c>
      <c r="B162">
        <v>199</v>
      </c>
      <c r="F162" s="17" t="s">
        <v>14</v>
      </c>
      <c r="G162" s="18">
        <v>792</v>
      </c>
      <c r="H162" s="18"/>
    </row>
    <row r="163" spans="1:8" x14ac:dyDescent="0.2">
      <c r="A163" s="19" t="s">
        <v>20</v>
      </c>
      <c r="B163">
        <v>5512</v>
      </c>
      <c r="F163" s="17" t="s">
        <v>14</v>
      </c>
      <c r="G163" s="18">
        <v>32</v>
      </c>
      <c r="H163" s="18"/>
    </row>
    <row r="164" spans="1:8" x14ac:dyDescent="0.2">
      <c r="A164" s="19" t="s">
        <v>20</v>
      </c>
      <c r="B164">
        <v>86</v>
      </c>
      <c r="F164" s="17" t="s">
        <v>14</v>
      </c>
      <c r="G164" s="18">
        <v>186</v>
      </c>
      <c r="H164" s="18"/>
    </row>
    <row r="165" spans="1:8" x14ac:dyDescent="0.2">
      <c r="A165" s="19" t="s">
        <v>20</v>
      </c>
      <c r="B165">
        <v>2768</v>
      </c>
      <c r="F165" s="17" t="s">
        <v>14</v>
      </c>
      <c r="G165" s="18">
        <v>605</v>
      </c>
      <c r="H165" s="18"/>
    </row>
    <row r="166" spans="1:8" x14ac:dyDescent="0.2">
      <c r="A166" s="19" t="s">
        <v>20</v>
      </c>
      <c r="B166">
        <v>48</v>
      </c>
      <c r="F166" s="17" t="s">
        <v>14</v>
      </c>
      <c r="G166" s="18">
        <v>1</v>
      </c>
      <c r="H166" s="18"/>
    </row>
    <row r="167" spans="1:8" x14ac:dyDescent="0.2">
      <c r="A167" s="19" t="s">
        <v>20</v>
      </c>
      <c r="B167">
        <v>87</v>
      </c>
      <c r="F167" s="17" t="s">
        <v>14</v>
      </c>
      <c r="G167" s="18">
        <v>31</v>
      </c>
      <c r="H167" s="18"/>
    </row>
    <row r="168" spans="1:8" x14ac:dyDescent="0.2">
      <c r="A168" s="19" t="s">
        <v>20</v>
      </c>
      <c r="B168">
        <v>1894</v>
      </c>
      <c r="F168" s="17" t="s">
        <v>14</v>
      </c>
      <c r="G168" s="18">
        <v>1181</v>
      </c>
      <c r="H168" s="18"/>
    </row>
    <row r="169" spans="1:8" x14ac:dyDescent="0.2">
      <c r="A169" s="19" t="s">
        <v>20</v>
      </c>
      <c r="B169">
        <v>282</v>
      </c>
      <c r="F169" s="17" t="s">
        <v>14</v>
      </c>
      <c r="G169" s="18">
        <v>39</v>
      </c>
      <c r="H169" s="18"/>
    </row>
    <row r="170" spans="1:8" x14ac:dyDescent="0.2">
      <c r="A170" s="19" t="s">
        <v>20</v>
      </c>
      <c r="B170">
        <v>116</v>
      </c>
      <c r="F170" s="17" t="s">
        <v>14</v>
      </c>
      <c r="G170" s="18">
        <v>46</v>
      </c>
      <c r="H170" s="18"/>
    </row>
    <row r="171" spans="1:8" x14ac:dyDescent="0.2">
      <c r="A171" s="19" t="s">
        <v>20</v>
      </c>
      <c r="B171">
        <v>83</v>
      </c>
      <c r="F171" s="17" t="s">
        <v>14</v>
      </c>
      <c r="G171" s="18">
        <v>105</v>
      </c>
      <c r="H171" s="18"/>
    </row>
    <row r="172" spans="1:8" x14ac:dyDescent="0.2">
      <c r="A172" s="19" t="s">
        <v>20</v>
      </c>
      <c r="B172">
        <v>91</v>
      </c>
      <c r="F172" s="17" t="s">
        <v>14</v>
      </c>
      <c r="G172" s="18">
        <v>535</v>
      </c>
      <c r="H172" s="18"/>
    </row>
    <row r="173" spans="1:8" x14ac:dyDescent="0.2">
      <c r="A173" s="19" t="s">
        <v>20</v>
      </c>
      <c r="B173">
        <v>546</v>
      </c>
      <c r="F173" s="17" t="s">
        <v>14</v>
      </c>
      <c r="G173" s="18">
        <v>16</v>
      </c>
      <c r="H173" s="18"/>
    </row>
    <row r="174" spans="1:8" x14ac:dyDescent="0.2">
      <c r="A174" s="19" t="s">
        <v>20</v>
      </c>
      <c r="B174">
        <v>393</v>
      </c>
      <c r="F174" s="17" t="s">
        <v>14</v>
      </c>
      <c r="G174" s="18">
        <v>575</v>
      </c>
      <c r="H174" s="18"/>
    </row>
    <row r="175" spans="1:8" x14ac:dyDescent="0.2">
      <c r="A175" s="19" t="s">
        <v>20</v>
      </c>
      <c r="B175">
        <v>133</v>
      </c>
      <c r="F175" s="17" t="s">
        <v>14</v>
      </c>
      <c r="G175" s="18">
        <v>1120</v>
      </c>
      <c r="H175" s="18"/>
    </row>
    <row r="176" spans="1:8" x14ac:dyDescent="0.2">
      <c r="A176" s="19" t="s">
        <v>20</v>
      </c>
      <c r="B176">
        <v>254</v>
      </c>
      <c r="F176" s="17" t="s">
        <v>14</v>
      </c>
      <c r="G176" s="18">
        <v>113</v>
      </c>
      <c r="H176" s="18"/>
    </row>
    <row r="177" spans="1:8" x14ac:dyDescent="0.2">
      <c r="A177" s="19" t="s">
        <v>20</v>
      </c>
      <c r="B177">
        <v>176</v>
      </c>
      <c r="F177" s="17" t="s">
        <v>14</v>
      </c>
      <c r="G177" s="18">
        <v>1538</v>
      </c>
      <c r="H177" s="18"/>
    </row>
    <row r="178" spans="1:8" x14ac:dyDescent="0.2">
      <c r="A178" s="19" t="s">
        <v>20</v>
      </c>
      <c r="B178">
        <v>337</v>
      </c>
      <c r="F178" s="17" t="s">
        <v>14</v>
      </c>
      <c r="G178" s="18">
        <v>9</v>
      </c>
      <c r="H178" s="18"/>
    </row>
    <row r="179" spans="1:8" x14ac:dyDescent="0.2">
      <c r="A179" s="19" t="s">
        <v>20</v>
      </c>
      <c r="B179">
        <v>107</v>
      </c>
      <c r="F179" s="17" t="s">
        <v>14</v>
      </c>
      <c r="G179" s="18">
        <v>554</v>
      </c>
      <c r="H179" s="18"/>
    </row>
    <row r="180" spans="1:8" x14ac:dyDescent="0.2">
      <c r="A180" s="19" t="s">
        <v>20</v>
      </c>
      <c r="B180">
        <v>183</v>
      </c>
      <c r="F180" s="17" t="s">
        <v>14</v>
      </c>
      <c r="G180" s="18">
        <v>648</v>
      </c>
      <c r="H180" s="18"/>
    </row>
    <row r="181" spans="1:8" x14ac:dyDescent="0.2">
      <c r="A181" s="19" t="s">
        <v>20</v>
      </c>
      <c r="B181">
        <v>72</v>
      </c>
      <c r="F181" s="17" t="s">
        <v>14</v>
      </c>
      <c r="G181" s="18">
        <v>21</v>
      </c>
      <c r="H181" s="18"/>
    </row>
    <row r="182" spans="1:8" x14ac:dyDescent="0.2">
      <c r="A182" s="19" t="s">
        <v>20</v>
      </c>
      <c r="B182">
        <v>295</v>
      </c>
      <c r="F182" s="17" t="s">
        <v>14</v>
      </c>
      <c r="G182" s="18">
        <v>54</v>
      </c>
      <c r="H182" s="18"/>
    </row>
    <row r="183" spans="1:8" x14ac:dyDescent="0.2">
      <c r="A183" s="19" t="s">
        <v>20</v>
      </c>
      <c r="B183">
        <v>142</v>
      </c>
      <c r="F183" s="17" t="s">
        <v>14</v>
      </c>
      <c r="G183" s="18">
        <v>120</v>
      </c>
      <c r="H183" s="18"/>
    </row>
    <row r="184" spans="1:8" x14ac:dyDescent="0.2">
      <c r="A184" s="19" t="s">
        <v>20</v>
      </c>
      <c r="B184">
        <v>85</v>
      </c>
      <c r="F184" s="17" t="s">
        <v>14</v>
      </c>
      <c r="G184" s="18">
        <v>579</v>
      </c>
      <c r="H184" s="18"/>
    </row>
    <row r="185" spans="1:8" x14ac:dyDescent="0.2">
      <c r="A185" s="19" t="s">
        <v>20</v>
      </c>
      <c r="B185">
        <v>659</v>
      </c>
      <c r="F185" s="17" t="s">
        <v>14</v>
      </c>
      <c r="G185" s="18">
        <v>2072</v>
      </c>
      <c r="H185" s="18"/>
    </row>
    <row r="186" spans="1:8" x14ac:dyDescent="0.2">
      <c r="A186" s="19" t="s">
        <v>20</v>
      </c>
      <c r="B186">
        <v>121</v>
      </c>
      <c r="F186" s="17" t="s">
        <v>14</v>
      </c>
      <c r="G186" s="18">
        <v>0</v>
      </c>
      <c r="H186" s="18"/>
    </row>
    <row r="187" spans="1:8" x14ac:dyDescent="0.2">
      <c r="A187" s="19" t="s">
        <v>20</v>
      </c>
      <c r="B187">
        <v>3742</v>
      </c>
      <c r="F187" s="17" t="s">
        <v>14</v>
      </c>
      <c r="G187" s="18">
        <v>1796</v>
      </c>
      <c r="H187" s="18"/>
    </row>
    <row r="188" spans="1:8" x14ac:dyDescent="0.2">
      <c r="A188" s="19" t="s">
        <v>20</v>
      </c>
      <c r="B188">
        <v>223</v>
      </c>
      <c r="F188" s="17" t="s">
        <v>14</v>
      </c>
      <c r="G188" s="18">
        <v>62</v>
      </c>
      <c r="H188" s="18"/>
    </row>
    <row r="189" spans="1:8" x14ac:dyDescent="0.2">
      <c r="A189" s="19" t="s">
        <v>20</v>
      </c>
      <c r="B189">
        <v>133</v>
      </c>
      <c r="F189" s="17" t="s">
        <v>14</v>
      </c>
      <c r="G189" s="18">
        <v>347</v>
      </c>
      <c r="H189" s="18"/>
    </row>
    <row r="190" spans="1:8" x14ac:dyDescent="0.2">
      <c r="A190" s="19" t="s">
        <v>20</v>
      </c>
      <c r="B190">
        <v>5168</v>
      </c>
      <c r="F190" s="17" t="s">
        <v>14</v>
      </c>
      <c r="G190" s="18">
        <v>19</v>
      </c>
      <c r="H190" s="18"/>
    </row>
    <row r="191" spans="1:8" x14ac:dyDescent="0.2">
      <c r="A191" s="19" t="s">
        <v>20</v>
      </c>
      <c r="B191">
        <v>307</v>
      </c>
      <c r="F191" s="17" t="s">
        <v>14</v>
      </c>
      <c r="G191" s="18">
        <v>1258</v>
      </c>
      <c r="H191" s="18"/>
    </row>
    <row r="192" spans="1:8" x14ac:dyDescent="0.2">
      <c r="A192" s="19" t="s">
        <v>20</v>
      </c>
      <c r="B192">
        <v>2441</v>
      </c>
      <c r="F192" s="17" t="s">
        <v>14</v>
      </c>
      <c r="G192" s="18">
        <v>362</v>
      </c>
      <c r="H192" s="18"/>
    </row>
    <row r="193" spans="1:8" x14ac:dyDescent="0.2">
      <c r="A193" s="19" t="s">
        <v>20</v>
      </c>
      <c r="B193">
        <v>1385</v>
      </c>
      <c r="F193" s="17" t="s">
        <v>14</v>
      </c>
      <c r="G193" s="18">
        <v>133</v>
      </c>
      <c r="H193" s="18"/>
    </row>
    <row r="194" spans="1:8" x14ac:dyDescent="0.2">
      <c r="A194" s="19" t="s">
        <v>20</v>
      </c>
      <c r="B194">
        <v>190</v>
      </c>
      <c r="F194" s="17" t="s">
        <v>14</v>
      </c>
      <c r="G194" s="18">
        <v>846</v>
      </c>
      <c r="H194" s="18"/>
    </row>
    <row r="195" spans="1:8" x14ac:dyDescent="0.2">
      <c r="A195" s="19" t="s">
        <v>20</v>
      </c>
      <c r="B195">
        <v>470</v>
      </c>
      <c r="F195" s="17" t="s">
        <v>14</v>
      </c>
      <c r="G195" s="18">
        <v>10</v>
      </c>
      <c r="H195" s="18"/>
    </row>
    <row r="196" spans="1:8" x14ac:dyDescent="0.2">
      <c r="A196" s="19" t="s">
        <v>20</v>
      </c>
      <c r="B196">
        <v>253</v>
      </c>
      <c r="F196" s="17" t="s">
        <v>14</v>
      </c>
      <c r="G196" s="18">
        <v>191</v>
      </c>
      <c r="H196" s="18"/>
    </row>
    <row r="197" spans="1:8" x14ac:dyDescent="0.2">
      <c r="A197" s="19" t="s">
        <v>20</v>
      </c>
      <c r="B197">
        <v>1113</v>
      </c>
      <c r="F197" s="17" t="s">
        <v>14</v>
      </c>
      <c r="G197" s="18">
        <v>1979</v>
      </c>
      <c r="H197" s="18"/>
    </row>
    <row r="198" spans="1:8" x14ac:dyDescent="0.2">
      <c r="A198" s="19" t="s">
        <v>20</v>
      </c>
      <c r="B198">
        <v>2283</v>
      </c>
      <c r="F198" s="17" t="s">
        <v>14</v>
      </c>
      <c r="G198" s="18">
        <v>63</v>
      </c>
      <c r="H198" s="18"/>
    </row>
    <row r="199" spans="1:8" x14ac:dyDescent="0.2">
      <c r="A199" s="19" t="s">
        <v>20</v>
      </c>
      <c r="B199">
        <v>1095</v>
      </c>
      <c r="F199" s="17" t="s">
        <v>14</v>
      </c>
      <c r="G199" s="18">
        <v>6080</v>
      </c>
      <c r="H199" s="18"/>
    </row>
    <row r="200" spans="1:8" x14ac:dyDescent="0.2">
      <c r="A200" s="19" t="s">
        <v>20</v>
      </c>
      <c r="B200">
        <v>1690</v>
      </c>
      <c r="F200" s="17" t="s">
        <v>14</v>
      </c>
      <c r="G200" s="18">
        <v>80</v>
      </c>
      <c r="H200" s="18"/>
    </row>
    <row r="201" spans="1:8" x14ac:dyDescent="0.2">
      <c r="A201" s="19" t="s">
        <v>20</v>
      </c>
      <c r="B201">
        <v>191</v>
      </c>
      <c r="F201" s="17" t="s">
        <v>14</v>
      </c>
      <c r="G201" s="18">
        <v>9</v>
      </c>
      <c r="H201" s="18"/>
    </row>
    <row r="202" spans="1:8" x14ac:dyDescent="0.2">
      <c r="A202" s="19" t="s">
        <v>20</v>
      </c>
      <c r="B202">
        <v>2013</v>
      </c>
      <c r="F202" s="17" t="s">
        <v>14</v>
      </c>
      <c r="G202" s="18">
        <v>1784</v>
      </c>
      <c r="H202" s="18"/>
    </row>
    <row r="203" spans="1:8" x14ac:dyDescent="0.2">
      <c r="A203" s="19" t="s">
        <v>20</v>
      </c>
      <c r="B203">
        <v>1703</v>
      </c>
      <c r="F203" s="17" t="s">
        <v>14</v>
      </c>
      <c r="G203" s="18">
        <v>243</v>
      </c>
      <c r="H203" s="18"/>
    </row>
    <row r="204" spans="1:8" x14ac:dyDescent="0.2">
      <c r="A204" s="19" t="s">
        <v>20</v>
      </c>
      <c r="B204">
        <v>80</v>
      </c>
      <c r="F204" s="17" t="s">
        <v>14</v>
      </c>
      <c r="G204" s="18">
        <v>1296</v>
      </c>
      <c r="H204" s="18"/>
    </row>
    <row r="205" spans="1:8" x14ac:dyDescent="0.2">
      <c r="A205" s="19" t="s">
        <v>20</v>
      </c>
      <c r="B205">
        <v>41</v>
      </c>
      <c r="F205" s="17" t="s">
        <v>14</v>
      </c>
      <c r="G205" s="18">
        <v>77</v>
      </c>
      <c r="H205" s="18"/>
    </row>
    <row r="206" spans="1:8" x14ac:dyDescent="0.2">
      <c r="A206" s="19" t="s">
        <v>20</v>
      </c>
      <c r="B206">
        <v>187</v>
      </c>
      <c r="F206" s="17" t="s">
        <v>14</v>
      </c>
      <c r="G206" s="18">
        <v>395</v>
      </c>
      <c r="H206" s="18"/>
    </row>
    <row r="207" spans="1:8" x14ac:dyDescent="0.2">
      <c r="A207" s="19" t="s">
        <v>20</v>
      </c>
      <c r="B207">
        <v>2875</v>
      </c>
      <c r="F207" s="17" t="s">
        <v>14</v>
      </c>
      <c r="G207" s="18">
        <v>49</v>
      </c>
      <c r="H207" s="18"/>
    </row>
    <row r="208" spans="1:8" x14ac:dyDescent="0.2">
      <c r="A208" s="19" t="s">
        <v>20</v>
      </c>
      <c r="B208">
        <v>88</v>
      </c>
      <c r="F208" s="17" t="s">
        <v>14</v>
      </c>
      <c r="G208" s="18">
        <v>180</v>
      </c>
      <c r="H208" s="18"/>
    </row>
    <row r="209" spans="1:8" x14ac:dyDescent="0.2">
      <c r="A209" s="19" t="s">
        <v>20</v>
      </c>
      <c r="B209">
        <v>191</v>
      </c>
      <c r="F209" s="17" t="s">
        <v>14</v>
      </c>
      <c r="G209" s="18">
        <v>2690</v>
      </c>
      <c r="H209" s="18"/>
    </row>
    <row r="210" spans="1:8" x14ac:dyDescent="0.2">
      <c r="A210" s="19" t="s">
        <v>20</v>
      </c>
      <c r="B210">
        <v>139</v>
      </c>
      <c r="F210" s="17" t="s">
        <v>14</v>
      </c>
      <c r="G210" s="18">
        <v>2779</v>
      </c>
      <c r="H210" s="18"/>
    </row>
    <row r="211" spans="1:8" x14ac:dyDescent="0.2">
      <c r="A211" s="19" t="s">
        <v>20</v>
      </c>
      <c r="B211">
        <v>186</v>
      </c>
      <c r="F211" s="17" t="s">
        <v>14</v>
      </c>
      <c r="G211" s="18">
        <v>92</v>
      </c>
      <c r="H211" s="18"/>
    </row>
    <row r="212" spans="1:8" x14ac:dyDescent="0.2">
      <c r="A212" s="19" t="s">
        <v>20</v>
      </c>
      <c r="B212">
        <v>112</v>
      </c>
      <c r="F212" s="17" t="s">
        <v>14</v>
      </c>
      <c r="G212" s="18">
        <v>1028</v>
      </c>
      <c r="H212" s="18"/>
    </row>
    <row r="213" spans="1:8" x14ac:dyDescent="0.2">
      <c r="A213" s="19" t="s">
        <v>20</v>
      </c>
      <c r="B213">
        <v>101</v>
      </c>
      <c r="F213" s="17" t="s">
        <v>14</v>
      </c>
      <c r="G213" s="18">
        <v>26</v>
      </c>
      <c r="H213" s="18"/>
    </row>
    <row r="214" spans="1:8" x14ac:dyDescent="0.2">
      <c r="A214" s="19" t="s">
        <v>20</v>
      </c>
      <c r="B214">
        <v>206</v>
      </c>
      <c r="F214" s="17" t="s">
        <v>14</v>
      </c>
      <c r="G214" s="18">
        <v>1790</v>
      </c>
      <c r="H214" s="18"/>
    </row>
    <row r="215" spans="1:8" x14ac:dyDescent="0.2">
      <c r="A215" s="19" t="s">
        <v>20</v>
      </c>
      <c r="B215">
        <v>154</v>
      </c>
      <c r="F215" s="17" t="s">
        <v>14</v>
      </c>
      <c r="G215" s="18">
        <v>37</v>
      </c>
      <c r="H215" s="18"/>
    </row>
    <row r="216" spans="1:8" x14ac:dyDescent="0.2">
      <c r="A216" s="19" t="s">
        <v>20</v>
      </c>
      <c r="B216">
        <v>5966</v>
      </c>
      <c r="F216" s="17" t="s">
        <v>14</v>
      </c>
      <c r="G216" s="18">
        <v>35</v>
      </c>
      <c r="H216" s="18"/>
    </row>
    <row r="217" spans="1:8" x14ac:dyDescent="0.2">
      <c r="A217" s="19" t="s">
        <v>20</v>
      </c>
      <c r="B217">
        <v>169</v>
      </c>
      <c r="F217" s="17" t="s">
        <v>14</v>
      </c>
      <c r="G217" s="18">
        <v>558</v>
      </c>
      <c r="H217" s="18"/>
    </row>
    <row r="218" spans="1:8" x14ac:dyDescent="0.2">
      <c r="A218" s="19" t="s">
        <v>20</v>
      </c>
      <c r="B218">
        <v>2106</v>
      </c>
      <c r="F218" s="17" t="s">
        <v>14</v>
      </c>
      <c r="G218" s="18">
        <v>64</v>
      </c>
      <c r="H218" s="18"/>
    </row>
    <row r="219" spans="1:8" x14ac:dyDescent="0.2">
      <c r="A219" s="19" t="s">
        <v>20</v>
      </c>
      <c r="B219">
        <v>131</v>
      </c>
      <c r="F219" s="17" t="s">
        <v>14</v>
      </c>
      <c r="G219" s="18">
        <v>245</v>
      </c>
      <c r="H219" s="18"/>
    </row>
    <row r="220" spans="1:8" x14ac:dyDescent="0.2">
      <c r="A220" s="19" t="s">
        <v>20</v>
      </c>
      <c r="B220">
        <v>84</v>
      </c>
      <c r="F220" s="17" t="s">
        <v>14</v>
      </c>
      <c r="G220" s="18">
        <v>71</v>
      </c>
      <c r="H220" s="18"/>
    </row>
    <row r="221" spans="1:8" x14ac:dyDescent="0.2">
      <c r="A221" s="19" t="s">
        <v>20</v>
      </c>
      <c r="B221">
        <v>155</v>
      </c>
      <c r="F221" s="17" t="s">
        <v>14</v>
      </c>
      <c r="G221" s="18">
        <v>42</v>
      </c>
      <c r="H221" s="18"/>
    </row>
    <row r="222" spans="1:8" x14ac:dyDescent="0.2">
      <c r="A222" s="19" t="s">
        <v>20</v>
      </c>
      <c r="B222">
        <v>189</v>
      </c>
      <c r="F222" s="17" t="s">
        <v>14</v>
      </c>
      <c r="G222" s="18">
        <v>156</v>
      </c>
      <c r="H222" s="18"/>
    </row>
    <row r="223" spans="1:8" x14ac:dyDescent="0.2">
      <c r="A223" s="19" t="s">
        <v>20</v>
      </c>
      <c r="B223">
        <v>4799</v>
      </c>
      <c r="F223" s="17" t="s">
        <v>14</v>
      </c>
      <c r="G223" s="18">
        <v>1368</v>
      </c>
      <c r="H223" s="18"/>
    </row>
    <row r="224" spans="1:8" x14ac:dyDescent="0.2">
      <c r="A224" s="19" t="s">
        <v>20</v>
      </c>
      <c r="B224">
        <v>1137</v>
      </c>
      <c r="F224" s="17" t="s">
        <v>14</v>
      </c>
      <c r="G224" s="18">
        <v>102</v>
      </c>
      <c r="H224" s="18"/>
    </row>
    <row r="225" spans="1:8" x14ac:dyDescent="0.2">
      <c r="A225" s="19" t="s">
        <v>20</v>
      </c>
      <c r="B225">
        <v>1152</v>
      </c>
      <c r="F225" s="17" t="s">
        <v>14</v>
      </c>
      <c r="G225" s="18">
        <v>86</v>
      </c>
      <c r="H225" s="18"/>
    </row>
    <row r="226" spans="1:8" x14ac:dyDescent="0.2">
      <c r="A226" s="19" t="s">
        <v>20</v>
      </c>
      <c r="B226">
        <v>50</v>
      </c>
      <c r="F226" s="17" t="s">
        <v>14</v>
      </c>
      <c r="G226" s="18">
        <v>253</v>
      </c>
      <c r="H226" s="18"/>
    </row>
    <row r="227" spans="1:8" x14ac:dyDescent="0.2">
      <c r="A227" s="19" t="s">
        <v>20</v>
      </c>
      <c r="B227">
        <v>3059</v>
      </c>
      <c r="F227" s="17" t="s">
        <v>14</v>
      </c>
      <c r="G227" s="18">
        <v>157</v>
      </c>
      <c r="H227" s="18"/>
    </row>
    <row r="228" spans="1:8" x14ac:dyDescent="0.2">
      <c r="A228" s="19" t="s">
        <v>20</v>
      </c>
      <c r="B228">
        <v>34</v>
      </c>
      <c r="F228" s="17" t="s">
        <v>14</v>
      </c>
      <c r="G228" s="18">
        <v>183</v>
      </c>
      <c r="H228" s="18"/>
    </row>
    <row r="229" spans="1:8" x14ac:dyDescent="0.2">
      <c r="A229" s="19" t="s">
        <v>20</v>
      </c>
      <c r="B229">
        <v>220</v>
      </c>
      <c r="F229" s="17" t="s">
        <v>14</v>
      </c>
      <c r="G229" s="18">
        <v>82</v>
      </c>
      <c r="H229" s="18"/>
    </row>
    <row r="230" spans="1:8" x14ac:dyDescent="0.2">
      <c r="A230" s="19" t="s">
        <v>20</v>
      </c>
      <c r="B230">
        <v>1604</v>
      </c>
      <c r="F230" s="17" t="s">
        <v>14</v>
      </c>
      <c r="G230" s="18">
        <v>1</v>
      </c>
      <c r="H230" s="18"/>
    </row>
    <row r="231" spans="1:8" x14ac:dyDescent="0.2">
      <c r="A231" s="19" t="s">
        <v>20</v>
      </c>
      <c r="B231">
        <v>454</v>
      </c>
      <c r="F231" s="17" t="s">
        <v>14</v>
      </c>
      <c r="G231" s="18">
        <v>1198</v>
      </c>
      <c r="H231" s="18"/>
    </row>
    <row r="232" spans="1:8" x14ac:dyDescent="0.2">
      <c r="A232" s="19" t="s">
        <v>20</v>
      </c>
      <c r="B232">
        <v>123</v>
      </c>
      <c r="F232" s="17" t="s">
        <v>14</v>
      </c>
      <c r="G232" s="18">
        <v>648</v>
      </c>
      <c r="H232" s="18"/>
    </row>
    <row r="233" spans="1:8" x14ac:dyDescent="0.2">
      <c r="A233" s="19" t="s">
        <v>20</v>
      </c>
      <c r="B233">
        <v>299</v>
      </c>
      <c r="F233" s="17" t="s">
        <v>14</v>
      </c>
      <c r="G233" s="18">
        <v>64</v>
      </c>
      <c r="H233" s="18"/>
    </row>
    <row r="234" spans="1:8" x14ac:dyDescent="0.2">
      <c r="A234" s="19" t="s">
        <v>20</v>
      </c>
      <c r="B234">
        <v>2237</v>
      </c>
      <c r="F234" s="17" t="s">
        <v>14</v>
      </c>
      <c r="G234" s="18">
        <v>62</v>
      </c>
      <c r="H234" s="18"/>
    </row>
    <row r="235" spans="1:8" x14ac:dyDescent="0.2">
      <c r="A235" s="19" t="s">
        <v>20</v>
      </c>
      <c r="B235">
        <v>645</v>
      </c>
      <c r="F235" s="17" t="s">
        <v>14</v>
      </c>
      <c r="G235" s="18">
        <v>750</v>
      </c>
      <c r="H235" s="18"/>
    </row>
    <row r="236" spans="1:8" x14ac:dyDescent="0.2">
      <c r="A236" s="19" t="s">
        <v>20</v>
      </c>
      <c r="B236">
        <v>484</v>
      </c>
      <c r="F236" s="17" t="s">
        <v>14</v>
      </c>
      <c r="G236" s="18">
        <v>105</v>
      </c>
      <c r="H236" s="18"/>
    </row>
    <row r="237" spans="1:8" x14ac:dyDescent="0.2">
      <c r="A237" s="19" t="s">
        <v>20</v>
      </c>
      <c r="B237">
        <v>154</v>
      </c>
      <c r="F237" s="17" t="s">
        <v>14</v>
      </c>
      <c r="G237" s="18">
        <v>2604</v>
      </c>
      <c r="H237" s="18"/>
    </row>
    <row r="238" spans="1:8" x14ac:dyDescent="0.2">
      <c r="A238" s="19" t="s">
        <v>20</v>
      </c>
      <c r="B238">
        <v>82</v>
      </c>
      <c r="F238" s="17" t="s">
        <v>14</v>
      </c>
      <c r="G238" s="18">
        <v>65</v>
      </c>
      <c r="H238" s="18"/>
    </row>
    <row r="239" spans="1:8" x14ac:dyDescent="0.2">
      <c r="A239" s="19" t="s">
        <v>20</v>
      </c>
      <c r="B239">
        <v>134</v>
      </c>
      <c r="F239" s="17" t="s">
        <v>14</v>
      </c>
      <c r="G239" s="18">
        <v>94</v>
      </c>
      <c r="H239" s="18"/>
    </row>
    <row r="240" spans="1:8" x14ac:dyDescent="0.2">
      <c r="A240" s="19" t="s">
        <v>20</v>
      </c>
      <c r="B240">
        <v>5203</v>
      </c>
      <c r="F240" s="17" t="s">
        <v>14</v>
      </c>
      <c r="G240" s="18">
        <v>257</v>
      </c>
      <c r="H240" s="18"/>
    </row>
    <row r="241" spans="1:8" x14ac:dyDescent="0.2">
      <c r="A241" s="19" t="s">
        <v>20</v>
      </c>
      <c r="B241">
        <v>94</v>
      </c>
      <c r="F241" s="17" t="s">
        <v>14</v>
      </c>
      <c r="G241" s="18">
        <v>2928</v>
      </c>
      <c r="H241" s="18"/>
    </row>
    <row r="242" spans="1:8" x14ac:dyDescent="0.2">
      <c r="A242" s="19" t="s">
        <v>20</v>
      </c>
      <c r="B242">
        <v>205</v>
      </c>
      <c r="F242" s="17" t="s">
        <v>14</v>
      </c>
      <c r="G242" s="18">
        <v>4697</v>
      </c>
      <c r="H242" s="18"/>
    </row>
    <row r="243" spans="1:8" x14ac:dyDescent="0.2">
      <c r="A243" s="19" t="s">
        <v>20</v>
      </c>
      <c r="B243">
        <v>92</v>
      </c>
      <c r="F243" s="17" t="s">
        <v>14</v>
      </c>
      <c r="G243" s="18">
        <v>2915</v>
      </c>
      <c r="H243" s="18"/>
    </row>
    <row r="244" spans="1:8" x14ac:dyDescent="0.2">
      <c r="A244" s="19" t="s">
        <v>20</v>
      </c>
      <c r="B244">
        <v>219</v>
      </c>
      <c r="F244" s="17" t="s">
        <v>14</v>
      </c>
      <c r="G244" s="18">
        <v>18</v>
      </c>
      <c r="H244" s="18"/>
    </row>
    <row r="245" spans="1:8" x14ac:dyDescent="0.2">
      <c r="A245" s="19" t="s">
        <v>20</v>
      </c>
      <c r="B245">
        <v>2526</v>
      </c>
      <c r="F245" s="17" t="s">
        <v>14</v>
      </c>
      <c r="G245" s="18">
        <v>602</v>
      </c>
      <c r="H245" s="18"/>
    </row>
    <row r="246" spans="1:8" x14ac:dyDescent="0.2">
      <c r="A246" s="19" t="s">
        <v>20</v>
      </c>
      <c r="B246">
        <v>94</v>
      </c>
      <c r="F246" s="17" t="s">
        <v>14</v>
      </c>
      <c r="G246" s="18">
        <v>1</v>
      </c>
      <c r="H246" s="18"/>
    </row>
    <row r="247" spans="1:8" x14ac:dyDescent="0.2">
      <c r="A247" s="19" t="s">
        <v>20</v>
      </c>
      <c r="B247">
        <v>1713</v>
      </c>
      <c r="F247" s="17" t="s">
        <v>14</v>
      </c>
      <c r="G247" s="18">
        <v>3868</v>
      </c>
      <c r="H247" s="18"/>
    </row>
    <row r="248" spans="1:8" x14ac:dyDescent="0.2">
      <c r="A248" s="19" t="s">
        <v>20</v>
      </c>
      <c r="B248">
        <v>249</v>
      </c>
      <c r="F248" s="17" t="s">
        <v>14</v>
      </c>
      <c r="G248" s="18">
        <v>504</v>
      </c>
      <c r="H248" s="18"/>
    </row>
    <row r="249" spans="1:8" x14ac:dyDescent="0.2">
      <c r="A249" s="19" t="s">
        <v>20</v>
      </c>
      <c r="B249">
        <v>192</v>
      </c>
      <c r="F249" s="17" t="s">
        <v>14</v>
      </c>
      <c r="G249" s="18">
        <v>14</v>
      </c>
      <c r="H249" s="18"/>
    </row>
    <row r="250" spans="1:8" x14ac:dyDescent="0.2">
      <c r="A250" s="19" t="s">
        <v>20</v>
      </c>
      <c r="B250">
        <v>247</v>
      </c>
      <c r="F250" s="17" t="s">
        <v>14</v>
      </c>
      <c r="G250" s="18">
        <v>750</v>
      </c>
      <c r="H250" s="18"/>
    </row>
    <row r="251" spans="1:8" x14ac:dyDescent="0.2">
      <c r="A251" s="19" t="s">
        <v>20</v>
      </c>
      <c r="B251">
        <v>2293</v>
      </c>
      <c r="F251" s="17" t="s">
        <v>14</v>
      </c>
      <c r="G251" s="18">
        <v>77</v>
      </c>
      <c r="H251" s="18"/>
    </row>
    <row r="252" spans="1:8" x14ac:dyDescent="0.2">
      <c r="A252" s="19" t="s">
        <v>20</v>
      </c>
      <c r="B252">
        <v>3131</v>
      </c>
      <c r="F252" s="17" t="s">
        <v>14</v>
      </c>
      <c r="G252" s="18">
        <v>752</v>
      </c>
      <c r="H252" s="18"/>
    </row>
    <row r="253" spans="1:8" x14ac:dyDescent="0.2">
      <c r="A253" s="19" t="s">
        <v>20</v>
      </c>
      <c r="B253">
        <v>143</v>
      </c>
      <c r="F253" s="17" t="s">
        <v>14</v>
      </c>
      <c r="G253" s="18">
        <v>131</v>
      </c>
      <c r="H253" s="18"/>
    </row>
    <row r="254" spans="1:8" x14ac:dyDescent="0.2">
      <c r="A254" s="19" t="s">
        <v>20</v>
      </c>
      <c r="B254">
        <v>296</v>
      </c>
      <c r="F254" s="17" t="s">
        <v>14</v>
      </c>
      <c r="G254" s="18">
        <v>87</v>
      </c>
      <c r="H254" s="18"/>
    </row>
    <row r="255" spans="1:8" x14ac:dyDescent="0.2">
      <c r="A255" s="19" t="s">
        <v>20</v>
      </c>
      <c r="B255">
        <v>170</v>
      </c>
      <c r="F255" s="17" t="s">
        <v>14</v>
      </c>
      <c r="G255" s="18">
        <v>1063</v>
      </c>
      <c r="H255" s="18"/>
    </row>
    <row r="256" spans="1:8" x14ac:dyDescent="0.2">
      <c r="A256" s="19" t="s">
        <v>20</v>
      </c>
      <c r="B256">
        <v>86</v>
      </c>
      <c r="F256" s="17" t="s">
        <v>14</v>
      </c>
      <c r="G256" s="18">
        <v>76</v>
      </c>
      <c r="H256" s="18"/>
    </row>
    <row r="257" spans="1:8" x14ac:dyDescent="0.2">
      <c r="A257" s="19" t="s">
        <v>20</v>
      </c>
      <c r="B257">
        <v>6286</v>
      </c>
      <c r="F257" s="17" t="s">
        <v>14</v>
      </c>
      <c r="G257" s="18">
        <v>4428</v>
      </c>
      <c r="H257" s="18"/>
    </row>
    <row r="258" spans="1:8" x14ac:dyDescent="0.2">
      <c r="A258" s="19" t="s">
        <v>20</v>
      </c>
      <c r="B258">
        <v>3727</v>
      </c>
      <c r="F258" s="17" t="s">
        <v>14</v>
      </c>
      <c r="G258" s="18">
        <v>58</v>
      </c>
      <c r="H258" s="18"/>
    </row>
    <row r="259" spans="1:8" x14ac:dyDescent="0.2">
      <c r="A259" s="19" t="s">
        <v>20</v>
      </c>
      <c r="B259">
        <v>1605</v>
      </c>
      <c r="F259" s="17" t="s">
        <v>14</v>
      </c>
      <c r="G259" s="18">
        <v>111</v>
      </c>
      <c r="H259" s="18"/>
    </row>
    <row r="260" spans="1:8" x14ac:dyDescent="0.2">
      <c r="A260" s="19" t="s">
        <v>20</v>
      </c>
      <c r="B260">
        <v>2120</v>
      </c>
      <c r="F260" s="17" t="s">
        <v>14</v>
      </c>
      <c r="G260" s="18">
        <v>2955</v>
      </c>
      <c r="H260" s="18"/>
    </row>
    <row r="261" spans="1:8" x14ac:dyDescent="0.2">
      <c r="A261" s="19" t="s">
        <v>20</v>
      </c>
      <c r="B261">
        <v>50</v>
      </c>
      <c r="F261" s="17" t="s">
        <v>14</v>
      </c>
      <c r="G261" s="18">
        <v>1657</v>
      </c>
      <c r="H261" s="18"/>
    </row>
    <row r="262" spans="1:8" x14ac:dyDescent="0.2">
      <c r="A262" s="19" t="s">
        <v>20</v>
      </c>
      <c r="B262">
        <v>2080</v>
      </c>
      <c r="F262" s="17" t="s">
        <v>14</v>
      </c>
      <c r="G262" s="18">
        <v>926</v>
      </c>
      <c r="H262" s="18"/>
    </row>
    <row r="263" spans="1:8" x14ac:dyDescent="0.2">
      <c r="A263" s="19" t="s">
        <v>20</v>
      </c>
      <c r="B263">
        <v>2105</v>
      </c>
      <c r="F263" s="17" t="s">
        <v>14</v>
      </c>
      <c r="G263" s="18">
        <v>77</v>
      </c>
      <c r="H263" s="18"/>
    </row>
    <row r="264" spans="1:8" x14ac:dyDescent="0.2">
      <c r="A264" s="19" t="s">
        <v>20</v>
      </c>
      <c r="B264">
        <v>2436</v>
      </c>
      <c r="F264" s="17" t="s">
        <v>14</v>
      </c>
      <c r="G264" s="18">
        <v>1748</v>
      </c>
      <c r="H264" s="18"/>
    </row>
    <row r="265" spans="1:8" x14ac:dyDescent="0.2">
      <c r="A265" s="19" t="s">
        <v>20</v>
      </c>
      <c r="B265">
        <v>80</v>
      </c>
      <c r="F265" s="17" t="s">
        <v>14</v>
      </c>
      <c r="G265" s="18">
        <v>79</v>
      </c>
      <c r="H265" s="18"/>
    </row>
    <row r="266" spans="1:8" x14ac:dyDescent="0.2">
      <c r="A266" s="19" t="s">
        <v>20</v>
      </c>
      <c r="B266">
        <v>42</v>
      </c>
      <c r="F266" s="17" t="s">
        <v>14</v>
      </c>
      <c r="G266" s="18">
        <v>889</v>
      </c>
      <c r="H266" s="18"/>
    </row>
    <row r="267" spans="1:8" x14ac:dyDescent="0.2">
      <c r="A267" s="19" t="s">
        <v>20</v>
      </c>
      <c r="B267">
        <v>139</v>
      </c>
      <c r="F267" s="17" t="s">
        <v>14</v>
      </c>
      <c r="G267" s="18">
        <v>56</v>
      </c>
      <c r="H267" s="18"/>
    </row>
    <row r="268" spans="1:8" x14ac:dyDescent="0.2">
      <c r="A268" s="19" t="s">
        <v>20</v>
      </c>
      <c r="B268">
        <v>159</v>
      </c>
      <c r="F268" s="17" t="s">
        <v>14</v>
      </c>
      <c r="G268" s="18">
        <v>1</v>
      </c>
      <c r="H268" s="18"/>
    </row>
    <row r="269" spans="1:8" x14ac:dyDescent="0.2">
      <c r="A269" s="19" t="s">
        <v>20</v>
      </c>
      <c r="B269">
        <v>381</v>
      </c>
      <c r="F269" s="17" t="s">
        <v>14</v>
      </c>
      <c r="G269" s="18">
        <v>83</v>
      </c>
      <c r="H269" s="18"/>
    </row>
    <row r="270" spans="1:8" x14ac:dyDescent="0.2">
      <c r="A270" s="19" t="s">
        <v>20</v>
      </c>
      <c r="B270">
        <v>194</v>
      </c>
      <c r="F270" s="17" t="s">
        <v>14</v>
      </c>
      <c r="G270" s="18">
        <v>2025</v>
      </c>
      <c r="H270" s="18"/>
    </row>
    <row r="271" spans="1:8" x14ac:dyDescent="0.2">
      <c r="A271" s="19" t="s">
        <v>20</v>
      </c>
      <c r="B271">
        <v>106</v>
      </c>
      <c r="F271" s="17" t="s">
        <v>14</v>
      </c>
      <c r="G271" s="18">
        <v>14</v>
      </c>
      <c r="H271" s="18"/>
    </row>
    <row r="272" spans="1:8" x14ac:dyDescent="0.2">
      <c r="A272" s="19" t="s">
        <v>20</v>
      </c>
      <c r="B272">
        <v>142</v>
      </c>
      <c r="F272" s="17" t="s">
        <v>14</v>
      </c>
      <c r="G272" s="18">
        <v>656</v>
      </c>
      <c r="H272" s="18"/>
    </row>
    <row r="273" spans="1:8" x14ac:dyDescent="0.2">
      <c r="A273" s="19" t="s">
        <v>20</v>
      </c>
      <c r="B273">
        <v>211</v>
      </c>
      <c r="F273" s="17" t="s">
        <v>14</v>
      </c>
      <c r="G273" s="18">
        <v>1596</v>
      </c>
      <c r="H273" s="18"/>
    </row>
    <row r="274" spans="1:8" x14ac:dyDescent="0.2">
      <c r="A274" s="19" t="s">
        <v>20</v>
      </c>
      <c r="B274">
        <v>2756</v>
      </c>
      <c r="F274" s="17" t="s">
        <v>14</v>
      </c>
      <c r="G274" s="18">
        <v>10</v>
      </c>
      <c r="H274" s="18"/>
    </row>
    <row r="275" spans="1:8" x14ac:dyDescent="0.2">
      <c r="A275" s="19" t="s">
        <v>20</v>
      </c>
      <c r="B275">
        <v>173</v>
      </c>
      <c r="F275" s="17" t="s">
        <v>14</v>
      </c>
      <c r="G275" s="18">
        <v>1121</v>
      </c>
      <c r="H275" s="18"/>
    </row>
    <row r="276" spans="1:8" x14ac:dyDescent="0.2">
      <c r="A276" s="19" t="s">
        <v>20</v>
      </c>
      <c r="B276">
        <v>87</v>
      </c>
      <c r="F276" s="17" t="s">
        <v>14</v>
      </c>
      <c r="G276" s="18">
        <v>15</v>
      </c>
      <c r="H276" s="18"/>
    </row>
    <row r="277" spans="1:8" x14ac:dyDescent="0.2">
      <c r="A277" s="19" t="s">
        <v>20</v>
      </c>
      <c r="B277">
        <v>1572</v>
      </c>
      <c r="F277" s="17" t="s">
        <v>14</v>
      </c>
      <c r="G277" s="18">
        <v>191</v>
      </c>
      <c r="H277" s="18"/>
    </row>
    <row r="278" spans="1:8" x14ac:dyDescent="0.2">
      <c r="A278" s="19" t="s">
        <v>20</v>
      </c>
      <c r="B278">
        <v>2346</v>
      </c>
      <c r="F278" s="17" t="s">
        <v>14</v>
      </c>
      <c r="G278" s="18">
        <v>16</v>
      </c>
      <c r="H278" s="18"/>
    </row>
    <row r="279" spans="1:8" x14ac:dyDescent="0.2">
      <c r="A279" s="19" t="s">
        <v>20</v>
      </c>
      <c r="B279">
        <v>115</v>
      </c>
      <c r="F279" s="17" t="s">
        <v>14</v>
      </c>
      <c r="G279" s="18">
        <v>17</v>
      </c>
      <c r="H279" s="18"/>
    </row>
    <row r="280" spans="1:8" x14ac:dyDescent="0.2">
      <c r="A280" s="19" t="s">
        <v>20</v>
      </c>
      <c r="B280">
        <v>85</v>
      </c>
      <c r="F280" s="17" t="s">
        <v>14</v>
      </c>
      <c r="G280" s="18">
        <v>34</v>
      </c>
      <c r="H280" s="18"/>
    </row>
    <row r="281" spans="1:8" x14ac:dyDescent="0.2">
      <c r="A281" s="19" t="s">
        <v>20</v>
      </c>
      <c r="B281">
        <v>144</v>
      </c>
      <c r="F281" s="17" t="s">
        <v>14</v>
      </c>
      <c r="G281" s="18">
        <v>1</v>
      </c>
      <c r="H281" s="18"/>
    </row>
    <row r="282" spans="1:8" x14ac:dyDescent="0.2">
      <c r="A282" s="19" t="s">
        <v>20</v>
      </c>
      <c r="B282">
        <v>2443</v>
      </c>
      <c r="F282" s="17" t="s">
        <v>14</v>
      </c>
      <c r="G282" s="18">
        <v>1274</v>
      </c>
      <c r="H282" s="18"/>
    </row>
    <row r="283" spans="1:8" x14ac:dyDescent="0.2">
      <c r="A283" s="19" t="s">
        <v>20</v>
      </c>
      <c r="B283">
        <v>64</v>
      </c>
      <c r="F283" s="17" t="s">
        <v>14</v>
      </c>
      <c r="G283" s="18">
        <v>210</v>
      </c>
      <c r="H283" s="18"/>
    </row>
    <row r="284" spans="1:8" x14ac:dyDescent="0.2">
      <c r="A284" s="19" t="s">
        <v>20</v>
      </c>
      <c r="B284">
        <v>268</v>
      </c>
      <c r="F284" s="17" t="s">
        <v>14</v>
      </c>
      <c r="G284" s="18">
        <v>248</v>
      </c>
      <c r="H284" s="18"/>
    </row>
    <row r="285" spans="1:8" x14ac:dyDescent="0.2">
      <c r="A285" s="19" t="s">
        <v>20</v>
      </c>
      <c r="B285">
        <v>195</v>
      </c>
      <c r="F285" s="17" t="s">
        <v>14</v>
      </c>
      <c r="G285" s="18">
        <v>513</v>
      </c>
      <c r="H285" s="18"/>
    </row>
    <row r="286" spans="1:8" x14ac:dyDescent="0.2">
      <c r="A286" s="19" t="s">
        <v>20</v>
      </c>
      <c r="B286">
        <v>186</v>
      </c>
      <c r="F286" s="17" t="s">
        <v>14</v>
      </c>
      <c r="G286" s="18">
        <v>3410</v>
      </c>
      <c r="H286" s="18"/>
    </row>
    <row r="287" spans="1:8" x14ac:dyDescent="0.2">
      <c r="A287" s="19" t="s">
        <v>20</v>
      </c>
      <c r="B287">
        <v>460</v>
      </c>
      <c r="F287" s="17" t="s">
        <v>14</v>
      </c>
      <c r="G287" s="18">
        <v>10</v>
      </c>
      <c r="H287" s="18"/>
    </row>
    <row r="288" spans="1:8" x14ac:dyDescent="0.2">
      <c r="A288" s="19" t="s">
        <v>20</v>
      </c>
      <c r="B288">
        <v>2528</v>
      </c>
      <c r="F288" s="17" t="s">
        <v>14</v>
      </c>
      <c r="G288" s="18">
        <v>2201</v>
      </c>
      <c r="H288" s="18"/>
    </row>
    <row r="289" spans="1:8" x14ac:dyDescent="0.2">
      <c r="A289" s="19" t="s">
        <v>20</v>
      </c>
      <c r="B289">
        <v>3657</v>
      </c>
      <c r="F289" s="17" t="s">
        <v>14</v>
      </c>
      <c r="G289" s="18">
        <v>676</v>
      </c>
      <c r="H289" s="18"/>
    </row>
    <row r="290" spans="1:8" x14ac:dyDescent="0.2">
      <c r="A290" s="19" t="s">
        <v>20</v>
      </c>
      <c r="B290">
        <v>131</v>
      </c>
      <c r="F290" s="17" t="s">
        <v>14</v>
      </c>
      <c r="G290" s="18">
        <v>831</v>
      </c>
      <c r="H290" s="18"/>
    </row>
    <row r="291" spans="1:8" x14ac:dyDescent="0.2">
      <c r="A291" s="19" t="s">
        <v>20</v>
      </c>
      <c r="B291">
        <v>239</v>
      </c>
      <c r="F291" s="17" t="s">
        <v>14</v>
      </c>
      <c r="G291" s="18">
        <v>859</v>
      </c>
      <c r="H291" s="18"/>
    </row>
    <row r="292" spans="1:8" x14ac:dyDescent="0.2">
      <c r="A292" s="19" t="s">
        <v>20</v>
      </c>
      <c r="B292">
        <v>78</v>
      </c>
      <c r="F292" s="17" t="s">
        <v>14</v>
      </c>
      <c r="G292" s="18">
        <v>45</v>
      </c>
      <c r="H292" s="18"/>
    </row>
    <row r="293" spans="1:8" x14ac:dyDescent="0.2">
      <c r="A293" s="19" t="s">
        <v>20</v>
      </c>
      <c r="B293">
        <v>1773</v>
      </c>
      <c r="F293" s="17" t="s">
        <v>14</v>
      </c>
      <c r="G293" s="18">
        <v>6</v>
      </c>
      <c r="H293" s="18"/>
    </row>
    <row r="294" spans="1:8" x14ac:dyDescent="0.2">
      <c r="A294" s="19" t="s">
        <v>20</v>
      </c>
      <c r="B294">
        <v>32</v>
      </c>
      <c r="F294" s="17" t="s">
        <v>14</v>
      </c>
      <c r="G294" s="18">
        <v>7</v>
      </c>
      <c r="H294" s="18"/>
    </row>
    <row r="295" spans="1:8" x14ac:dyDescent="0.2">
      <c r="A295" s="19" t="s">
        <v>20</v>
      </c>
      <c r="B295">
        <v>369</v>
      </c>
      <c r="F295" s="17" t="s">
        <v>14</v>
      </c>
      <c r="G295" s="18">
        <v>31</v>
      </c>
      <c r="H295" s="18"/>
    </row>
    <row r="296" spans="1:8" x14ac:dyDescent="0.2">
      <c r="A296" s="19" t="s">
        <v>20</v>
      </c>
      <c r="B296">
        <v>89</v>
      </c>
      <c r="F296" s="17" t="s">
        <v>14</v>
      </c>
      <c r="G296" s="18">
        <v>78</v>
      </c>
      <c r="H296" s="18"/>
    </row>
    <row r="297" spans="1:8" x14ac:dyDescent="0.2">
      <c r="A297" s="19" t="s">
        <v>20</v>
      </c>
      <c r="B297">
        <v>147</v>
      </c>
      <c r="F297" s="17" t="s">
        <v>14</v>
      </c>
      <c r="G297" s="18">
        <v>1225</v>
      </c>
      <c r="H297" s="18"/>
    </row>
    <row r="298" spans="1:8" x14ac:dyDescent="0.2">
      <c r="A298" s="19" t="s">
        <v>20</v>
      </c>
      <c r="B298">
        <v>126</v>
      </c>
      <c r="F298" s="17" t="s">
        <v>14</v>
      </c>
      <c r="G298" s="18">
        <v>1</v>
      </c>
      <c r="H298" s="18"/>
    </row>
    <row r="299" spans="1:8" x14ac:dyDescent="0.2">
      <c r="A299" s="19" t="s">
        <v>20</v>
      </c>
      <c r="B299">
        <v>2218</v>
      </c>
      <c r="F299" s="17" t="s">
        <v>14</v>
      </c>
      <c r="G299" s="18">
        <v>67</v>
      </c>
      <c r="H299" s="18"/>
    </row>
    <row r="300" spans="1:8" x14ac:dyDescent="0.2">
      <c r="A300" s="19" t="s">
        <v>20</v>
      </c>
      <c r="B300">
        <v>202</v>
      </c>
      <c r="F300" s="17" t="s">
        <v>14</v>
      </c>
      <c r="G300" s="18">
        <v>19</v>
      </c>
      <c r="H300" s="18"/>
    </row>
    <row r="301" spans="1:8" x14ac:dyDescent="0.2">
      <c r="A301" s="19" t="s">
        <v>20</v>
      </c>
      <c r="B301">
        <v>140</v>
      </c>
      <c r="F301" s="17" t="s">
        <v>14</v>
      </c>
      <c r="G301" s="18">
        <v>2108</v>
      </c>
      <c r="H301" s="18"/>
    </row>
    <row r="302" spans="1:8" x14ac:dyDescent="0.2">
      <c r="A302" s="19" t="s">
        <v>20</v>
      </c>
      <c r="B302">
        <v>1052</v>
      </c>
      <c r="F302" s="17" t="s">
        <v>14</v>
      </c>
      <c r="G302" s="18">
        <v>679</v>
      </c>
      <c r="H302" s="18"/>
    </row>
    <row r="303" spans="1:8" x14ac:dyDescent="0.2">
      <c r="A303" s="19" t="s">
        <v>20</v>
      </c>
      <c r="B303">
        <v>247</v>
      </c>
      <c r="F303" s="17" t="s">
        <v>14</v>
      </c>
      <c r="G303" s="18">
        <v>36</v>
      </c>
      <c r="H303" s="18"/>
    </row>
    <row r="304" spans="1:8" x14ac:dyDescent="0.2">
      <c r="A304" s="19" t="s">
        <v>20</v>
      </c>
      <c r="B304">
        <v>84</v>
      </c>
      <c r="F304" s="17" t="s">
        <v>14</v>
      </c>
      <c r="G304" s="18">
        <v>47</v>
      </c>
      <c r="H304" s="18"/>
    </row>
    <row r="305" spans="1:8" x14ac:dyDescent="0.2">
      <c r="A305" s="19" t="s">
        <v>20</v>
      </c>
      <c r="B305">
        <v>88</v>
      </c>
      <c r="F305" s="17" t="s">
        <v>14</v>
      </c>
      <c r="G305" s="18">
        <v>70</v>
      </c>
      <c r="H305" s="18"/>
    </row>
    <row r="306" spans="1:8" x14ac:dyDescent="0.2">
      <c r="A306" s="19" t="s">
        <v>20</v>
      </c>
      <c r="B306">
        <v>156</v>
      </c>
      <c r="F306" s="17" t="s">
        <v>14</v>
      </c>
      <c r="G306" s="18">
        <v>154</v>
      </c>
      <c r="H306" s="18"/>
    </row>
    <row r="307" spans="1:8" x14ac:dyDescent="0.2">
      <c r="A307" s="19" t="s">
        <v>20</v>
      </c>
      <c r="B307">
        <v>2985</v>
      </c>
      <c r="F307" s="17" t="s">
        <v>14</v>
      </c>
      <c r="G307" s="18">
        <v>22</v>
      </c>
      <c r="H307" s="18"/>
    </row>
    <row r="308" spans="1:8" x14ac:dyDescent="0.2">
      <c r="A308" s="19" t="s">
        <v>20</v>
      </c>
      <c r="B308">
        <v>762</v>
      </c>
      <c r="F308" s="17" t="s">
        <v>14</v>
      </c>
      <c r="G308" s="18">
        <v>1758</v>
      </c>
      <c r="H308" s="18"/>
    </row>
    <row r="309" spans="1:8" x14ac:dyDescent="0.2">
      <c r="A309" s="19" t="s">
        <v>20</v>
      </c>
      <c r="B309">
        <v>554</v>
      </c>
      <c r="F309" s="17" t="s">
        <v>14</v>
      </c>
      <c r="G309" s="18">
        <v>94</v>
      </c>
      <c r="H309" s="18"/>
    </row>
    <row r="310" spans="1:8" x14ac:dyDescent="0.2">
      <c r="A310" s="19" t="s">
        <v>20</v>
      </c>
      <c r="B310">
        <v>135</v>
      </c>
      <c r="F310" s="17" t="s">
        <v>14</v>
      </c>
      <c r="G310" s="18">
        <v>33</v>
      </c>
      <c r="H310" s="18"/>
    </row>
    <row r="311" spans="1:8" x14ac:dyDescent="0.2">
      <c r="A311" s="19" t="s">
        <v>20</v>
      </c>
      <c r="B311">
        <v>122</v>
      </c>
      <c r="F311" s="17" t="s">
        <v>14</v>
      </c>
      <c r="G311" s="18">
        <v>1</v>
      </c>
      <c r="H311" s="18"/>
    </row>
    <row r="312" spans="1:8" x14ac:dyDescent="0.2">
      <c r="A312" s="19" t="s">
        <v>20</v>
      </c>
      <c r="B312">
        <v>221</v>
      </c>
      <c r="F312" s="17" t="s">
        <v>14</v>
      </c>
      <c r="G312" s="18">
        <v>31</v>
      </c>
      <c r="H312" s="18"/>
    </row>
    <row r="313" spans="1:8" x14ac:dyDescent="0.2">
      <c r="A313" s="19" t="s">
        <v>20</v>
      </c>
      <c r="B313">
        <v>126</v>
      </c>
      <c r="F313" s="17" t="s">
        <v>14</v>
      </c>
      <c r="G313" s="18">
        <v>35</v>
      </c>
      <c r="H313" s="18"/>
    </row>
    <row r="314" spans="1:8" x14ac:dyDescent="0.2">
      <c r="A314" s="19" t="s">
        <v>20</v>
      </c>
      <c r="B314">
        <v>1022</v>
      </c>
      <c r="F314" s="17" t="s">
        <v>14</v>
      </c>
      <c r="G314" s="18">
        <v>63</v>
      </c>
      <c r="H314" s="18"/>
    </row>
    <row r="315" spans="1:8" x14ac:dyDescent="0.2">
      <c r="A315" s="19" t="s">
        <v>20</v>
      </c>
      <c r="B315">
        <v>3177</v>
      </c>
      <c r="F315" s="17" t="s">
        <v>14</v>
      </c>
      <c r="G315" s="18">
        <v>526</v>
      </c>
      <c r="H315" s="18"/>
    </row>
    <row r="316" spans="1:8" x14ac:dyDescent="0.2">
      <c r="A316" s="19" t="s">
        <v>20</v>
      </c>
      <c r="B316">
        <v>198</v>
      </c>
      <c r="F316" s="17" t="s">
        <v>14</v>
      </c>
      <c r="G316" s="18">
        <v>121</v>
      </c>
      <c r="H316" s="18"/>
    </row>
    <row r="317" spans="1:8" x14ac:dyDescent="0.2">
      <c r="A317" s="19" t="s">
        <v>20</v>
      </c>
      <c r="B317">
        <v>85</v>
      </c>
      <c r="F317" s="17" t="s">
        <v>14</v>
      </c>
      <c r="G317" s="18">
        <v>67</v>
      </c>
      <c r="H317" s="18"/>
    </row>
    <row r="318" spans="1:8" x14ac:dyDescent="0.2">
      <c r="A318" s="19" t="s">
        <v>20</v>
      </c>
      <c r="B318">
        <v>3596</v>
      </c>
      <c r="F318" s="17" t="s">
        <v>14</v>
      </c>
      <c r="G318" s="18">
        <v>57</v>
      </c>
      <c r="H318" s="18"/>
    </row>
    <row r="319" spans="1:8" x14ac:dyDescent="0.2">
      <c r="A319" s="19" t="s">
        <v>20</v>
      </c>
      <c r="B319">
        <v>244</v>
      </c>
      <c r="F319" s="17" t="s">
        <v>14</v>
      </c>
      <c r="G319" s="18">
        <v>1229</v>
      </c>
      <c r="H319" s="18"/>
    </row>
    <row r="320" spans="1:8" x14ac:dyDescent="0.2">
      <c r="A320" s="19" t="s">
        <v>20</v>
      </c>
      <c r="B320">
        <v>5180</v>
      </c>
      <c r="F320" s="17" t="s">
        <v>14</v>
      </c>
      <c r="G320" s="18">
        <v>12</v>
      </c>
      <c r="H320" s="18"/>
    </row>
    <row r="321" spans="1:8" x14ac:dyDescent="0.2">
      <c r="A321" s="19" t="s">
        <v>20</v>
      </c>
      <c r="B321">
        <v>589</v>
      </c>
      <c r="F321" s="17" t="s">
        <v>14</v>
      </c>
      <c r="G321" s="18">
        <v>452</v>
      </c>
      <c r="H321" s="18"/>
    </row>
    <row r="322" spans="1:8" x14ac:dyDescent="0.2">
      <c r="A322" s="19" t="s">
        <v>20</v>
      </c>
      <c r="B322">
        <v>2725</v>
      </c>
      <c r="F322" s="17" t="s">
        <v>14</v>
      </c>
      <c r="G322" s="18">
        <v>1886</v>
      </c>
      <c r="H322" s="18"/>
    </row>
    <row r="323" spans="1:8" x14ac:dyDescent="0.2">
      <c r="A323" s="19" t="s">
        <v>20</v>
      </c>
      <c r="B323">
        <v>300</v>
      </c>
      <c r="F323" s="17" t="s">
        <v>14</v>
      </c>
      <c r="G323" s="18">
        <v>1825</v>
      </c>
      <c r="H323" s="18"/>
    </row>
    <row r="324" spans="1:8" x14ac:dyDescent="0.2">
      <c r="A324" s="19" t="s">
        <v>20</v>
      </c>
      <c r="B324">
        <v>144</v>
      </c>
      <c r="F324" s="17" t="s">
        <v>14</v>
      </c>
      <c r="G324" s="18">
        <v>31</v>
      </c>
      <c r="H324" s="18"/>
    </row>
    <row r="325" spans="1:8" x14ac:dyDescent="0.2">
      <c r="A325" s="19" t="s">
        <v>20</v>
      </c>
      <c r="B325">
        <v>87</v>
      </c>
      <c r="F325" s="17" t="s">
        <v>14</v>
      </c>
      <c r="G325" s="18">
        <v>107</v>
      </c>
      <c r="H325" s="18"/>
    </row>
    <row r="326" spans="1:8" x14ac:dyDescent="0.2">
      <c r="A326" s="19" t="s">
        <v>20</v>
      </c>
      <c r="B326">
        <v>3116</v>
      </c>
      <c r="F326" s="17" t="s">
        <v>14</v>
      </c>
      <c r="G326" s="18">
        <v>27</v>
      </c>
      <c r="H326" s="18"/>
    </row>
    <row r="327" spans="1:8" x14ac:dyDescent="0.2">
      <c r="A327" s="19" t="s">
        <v>20</v>
      </c>
      <c r="B327">
        <v>909</v>
      </c>
      <c r="F327" s="17" t="s">
        <v>14</v>
      </c>
      <c r="G327" s="18">
        <v>1221</v>
      </c>
      <c r="H327" s="18"/>
    </row>
    <row r="328" spans="1:8" x14ac:dyDescent="0.2">
      <c r="A328" s="19" t="s">
        <v>20</v>
      </c>
      <c r="B328">
        <v>1613</v>
      </c>
      <c r="F328" s="17" t="s">
        <v>14</v>
      </c>
      <c r="G328" s="18">
        <v>1</v>
      </c>
      <c r="H328" s="18"/>
    </row>
    <row r="329" spans="1:8" x14ac:dyDescent="0.2">
      <c r="A329" s="19" t="s">
        <v>20</v>
      </c>
      <c r="B329">
        <v>136</v>
      </c>
      <c r="F329" s="17" t="s">
        <v>14</v>
      </c>
      <c r="G329" s="18">
        <v>16</v>
      </c>
      <c r="H329" s="18"/>
    </row>
    <row r="330" spans="1:8" x14ac:dyDescent="0.2">
      <c r="A330" s="19" t="s">
        <v>20</v>
      </c>
      <c r="B330">
        <v>130</v>
      </c>
      <c r="F330" s="17" t="s">
        <v>14</v>
      </c>
      <c r="G330" s="18">
        <v>41</v>
      </c>
      <c r="H330" s="18"/>
    </row>
    <row r="331" spans="1:8" x14ac:dyDescent="0.2">
      <c r="A331" s="19" t="s">
        <v>20</v>
      </c>
      <c r="B331">
        <v>102</v>
      </c>
      <c r="F331" s="17" t="s">
        <v>14</v>
      </c>
      <c r="G331" s="18">
        <v>523</v>
      </c>
      <c r="H331" s="18"/>
    </row>
    <row r="332" spans="1:8" x14ac:dyDescent="0.2">
      <c r="A332" s="19" t="s">
        <v>20</v>
      </c>
      <c r="B332">
        <v>4006</v>
      </c>
      <c r="F332" s="17" t="s">
        <v>14</v>
      </c>
      <c r="G332" s="18">
        <v>141</v>
      </c>
      <c r="H332" s="18"/>
    </row>
    <row r="333" spans="1:8" x14ac:dyDescent="0.2">
      <c r="A333" s="19" t="s">
        <v>20</v>
      </c>
      <c r="B333">
        <v>1629</v>
      </c>
      <c r="F333" s="17" t="s">
        <v>14</v>
      </c>
      <c r="G333" s="18">
        <v>52</v>
      </c>
      <c r="H333" s="18"/>
    </row>
    <row r="334" spans="1:8" x14ac:dyDescent="0.2">
      <c r="A334" s="19" t="s">
        <v>20</v>
      </c>
      <c r="B334">
        <v>2188</v>
      </c>
      <c r="F334" s="17" t="s">
        <v>14</v>
      </c>
      <c r="G334" s="18">
        <v>225</v>
      </c>
      <c r="H334" s="18"/>
    </row>
    <row r="335" spans="1:8" x14ac:dyDescent="0.2">
      <c r="A335" s="19" t="s">
        <v>20</v>
      </c>
      <c r="B335">
        <v>2409</v>
      </c>
      <c r="F335" s="17" t="s">
        <v>14</v>
      </c>
      <c r="G335" s="18">
        <v>38</v>
      </c>
      <c r="H335" s="18"/>
    </row>
    <row r="336" spans="1:8" x14ac:dyDescent="0.2">
      <c r="A336" s="19" t="s">
        <v>20</v>
      </c>
      <c r="B336">
        <v>194</v>
      </c>
      <c r="F336" s="17" t="s">
        <v>14</v>
      </c>
      <c r="G336" s="18">
        <v>15</v>
      </c>
      <c r="H336" s="18"/>
    </row>
    <row r="337" spans="1:8" x14ac:dyDescent="0.2">
      <c r="A337" s="19" t="s">
        <v>20</v>
      </c>
      <c r="B337">
        <v>1140</v>
      </c>
      <c r="F337" s="17" t="s">
        <v>14</v>
      </c>
      <c r="G337" s="18">
        <v>37</v>
      </c>
      <c r="H337" s="18"/>
    </row>
    <row r="338" spans="1:8" x14ac:dyDescent="0.2">
      <c r="A338" s="19" t="s">
        <v>20</v>
      </c>
      <c r="B338">
        <v>102</v>
      </c>
      <c r="F338" s="17" t="s">
        <v>14</v>
      </c>
      <c r="G338" s="18">
        <v>112</v>
      </c>
      <c r="H338" s="18"/>
    </row>
    <row r="339" spans="1:8" x14ac:dyDescent="0.2">
      <c r="A339" s="19" t="s">
        <v>20</v>
      </c>
      <c r="B339">
        <v>2857</v>
      </c>
      <c r="F339" s="17" t="s">
        <v>14</v>
      </c>
      <c r="G339" s="18">
        <v>21</v>
      </c>
      <c r="H339" s="18"/>
    </row>
    <row r="340" spans="1:8" x14ac:dyDescent="0.2">
      <c r="A340" s="19" t="s">
        <v>20</v>
      </c>
      <c r="B340">
        <v>107</v>
      </c>
      <c r="F340" s="17" t="s">
        <v>14</v>
      </c>
      <c r="G340" s="18">
        <v>67</v>
      </c>
      <c r="H340" s="18"/>
    </row>
    <row r="341" spans="1:8" x14ac:dyDescent="0.2">
      <c r="A341" s="19" t="s">
        <v>20</v>
      </c>
      <c r="B341">
        <v>160</v>
      </c>
      <c r="F341" s="17" t="s">
        <v>14</v>
      </c>
      <c r="G341" s="18">
        <v>78</v>
      </c>
      <c r="H341" s="18"/>
    </row>
    <row r="342" spans="1:8" x14ac:dyDescent="0.2">
      <c r="A342" s="19" t="s">
        <v>20</v>
      </c>
      <c r="B342">
        <v>2230</v>
      </c>
      <c r="F342" s="17" t="s">
        <v>14</v>
      </c>
      <c r="G342" s="18">
        <v>67</v>
      </c>
      <c r="H342" s="18"/>
    </row>
    <row r="343" spans="1:8" x14ac:dyDescent="0.2">
      <c r="A343" s="19" t="s">
        <v>20</v>
      </c>
      <c r="B343">
        <v>316</v>
      </c>
      <c r="F343" s="17" t="s">
        <v>14</v>
      </c>
      <c r="G343" s="18">
        <v>263</v>
      </c>
      <c r="H343" s="18"/>
    </row>
    <row r="344" spans="1:8" x14ac:dyDescent="0.2">
      <c r="A344" s="19" t="s">
        <v>20</v>
      </c>
      <c r="B344">
        <v>117</v>
      </c>
      <c r="F344" s="17" t="s">
        <v>14</v>
      </c>
      <c r="G344" s="18">
        <v>1691</v>
      </c>
      <c r="H344" s="18"/>
    </row>
    <row r="345" spans="1:8" x14ac:dyDescent="0.2">
      <c r="A345" s="19" t="s">
        <v>20</v>
      </c>
      <c r="B345">
        <v>6406</v>
      </c>
      <c r="F345" s="17" t="s">
        <v>14</v>
      </c>
      <c r="G345" s="18">
        <v>181</v>
      </c>
      <c r="H345" s="18"/>
    </row>
    <row r="346" spans="1:8" x14ac:dyDescent="0.2">
      <c r="A346" s="19" t="s">
        <v>20</v>
      </c>
      <c r="B346">
        <v>192</v>
      </c>
      <c r="F346" s="17" t="s">
        <v>14</v>
      </c>
      <c r="G346" s="18">
        <v>13</v>
      </c>
      <c r="H346" s="18"/>
    </row>
    <row r="347" spans="1:8" x14ac:dyDescent="0.2">
      <c r="A347" s="19" t="s">
        <v>20</v>
      </c>
      <c r="B347">
        <v>26</v>
      </c>
      <c r="F347" s="17" t="s">
        <v>14</v>
      </c>
      <c r="G347" s="18">
        <v>1</v>
      </c>
      <c r="H347" s="18"/>
    </row>
    <row r="348" spans="1:8" x14ac:dyDescent="0.2">
      <c r="A348" s="19" t="s">
        <v>20</v>
      </c>
      <c r="B348">
        <v>723</v>
      </c>
      <c r="F348" s="17" t="s">
        <v>14</v>
      </c>
      <c r="G348" s="18">
        <v>21</v>
      </c>
      <c r="H348" s="18"/>
    </row>
    <row r="349" spans="1:8" x14ac:dyDescent="0.2">
      <c r="A349" s="19" t="s">
        <v>20</v>
      </c>
      <c r="B349">
        <v>170</v>
      </c>
      <c r="F349" s="17" t="s">
        <v>14</v>
      </c>
      <c r="G349" s="18">
        <v>830</v>
      </c>
      <c r="H349" s="18"/>
    </row>
    <row r="350" spans="1:8" x14ac:dyDescent="0.2">
      <c r="A350" s="19" t="s">
        <v>20</v>
      </c>
      <c r="B350">
        <v>238</v>
      </c>
      <c r="F350" s="17" t="s">
        <v>14</v>
      </c>
      <c r="G350" s="18">
        <v>130</v>
      </c>
      <c r="H350" s="18"/>
    </row>
    <row r="351" spans="1:8" x14ac:dyDescent="0.2">
      <c r="A351" s="19" t="s">
        <v>20</v>
      </c>
      <c r="B351">
        <v>55</v>
      </c>
      <c r="F351" s="17" t="s">
        <v>14</v>
      </c>
      <c r="G351" s="18">
        <v>55</v>
      </c>
      <c r="H351" s="18"/>
    </row>
    <row r="352" spans="1:8" x14ac:dyDescent="0.2">
      <c r="A352" s="19" t="s">
        <v>20</v>
      </c>
      <c r="B352">
        <v>128</v>
      </c>
      <c r="F352" s="17" t="s">
        <v>14</v>
      </c>
      <c r="G352" s="18">
        <v>114</v>
      </c>
      <c r="H352" s="18"/>
    </row>
    <row r="353" spans="1:8" x14ac:dyDescent="0.2">
      <c r="A353" s="19" t="s">
        <v>20</v>
      </c>
      <c r="B353">
        <v>2144</v>
      </c>
      <c r="F353" s="17" t="s">
        <v>14</v>
      </c>
      <c r="G353" s="18">
        <v>594</v>
      </c>
      <c r="H353" s="18"/>
    </row>
    <row r="354" spans="1:8" x14ac:dyDescent="0.2">
      <c r="A354" s="19" t="s">
        <v>20</v>
      </c>
      <c r="B354">
        <v>2693</v>
      </c>
      <c r="F354" s="17" t="s">
        <v>14</v>
      </c>
      <c r="G354" s="18">
        <v>24</v>
      </c>
      <c r="H354" s="18"/>
    </row>
    <row r="355" spans="1:8" x14ac:dyDescent="0.2">
      <c r="A355" s="19" t="s">
        <v>20</v>
      </c>
      <c r="B355">
        <v>432</v>
      </c>
      <c r="F355" s="17" t="s">
        <v>14</v>
      </c>
      <c r="G355" s="18">
        <v>252</v>
      </c>
      <c r="H355" s="18"/>
    </row>
    <row r="356" spans="1:8" x14ac:dyDescent="0.2">
      <c r="A356" s="19" t="s">
        <v>20</v>
      </c>
      <c r="B356">
        <v>189</v>
      </c>
      <c r="F356" s="17" t="s">
        <v>14</v>
      </c>
      <c r="G356" s="18">
        <v>67</v>
      </c>
      <c r="H356" s="18"/>
    </row>
    <row r="357" spans="1:8" x14ac:dyDescent="0.2">
      <c r="A357" s="19" t="s">
        <v>20</v>
      </c>
      <c r="B357">
        <v>154</v>
      </c>
      <c r="F357" s="17" t="s">
        <v>14</v>
      </c>
      <c r="G357" s="18">
        <v>742</v>
      </c>
      <c r="H357" s="18"/>
    </row>
    <row r="358" spans="1:8" x14ac:dyDescent="0.2">
      <c r="A358" s="19" t="s">
        <v>20</v>
      </c>
      <c r="B358">
        <v>96</v>
      </c>
      <c r="F358" s="17" t="s">
        <v>14</v>
      </c>
      <c r="G358" s="18">
        <v>75</v>
      </c>
      <c r="H358" s="18"/>
    </row>
    <row r="359" spans="1:8" x14ac:dyDescent="0.2">
      <c r="A359" s="19" t="s">
        <v>20</v>
      </c>
      <c r="B359">
        <v>3063</v>
      </c>
      <c r="F359" s="17" t="s">
        <v>14</v>
      </c>
      <c r="G359" s="18">
        <v>4405</v>
      </c>
      <c r="H359" s="18"/>
    </row>
    <row r="360" spans="1:8" x14ac:dyDescent="0.2">
      <c r="A360" s="19" t="s">
        <v>20</v>
      </c>
      <c r="B360">
        <v>2266</v>
      </c>
      <c r="F360" s="17" t="s">
        <v>14</v>
      </c>
      <c r="G360" s="18">
        <v>92</v>
      </c>
      <c r="H360" s="18"/>
    </row>
    <row r="361" spans="1:8" x14ac:dyDescent="0.2">
      <c r="A361" s="19" t="s">
        <v>20</v>
      </c>
      <c r="B361">
        <v>194</v>
      </c>
      <c r="F361" s="17" t="s">
        <v>14</v>
      </c>
      <c r="G361" s="18">
        <v>64</v>
      </c>
      <c r="H361" s="18"/>
    </row>
    <row r="362" spans="1:8" x14ac:dyDescent="0.2">
      <c r="A362" s="19" t="s">
        <v>20</v>
      </c>
      <c r="B362">
        <v>129</v>
      </c>
      <c r="F362" s="17" t="s">
        <v>14</v>
      </c>
      <c r="G362" s="18">
        <v>64</v>
      </c>
      <c r="H362" s="18"/>
    </row>
    <row r="363" spans="1:8" x14ac:dyDescent="0.2">
      <c r="A363" s="19" t="s">
        <v>20</v>
      </c>
      <c r="B363">
        <v>375</v>
      </c>
      <c r="F363" s="17" t="s">
        <v>14</v>
      </c>
      <c r="G363" s="18">
        <v>842</v>
      </c>
      <c r="H363" s="18"/>
    </row>
    <row r="364" spans="1:8" x14ac:dyDescent="0.2">
      <c r="A364" s="19" t="s">
        <v>20</v>
      </c>
      <c r="B364">
        <v>409</v>
      </c>
      <c r="F364" s="17" t="s">
        <v>14</v>
      </c>
      <c r="G364" s="18">
        <v>112</v>
      </c>
      <c r="H364" s="18"/>
    </row>
    <row r="365" spans="1:8" x14ac:dyDescent="0.2">
      <c r="A365" s="19" t="s">
        <v>20</v>
      </c>
      <c r="B365">
        <v>234</v>
      </c>
      <c r="F365" s="17" t="s">
        <v>14</v>
      </c>
      <c r="G365" s="18">
        <v>374</v>
      </c>
      <c r="H365" s="18"/>
    </row>
    <row r="366" spans="1:8" x14ac:dyDescent="0.2">
      <c r="A366" s="19" t="s">
        <v>20</v>
      </c>
      <c r="B366">
        <v>3016</v>
      </c>
    </row>
    <row r="367" spans="1:8" x14ac:dyDescent="0.2">
      <c r="A367" s="19" t="s">
        <v>20</v>
      </c>
      <c r="B367">
        <v>264</v>
      </c>
    </row>
    <row r="368" spans="1:8" x14ac:dyDescent="0.2">
      <c r="A368" s="19" t="s">
        <v>20</v>
      </c>
      <c r="B368">
        <v>272</v>
      </c>
    </row>
    <row r="369" spans="1:2" x14ac:dyDescent="0.2">
      <c r="A369" s="19" t="s">
        <v>20</v>
      </c>
      <c r="B369">
        <v>419</v>
      </c>
    </row>
    <row r="370" spans="1:2" x14ac:dyDescent="0.2">
      <c r="A370" s="19" t="s">
        <v>20</v>
      </c>
      <c r="B370">
        <v>1621</v>
      </c>
    </row>
    <row r="371" spans="1:2" x14ac:dyDescent="0.2">
      <c r="A371" s="19" t="s">
        <v>20</v>
      </c>
      <c r="B371">
        <v>1101</v>
      </c>
    </row>
    <row r="372" spans="1:2" x14ac:dyDescent="0.2">
      <c r="A372" s="19" t="s">
        <v>20</v>
      </c>
      <c r="B372">
        <v>1073</v>
      </c>
    </row>
    <row r="373" spans="1:2" x14ac:dyDescent="0.2">
      <c r="A373" s="19" t="s">
        <v>20</v>
      </c>
      <c r="B373">
        <v>331</v>
      </c>
    </row>
    <row r="374" spans="1:2" x14ac:dyDescent="0.2">
      <c r="A374" s="19" t="s">
        <v>20</v>
      </c>
      <c r="B374">
        <v>1170</v>
      </c>
    </row>
    <row r="375" spans="1:2" x14ac:dyDescent="0.2">
      <c r="A375" s="19" t="s">
        <v>20</v>
      </c>
      <c r="B375">
        <v>363</v>
      </c>
    </row>
    <row r="376" spans="1:2" x14ac:dyDescent="0.2">
      <c r="A376" s="19" t="s">
        <v>20</v>
      </c>
      <c r="B376">
        <v>103</v>
      </c>
    </row>
    <row r="377" spans="1:2" x14ac:dyDescent="0.2">
      <c r="A377" s="19" t="s">
        <v>20</v>
      </c>
      <c r="B377">
        <v>147</v>
      </c>
    </row>
    <row r="378" spans="1:2" x14ac:dyDescent="0.2">
      <c r="A378" s="19" t="s">
        <v>20</v>
      </c>
      <c r="B378">
        <v>110</v>
      </c>
    </row>
    <row r="379" spans="1:2" x14ac:dyDescent="0.2">
      <c r="A379" s="19" t="s">
        <v>20</v>
      </c>
      <c r="B379">
        <v>134</v>
      </c>
    </row>
    <row r="380" spans="1:2" x14ac:dyDescent="0.2">
      <c r="A380" s="19" t="s">
        <v>20</v>
      </c>
      <c r="B380">
        <v>269</v>
      </c>
    </row>
    <row r="381" spans="1:2" x14ac:dyDescent="0.2">
      <c r="A381" s="19" t="s">
        <v>20</v>
      </c>
      <c r="B381">
        <v>175</v>
      </c>
    </row>
    <row r="382" spans="1:2" x14ac:dyDescent="0.2">
      <c r="A382" s="19" t="s">
        <v>20</v>
      </c>
      <c r="B382">
        <v>69</v>
      </c>
    </row>
    <row r="383" spans="1:2" x14ac:dyDescent="0.2">
      <c r="A383" s="19" t="s">
        <v>20</v>
      </c>
      <c r="B383">
        <v>190</v>
      </c>
    </row>
    <row r="384" spans="1:2" x14ac:dyDescent="0.2">
      <c r="A384" s="19" t="s">
        <v>20</v>
      </c>
      <c r="B384">
        <v>237</v>
      </c>
    </row>
    <row r="385" spans="1:2" x14ac:dyDescent="0.2">
      <c r="A385" s="19" t="s">
        <v>20</v>
      </c>
      <c r="B385">
        <v>196</v>
      </c>
    </row>
    <row r="386" spans="1:2" x14ac:dyDescent="0.2">
      <c r="A386" s="19" t="s">
        <v>20</v>
      </c>
      <c r="B386">
        <v>7295</v>
      </c>
    </row>
    <row r="387" spans="1:2" x14ac:dyDescent="0.2">
      <c r="A387" s="19" t="s">
        <v>20</v>
      </c>
      <c r="B387">
        <v>2893</v>
      </c>
    </row>
    <row r="388" spans="1:2" x14ac:dyDescent="0.2">
      <c r="A388" s="19" t="s">
        <v>20</v>
      </c>
      <c r="B388">
        <v>820</v>
      </c>
    </row>
    <row r="389" spans="1:2" x14ac:dyDescent="0.2">
      <c r="A389" s="19" t="s">
        <v>20</v>
      </c>
      <c r="B389">
        <v>2038</v>
      </c>
    </row>
    <row r="390" spans="1:2" x14ac:dyDescent="0.2">
      <c r="A390" s="19" t="s">
        <v>20</v>
      </c>
      <c r="B390">
        <v>116</v>
      </c>
    </row>
    <row r="391" spans="1:2" x14ac:dyDescent="0.2">
      <c r="A391" s="19" t="s">
        <v>20</v>
      </c>
      <c r="B391">
        <v>1345</v>
      </c>
    </row>
    <row r="392" spans="1:2" x14ac:dyDescent="0.2">
      <c r="A392" s="19" t="s">
        <v>20</v>
      </c>
      <c r="B392">
        <v>168</v>
      </c>
    </row>
    <row r="393" spans="1:2" x14ac:dyDescent="0.2">
      <c r="A393" s="19" t="s">
        <v>20</v>
      </c>
      <c r="B393">
        <v>137</v>
      </c>
    </row>
    <row r="394" spans="1:2" x14ac:dyDescent="0.2">
      <c r="A394" s="19" t="s">
        <v>20</v>
      </c>
      <c r="B394">
        <v>186</v>
      </c>
    </row>
    <row r="395" spans="1:2" x14ac:dyDescent="0.2">
      <c r="A395" s="19" t="s">
        <v>20</v>
      </c>
      <c r="B395">
        <v>125</v>
      </c>
    </row>
    <row r="396" spans="1:2" x14ac:dyDescent="0.2">
      <c r="A396" s="19" t="s">
        <v>20</v>
      </c>
      <c r="B396">
        <v>202</v>
      </c>
    </row>
    <row r="397" spans="1:2" x14ac:dyDescent="0.2">
      <c r="A397" s="19" t="s">
        <v>20</v>
      </c>
      <c r="B397">
        <v>103</v>
      </c>
    </row>
    <row r="398" spans="1:2" x14ac:dyDescent="0.2">
      <c r="A398" s="19" t="s">
        <v>20</v>
      </c>
      <c r="B398">
        <v>1785</v>
      </c>
    </row>
    <row r="399" spans="1:2" x14ac:dyDescent="0.2">
      <c r="A399" s="19" t="s">
        <v>20</v>
      </c>
      <c r="B399">
        <v>157</v>
      </c>
    </row>
    <row r="400" spans="1:2" x14ac:dyDescent="0.2">
      <c r="A400" s="19" t="s">
        <v>20</v>
      </c>
      <c r="B400">
        <v>555</v>
      </c>
    </row>
    <row r="401" spans="1:2" x14ac:dyDescent="0.2">
      <c r="A401" s="19" t="s">
        <v>20</v>
      </c>
      <c r="B401">
        <v>297</v>
      </c>
    </row>
    <row r="402" spans="1:2" x14ac:dyDescent="0.2">
      <c r="A402" s="19" t="s">
        <v>20</v>
      </c>
      <c r="B402">
        <v>123</v>
      </c>
    </row>
    <row r="403" spans="1:2" x14ac:dyDescent="0.2">
      <c r="A403" s="19" t="s">
        <v>20</v>
      </c>
      <c r="B403">
        <v>3036</v>
      </c>
    </row>
    <row r="404" spans="1:2" x14ac:dyDescent="0.2">
      <c r="A404" s="19" t="s">
        <v>20</v>
      </c>
      <c r="B404">
        <v>144</v>
      </c>
    </row>
    <row r="405" spans="1:2" x14ac:dyDescent="0.2">
      <c r="A405" s="19" t="s">
        <v>20</v>
      </c>
      <c r="B405">
        <v>121</v>
      </c>
    </row>
    <row r="406" spans="1:2" x14ac:dyDescent="0.2">
      <c r="A406" s="19" t="s">
        <v>20</v>
      </c>
      <c r="B406">
        <v>181</v>
      </c>
    </row>
    <row r="407" spans="1:2" x14ac:dyDescent="0.2">
      <c r="A407" s="19" t="s">
        <v>20</v>
      </c>
      <c r="B407">
        <v>122</v>
      </c>
    </row>
    <row r="408" spans="1:2" x14ac:dyDescent="0.2">
      <c r="A408" s="19" t="s">
        <v>20</v>
      </c>
      <c r="B408">
        <v>1071</v>
      </c>
    </row>
    <row r="409" spans="1:2" x14ac:dyDescent="0.2">
      <c r="A409" s="19" t="s">
        <v>20</v>
      </c>
      <c r="B409">
        <v>980</v>
      </c>
    </row>
    <row r="410" spans="1:2" x14ac:dyDescent="0.2">
      <c r="A410" s="19" t="s">
        <v>20</v>
      </c>
      <c r="B410">
        <v>536</v>
      </c>
    </row>
    <row r="411" spans="1:2" x14ac:dyDescent="0.2">
      <c r="A411" s="19" t="s">
        <v>20</v>
      </c>
      <c r="B411">
        <v>1991</v>
      </c>
    </row>
    <row r="412" spans="1:2" x14ac:dyDescent="0.2">
      <c r="A412" s="19" t="s">
        <v>20</v>
      </c>
      <c r="B412">
        <v>180</v>
      </c>
    </row>
    <row r="413" spans="1:2" x14ac:dyDescent="0.2">
      <c r="A413" s="19" t="s">
        <v>20</v>
      </c>
      <c r="B413">
        <v>130</v>
      </c>
    </row>
    <row r="414" spans="1:2" x14ac:dyDescent="0.2">
      <c r="A414" s="19" t="s">
        <v>20</v>
      </c>
      <c r="B414">
        <v>122</v>
      </c>
    </row>
    <row r="415" spans="1:2" x14ac:dyDescent="0.2">
      <c r="A415" s="19" t="s">
        <v>20</v>
      </c>
      <c r="B415">
        <v>140</v>
      </c>
    </row>
    <row r="416" spans="1:2" x14ac:dyDescent="0.2">
      <c r="A416" s="19" t="s">
        <v>20</v>
      </c>
      <c r="B416">
        <v>3388</v>
      </c>
    </row>
    <row r="417" spans="1:2" x14ac:dyDescent="0.2">
      <c r="A417" s="19" t="s">
        <v>20</v>
      </c>
      <c r="B417">
        <v>280</v>
      </c>
    </row>
    <row r="418" spans="1:2" x14ac:dyDescent="0.2">
      <c r="A418" s="19" t="s">
        <v>20</v>
      </c>
      <c r="B418">
        <v>366</v>
      </c>
    </row>
    <row r="419" spans="1:2" x14ac:dyDescent="0.2">
      <c r="A419" s="19" t="s">
        <v>20</v>
      </c>
      <c r="B419">
        <v>270</v>
      </c>
    </row>
    <row r="420" spans="1:2" x14ac:dyDescent="0.2">
      <c r="A420" s="19" t="s">
        <v>20</v>
      </c>
      <c r="B420">
        <v>137</v>
      </c>
    </row>
    <row r="421" spans="1:2" x14ac:dyDescent="0.2">
      <c r="A421" s="19" t="s">
        <v>20</v>
      </c>
      <c r="B421">
        <v>3205</v>
      </c>
    </row>
    <row r="422" spans="1:2" x14ac:dyDescent="0.2">
      <c r="A422" s="19" t="s">
        <v>20</v>
      </c>
      <c r="B422">
        <v>288</v>
      </c>
    </row>
    <row r="423" spans="1:2" x14ac:dyDescent="0.2">
      <c r="A423" s="19" t="s">
        <v>20</v>
      </c>
      <c r="B423">
        <v>148</v>
      </c>
    </row>
    <row r="424" spans="1:2" x14ac:dyDescent="0.2">
      <c r="A424" s="19" t="s">
        <v>20</v>
      </c>
      <c r="B424">
        <v>114</v>
      </c>
    </row>
    <row r="425" spans="1:2" x14ac:dyDescent="0.2">
      <c r="A425" s="19" t="s">
        <v>20</v>
      </c>
      <c r="B425">
        <v>1518</v>
      </c>
    </row>
    <row r="426" spans="1:2" x14ac:dyDescent="0.2">
      <c r="A426" s="19" t="s">
        <v>20</v>
      </c>
      <c r="B426">
        <v>166</v>
      </c>
    </row>
    <row r="427" spans="1:2" x14ac:dyDescent="0.2">
      <c r="A427" s="19" t="s">
        <v>20</v>
      </c>
      <c r="B427">
        <v>100</v>
      </c>
    </row>
    <row r="428" spans="1:2" x14ac:dyDescent="0.2">
      <c r="A428" s="19" t="s">
        <v>20</v>
      </c>
      <c r="B428">
        <v>235</v>
      </c>
    </row>
    <row r="429" spans="1:2" x14ac:dyDescent="0.2">
      <c r="A429" s="19" t="s">
        <v>20</v>
      </c>
      <c r="B429">
        <v>148</v>
      </c>
    </row>
    <row r="430" spans="1:2" x14ac:dyDescent="0.2">
      <c r="A430" s="19" t="s">
        <v>20</v>
      </c>
      <c r="B430">
        <v>198</v>
      </c>
    </row>
    <row r="431" spans="1:2" x14ac:dyDescent="0.2">
      <c r="A431" s="19" t="s">
        <v>20</v>
      </c>
      <c r="B431">
        <v>150</v>
      </c>
    </row>
    <row r="432" spans="1:2" x14ac:dyDescent="0.2">
      <c r="A432" s="19" t="s">
        <v>20</v>
      </c>
      <c r="B432">
        <v>216</v>
      </c>
    </row>
    <row r="433" spans="1:2" x14ac:dyDescent="0.2">
      <c r="A433" s="19" t="s">
        <v>20</v>
      </c>
      <c r="B433">
        <v>5139</v>
      </c>
    </row>
    <row r="434" spans="1:2" x14ac:dyDescent="0.2">
      <c r="A434" s="19" t="s">
        <v>20</v>
      </c>
      <c r="B434">
        <v>2353</v>
      </c>
    </row>
    <row r="435" spans="1:2" x14ac:dyDescent="0.2">
      <c r="A435" s="19" t="s">
        <v>20</v>
      </c>
      <c r="B435">
        <v>78</v>
      </c>
    </row>
    <row r="436" spans="1:2" x14ac:dyDescent="0.2">
      <c r="A436" s="19" t="s">
        <v>20</v>
      </c>
      <c r="B436">
        <v>174</v>
      </c>
    </row>
    <row r="437" spans="1:2" x14ac:dyDescent="0.2">
      <c r="A437" s="19" t="s">
        <v>20</v>
      </c>
      <c r="B437">
        <v>164</v>
      </c>
    </row>
    <row r="438" spans="1:2" x14ac:dyDescent="0.2">
      <c r="A438" s="19" t="s">
        <v>20</v>
      </c>
      <c r="B438">
        <v>161</v>
      </c>
    </row>
    <row r="439" spans="1:2" x14ac:dyDescent="0.2">
      <c r="A439" s="19" t="s">
        <v>20</v>
      </c>
      <c r="B439">
        <v>138</v>
      </c>
    </row>
    <row r="440" spans="1:2" x14ac:dyDescent="0.2">
      <c r="A440" s="19" t="s">
        <v>20</v>
      </c>
      <c r="B440">
        <v>3308</v>
      </c>
    </row>
    <row r="441" spans="1:2" x14ac:dyDescent="0.2">
      <c r="A441" s="19" t="s">
        <v>20</v>
      </c>
      <c r="B441">
        <v>127</v>
      </c>
    </row>
    <row r="442" spans="1:2" x14ac:dyDescent="0.2">
      <c r="A442" s="19" t="s">
        <v>20</v>
      </c>
      <c r="B442">
        <v>207</v>
      </c>
    </row>
    <row r="443" spans="1:2" x14ac:dyDescent="0.2">
      <c r="A443" s="19" t="s">
        <v>20</v>
      </c>
      <c r="B443">
        <v>181</v>
      </c>
    </row>
    <row r="444" spans="1:2" x14ac:dyDescent="0.2">
      <c r="A444" s="19" t="s">
        <v>20</v>
      </c>
      <c r="B444">
        <v>110</v>
      </c>
    </row>
    <row r="445" spans="1:2" x14ac:dyDescent="0.2">
      <c r="A445" s="19" t="s">
        <v>20</v>
      </c>
      <c r="B445">
        <v>185</v>
      </c>
    </row>
    <row r="446" spans="1:2" x14ac:dyDescent="0.2">
      <c r="A446" s="19" t="s">
        <v>20</v>
      </c>
      <c r="B446">
        <v>121</v>
      </c>
    </row>
    <row r="447" spans="1:2" x14ac:dyDescent="0.2">
      <c r="A447" s="19" t="s">
        <v>20</v>
      </c>
      <c r="B447">
        <v>106</v>
      </c>
    </row>
    <row r="448" spans="1:2" x14ac:dyDescent="0.2">
      <c r="A448" s="19" t="s">
        <v>20</v>
      </c>
      <c r="B448">
        <v>142</v>
      </c>
    </row>
    <row r="449" spans="1:2" x14ac:dyDescent="0.2">
      <c r="A449" s="19" t="s">
        <v>20</v>
      </c>
      <c r="B449">
        <v>233</v>
      </c>
    </row>
    <row r="450" spans="1:2" x14ac:dyDescent="0.2">
      <c r="A450" s="19" t="s">
        <v>20</v>
      </c>
      <c r="B450">
        <v>218</v>
      </c>
    </row>
    <row r="451" spans="1:2" x14ac:dyDescent="0.2">
      <c r="A451" s="19" t="s">
        <v>20</v>
      </c>
      <c r="B451">
        <v>76</v>
      </c>
    </row>
    <row r="452" spans="1:2" x14ac:dyDescent="0.2">
      <c r="A452" s="19" t="s">
        <v>20</v>
      </c>
      <c r="B452">
        <v>43</v>
      </c>
    </row>
    <row r="453" spans="1:2" x14ac:dyDescent="0.2">
      <c r="A453" s="19" t="s">
        <v>20</v>
      </c>
      <c r="B453">
        <v>221</v>
      </c>
    </row>
    <row r="454" spans="1:2" x14ac:dyDescent="0.2">
      <c r="A454" s="19" t="s">
        <v>20</v>
      </c>
      <c r="B454">
        <v>2805</v>
      </c>
    </row>
    <row r="455" spans="1:2" x14ac:dyDescent="0.2">
      <c r="A455" s="19" t="s">
        <v>20</v>
      </c>
      <c r="B455">
        <v>68</v>
      </c>
    </row>
    <row r="456" spans="1:2" x14ac:dyDescent="0.2">
      <c r="A456" s="19" t="s">
        <v>20</v>
      </c>
      <c r="B456">
        <v>183</v>
      </c>
    </row>
    <row r="457" spans="1:2" x14ac:dyDescent="0.2">
      <c r="A457" s="19" t="s">
        <v>20</v>
      </c>
      <c r="B457">
        <v>133</v>
      </c>
    </row>
    <row r="458" spans="1:2" x14ac:dyDescent="0.2">
      <c r="A458" s="19" t="s">
        <v>20</v>
      </c>
      <c r="B458">
        <v>2489</v>
      </c>
    </row>
    <row r="459" spans="1:2" x14ac:dyDescent="0.2">
      <c r="A459" s="19" t="s">
        <v>20</v>
      </c>
      <c r="B459">
        <v>69</v>
      </c>
    </row>
    <row r="460" spans="1:2" x14ac:dyDescent="0.2">
      <c r="A460" s="19" t="s">
        <v>20</v>
      </c>
      <c r="B460">
        <v>279</v>
      </c>
    </row>
    <row r="461" spans="1:2" x14ac:dyDescent="0.2">
      <c r="A461" s="19" t="s">
        <v>20</v>
      </c>
      <c r="B461">
        <v>210</v>
      </c>
    </row>
    <row r="462" spans="1:2" x14ac:dyDescent="0.2">
      <c r="A462" s="19" t="s">
        <v>20</v>
      </c>
      <c r="B462">
        <v>2100</v>
      </c>
    </row>
    <row r="463" spans="1:2" x14ac:dyDescent="0.2">
      <c r="A463" s="19" t="s">
        <v>20</v>
      </c>
      <c r="B463">
        <v>252</v>
      </c>
    </row>
    <row r="464" spans="1:2" x14ac:dyDescent="0.2">
      <c r="A464" s="19" t="s">
        <v>20</v>
      </c>
      <c r="B464">
        <v>1280</v>
      </c>
    </row>
    <row r="465" spans="1:2" x14ac:dyDescent="0.2">
      <c r="A465" s="19" t="s">
        <v>20</v>
      </c>
      <c r="B465">
        <v>157</v>
      </c>
    </row>
    <row r="466" spans="1:2" x14ac:dyDescent="0.2">
      <c r="A466" s="19" t="s">
        <v>20</v>
      </c>
      <c r="B466">
        <v>194</v>
      </c>
    </row>
    <row r="467" spans="1:2" x14ac:dyDescent="0.2">
      <c r="A467" s="19" t="s">
        <v>20</v>
      </c>
      <c r="B467">
        <v>82</v>
      </c>
    </row>
    <row r="468" spans="1:2" x14ac:dyDescent="0.2">
      <c r="A468" s="19" t="s">
        <v>20</v>
      </c>
      <c r="B468">
        <v>4233</v>
      </c>
    </row>
    <row r="469" spans="1:2" x14ac:dyDescent="0.2">
      <c r="A469" s="19" t="s">
        <v>20</v>
      </c>
      <c r="B469">
        <v>1297</v>
      </c>
    </row>
    <row r="470" spans="1:2" x14ac:dyDescent="0.2">
      <c r="A470" s="19" t="s">
        <v>20</v>
      </c>
      <c r="B470">
        <v>165</v>
      </c>
    </row>
    <row r="471" spans="1:2" x14ac:dyDescent="0.2">
      <c r="A471" s="19" t="s">
        <v>20</v>
      </c>
      <c r="B471">
        <v>119</v>
      </c>
    </row>
    <row r="472" spans="1:2" x14ac:dyDescent="0.2">
      <c r="A472" s="19" t="s">
        <v>20</v>
      </c>
      <c r="B472">
        <v>1797</v>
      </c>
    </row>
    <row r="473" spans="1:2" x14ac:dyDescent="0.2">
      <c r="A473" s="19" t="s">
        <v>20</v>
      </c>
      <c r="B473">
        <v>261</v>
      </c>
    </row>
    <row r="474" spans="1:2" x14ac:dyDescent="0.2">
      <c r="A474" s="19" t="s">
        <v>20</v>
      </c>
      <c r="B474">
        <v>157</v>
      </c>
    </row>
    <row r="475" spans="1:2" x14ac:dyDescent="0.2">
      <c r="A475" s="19" t="s">
        <v>20</v>
      </c>
      <c r="B475">
        <v>3533</v>
      </c>
    </row>
    <row r="476" spans="1:2" x14ac:dyDescent="0.2">
      <c r="A476" s="19" t="s">
        <v>20</v>
      </c>
      <c r="B476">
        <v>155</v>
      </c>
    </row>
    <row r="477" spans="1:2" x14ac:dyDescent="0.2">
      <c r="A477" s="19" t="s">
        <v>20</v>
      </c>
      <c r="B477">
        <v>132</v>
      </c>
    </row>
    <row r="478" spans="1:2" x14ac:dyDescent="0.2">
      <c r="A478" s="19" t="s">
        <v>20</v>
      </c>
      <c r="B478">
        <v>1354</v>
      </c>
    </row>
    <row r="479" spans="1:2" x14ac:dyDescent="0.2">
      <c r="A479" s="19" t="s">
        <v>20</v>
      </c>
      <c r="B479">
        <v>48</v>
      </c>
    </row>
    <row r="480" spans="1:2" x14ac:dyDescent="0.2">
      <c r="A480" s="19" t="s">
        <v>20</v>
      </c>
      <c r="B480">
        <v>110</v>
      </c>
    </row>
    <row r="481" spans="1:2" x14ac:dyDescent="0.2">
      <c r="A481" s="19" t="s">
        <v>20</v>
      </c>
      <c r="B481">
        <v>172</v>
      </c>
    </row>
    <row r="482" spans="1:2" x14ac:dyDescent="0.2">
      <c r="A482" s="19" t="s">
        <v>20</v>
      </c>
      <c r="B482">
        <v>307</v>
      </c>
    </row>
    <row r="483" spans="1:2" x14ac:dyDescent="0.2">
      <c r="A483" s="19" t="s">
        <v>20</v>
      </c>
      <c r="B483">
        <v>160</v>
      </c>
    </row>
    <row r="484" spans="1:2" x14ac:dyDescent="0.2">
      <c r="A484" s="19" t="s">
        <v>20</v>
      </c>
      <c r="B484">
        <v>1467</v>
      </c>
    </row>
    <row r="485" spans="1:2" x14ac:dyDescent="0.2">
      <c r="A485" s="19" t="s">
        <v>20</v>
      </c>
      <c r="B485">
        <v>2662</v>
      </c>
    </row>
    <row r="486" spans="1:2" x14ac:dyDescent="0.2">
      <c r="A486" s="19" t="s">
        <v>20</v>
      </c>
      <c r="B486">
        <v>452</v>
      </c>
    </row>
    <row r="487" spans="1:2" x14ac:dyDescent="0.2">
      <c r="A487" s="19" t="s">
        <v>20</v>
      </c>
      <c r="B487">
        <v>158</v>
      </c>
    </row>
    <row r="488" spans="1:2" x14ac:dyDescent="0.2">
      <c r="A488" s="19" t="s">
        <v>20</v>
      </c>
      <c r="B488">
        <v>225</v>
      </c>
    </row>
    <row r="489" spans="1:2" x14ac:dyDescent="0.2">
      <c r="A489" s="19" t="s">
        <v>20</v>
      </c>
      <c r="B489">
        <v>65</v>
      </c>
    </row>
    <row r="490" spans="1:2" x14ac:dyDescent="0.2">
      <c r="A490" s="19" t="s">
        <v>20</v>
      </c>
      <c r="B490">
        <v>163</v>
      </c>
    </row>
    <row r="491" spans="1:2" x14ac:dyDescent="0.2">
      <c r="A491" s="19" t="s">
        <v>20</v>
      </c>
      <c r="B491">
        <v>85</v>
      </c>
    </row>
    <row r="492" spans="1:2" x14ac:dyDescent="0.2">
      <c r="A492" s="19" t="s">
        <v>20</v>
      </c>
      <c r="B492">
        <v>217</v>
      </c>
    </row>
    <row r="493" spans="1:2" x14ac:dyDescent="0.2">
      <c r="A493" s="19" t="s">
        <v>20</v>
      </c>
      <c r="B493">
        <v>150</v>
      </c>
    </row>
    <row r="494" spans="1:2" x14ac:dyDescent="0.2">
      <c r="A494" s="19" t="s">
        <v>20</v>
      </c>
      <c r="B494">
        <v>3272</v>
      </c>
    </row>
    <row r="495" spans="1:2" x14ac:dyDescent="0.2">
      <c r="A495" s="19" t="s">
        <v>20</v>
      </c>
      <c r="B495">
        <v>300</v>
      </c>
    </row>
    <row r="496" spans="1:2" x14ac:dyDescent="0.2">
      <c r="A496" s="19" t="s">
        <v>20</v>
      </c>
      <c r="B496">
        <v>126</v>
      </c>
    </row>
    <row r="497" spans="1:2" x14ac:dyDescent="0.2">
      <c r="A497" s="19" t="s">
        <v>20</v>
      </c>
      <c r="B497">
        <v>2320</v>
      </c>
    </row>
    <row r="498" spans="1:2" x14ac:dyDescent="0.2">
      <c r="A498" s="19" t="s">
        <v>20</v>
      </c>
      <c r="B498">
        <v>81</v>
      </c>
    </row>
    <row r="499" spans="1:2" x14ac:dyDescent="0.2">
      <c r="A499" s="19" t="s">
        <v>20</v>
      </c>
      <c r="B499">
        <v>1887</v>
      </c>
    </row>
    <row r="500" spans="1:2" x14ac:dyDescent="0.2">
      <c r="A500" s="19" t="s">
        <v>20</v>
      </c>
      <c r="B500">
        <v>4358</v>
      </c>
    </row>
    <row r="501" spans="1:2" x14ac:dyDescent="0.2">
      <c r="A501" s="19" t="s">
        <v>20</v>
      </c>
      <c r="B501">
        <v>53</v>
      </c>
    </row>
    <row r="502" spans="1:2" x14ac:dyDescent="0.2">
      <c r="A502" s="19" t="s">
        <v>20</v>
      </c>
      <c r="B502">
        <v>2414</v>
      </c>
    </row>
    <row r="503" spans="1:2" x14ac:dyDescent="0.2">
      <c r="A503" s="19" t="s">
        <v>20</v>
      </c>
      <c r="B503">
        <v>80</v>
      </c>
    </row>
    <row r="504" spans="1:2" x14ac:dyDescent="0.2">
      <c r="A504" s="19" t="s">
        <v>20</v>
      </c>
      <c r="B504">
        <v>193</v>
      </c>
    </row>
    <row r="505" spans="1:2" x14ac:dyDescent="0.2">
      <c r="A505" s="19" t="s">
        <v>20</v>
      </c>
      <c r="B505">
        <v>52</v>
      </c>
    </row>
    <row r="506" spans="1:2" x14ac:dyDescent="0.2">
      <c r="A506" s="19" t="s">
        <v>20</v>
      </c>
      <c r="B506">
        <v>290</v>
      </c>
    </row>
    <row r="507" spans="1:2" x14ac:dyDescent="0.2">
      <c r="A507" s="19" t="s">
        <v>20</v>
      </c>
      <c r="B507">
        <v>122</v>
      </c>
    </row>
    <row r="508" spans="1:2" x14ac:dyDescent="0.2">
      <c r="A508" s="19" t="s">
        <v>20</v>
      </c>
      <c r="B508">
        <v>1470</v>
      </c>
    </row>
    <row r="509" spans="1:2" x14ac:dyDescent="0.2">
      <c r="A509" s="19" t="s">
        <v>20</v>
      </c>
      <c r="B509">
        <v>165</v>
      </c>
    </row>
    <row r="510" spans="1:2" x14ac:dyDescent="0.2">
      <c r="A510" s="19" t="s">
        <v>20</v>
      </c>
      <c r="B510">
        <v>182</v>
      </c>
    </row>
    <row r="511" spans="1:2" x14ac:dyDescent="0.2">
      <c r="A511" s="19" t="s">
        <v>20</v>
      </c>
      <c r="B511">
        <v>199</v>
      </c>
    </row>
    <row r="512" spans="1:2" x14ac:dyDescent="0.2">
      <c r="A512" s="19" t="s">
        <v>20</v>
      </c>
      <c r="B512">
        <v>56</v>
      </c>
    </row>
    <row r="513" spans="1:2" x14ac:dyDescent="0.2">
      <c r="A513" s="19" t="s">
        <v>20</v>
      </c>
      <c r="B513">
        <v>1460</v>
      </c>
    </row>
    <row r="514" spans="1:2" x14ac:dyDescent="0.2">
      <c r="A514" s="19" t="s">
        <v>20</v>
      </c>
      <c r="B514">
        <v>123</v>
      </c>
    </row>
    <row r="515" spans="1:2" x14ac:dyDescent="0.2">
      <c r="A515" s="19" t="s">
        <v>20</v>
      </c>
      <c r="B515">
        <v>159</v>
      </c>
    </row>
    <row r="516" spans="1:2" x14ac:dyDescent="0.2">
      <c r="A516" s="19" t="s">
        <v>20</v>
      </c>
      <c r="B516">
        <v>110</v>
      </c>
    </row>
    <row r="517" spans="1:2" x14ac:dyDescent="0.2">
      <c r="A517" s="19" t="s">
        <v>20</v>
      </c>
      <c r="B517">
        <v>236</v>
      </c>
    </row>
    <row r="518" spans="1:2" x14ac:dyDescent="0.2">
      <c r="A518" s="19" t="s">
        <v>20</v>
      </c>
      <c r="B518">
        <v>191</v>
      </c>
    </row>
    <row r="519" spans="1:2" x14ac:dyDescent="0.2">
      <c r="A519" s="19" t="s">
        <v>20</v>
      </c>
      <c r="B519">
        <v>3934</v>
      </c>
    </row>
    <row r="520" spans="1:2" x14ac:dyDescent="0.2">
      <c r="A520" s="19" t="s">
        <v>20</v>
      </c>
      <c r="B520">
        <v>80</v>
      </c>
    </row>
    <row r="521" spans="1:2" x14ac:dyDescent="0.2">
      <c r="A521" s="19" t="s">
        <v>20</v>
      </c>
      <c r="B521">
        <v>462</v>
      </c>
    </row>
    <row r="522" spans="1:2" x14ac:dyDescent="0.2">
      <c r="A522" s="19" t="s">
        <v>20</v>
      </c>
      <c r="B522">
        <v>179</v>
      </c>
    </row>
    <row r="523" spans="1:2" x14ac:dyDescent="0.2">
      <c r="A523" s="19" t="s">
        <v>20</v>
      </c>
      <c r="B523">
        <v>1866</v>
      </c>
    </row>
    <row r="524" spans="1:2" x14ac:dyDescent="0.2">
      <c r="A524" s="19" t="s">
        <v>20</v>
      </c>
      <c r="B524">
        <v>156</v>
      </c>
    </row>
    <row r="525" spans="1:2" x14ac:dyDescent="0.2">
      <c r="A525" s="19" t="s">
        <v>20</v>
      </c>
      <c r="B525">
        <v>255</v>
      </c>
    </row>
    <row r="526" spans="1:2" x14ac:dyDescent="0.2">
      <c r="A526" s="19" t="s">
        <v>20</v>
      </c>
      <c r="B526">
        <v>2261</v>
      </c>
    </row>
    <row r="527" spans="1:2" x14ac:dyDescent="0.2">
      <c r="A527" s="19" t="s">
        <v>20</v>
      </c>
      <c r="B527">
        <v>40</v>
      </c>
    </row>
    <row r="528" spans="1:2" x14ac:dyDescent="0.2">
      <c r="A528" s="19" t="s">
        <v>20</v>
      </c>
      <c r="B528">
        <v>2289</v>
      </c>
    </row>
    <row r="529" spans="1:2" x14ac:dyDescent="0.2">
      <c r="A529" s="19" t="s">
        <v>20</v>
      </c>
      <c r="B529">
        <v>65</v>
      </c>
    </row>
    <row r="530" spans="1:2" x14ac:dyDescent="0.2">
      <c r="A530" s="19" t="s">
        <v>20</v>
      </c>
      <c r="B530">
        <v>3777</v>
      </c>
    </row>
    <row r="531" spans="1:2" x14ac:dyDescent="0.2">
      <c r="A531" s="19" t="s">
        <v>20</v>
      </c>
      <c r="B531">
        <v>184</v>
      </c>
    </row>
    <row r="532" spans="1:2" x14ac:dyDescent="0.2">
      <c r="A532" s="19" t="s">
        <v>20</v>
      </c>
      <c r="B532">
        <v>85</v>
      </c>
    </row>
    <row r="533" spans="1:2" x14ac:dyDescent="0.2">
      <c r="A533" s="19" t="s">
        <v>20</v>
      </c>
      <c r="B533">
        <v>144</v>
      </c>
    </row>
    <row r="534" spans="1:2" x14ac:dyDescent="0.2">
      <c r="A534" s="19" t="s">
        <v>20</v>
      </c>
      <c r="B534">
        <v>1902</v>
      </c>
    </row>
    <row r="535" spans="1:2" x14ac:dyDescent="0.2">
      <c r="A535" s="19" t="s">
        <v>20</v>
      </c>
      <c r="B535">
        <v>105</v>
      </c>
    </row>
    <row r="536" spans="1:2" x14ac:dyDescent="0.2">
      <c r="A536" s="19" t="s">
        <v>20</v>
      </c>
      <c r="B536">
        <v>132</v>
      </c>
    </row>
    <row r="537" spans="1:2" x14ac:dyDescent="0.2">
      <c r="A537" s="19" t="s">
        <v>20</v>
      </c>
      <c r="B537">
        <v>96</v>
      </c>
    </row>
    <row r="538" spans="1:2" x14ac:dyDescent="0.2">
      <c r="A538" s="19" t="s">
        <v>20</v>
      </c>
      <c r="B538">
        <v>114</v>
      </c>
    </row>
    <row r="539" spans="1:2" x14ac:dyDescent="0.2">
      <c r="A539" s="19" t="s">
        <v>20</v>
      </c>
      <c r="B539">
        <v>203</v>
      </c>
    </row>
    <row r="540" spans="1:2" x14ac:dyDescent="0.2">
      <c r="A540" s="19" t="s">
        <v>20</v>
      </c>
      <c r="B540">
        <v>1559</v>
      </c>
    </row>
    <row r="541" spans="1:2" x14ac:dyDescent="0.2">
      <c r="A541" s="19" t="s">
        <v>20</v>
      </c>
      <c r="B541">
        <v>1548</v>
      </c>
    </row>
    <row r="542" spans="1:2" x14ac:dyDescent="0.2">
      <c r="A542" s="19" t="s">
        <v>20</v>
      </c>
      <c r="B542">
        <v>80</v>
      </c>
    </row>
    <row r="543" spans="1:2" x14ac:dyDescent="0.2">
      <c r="A543" s="19" t="s">
        <v>20</v>
      </c>
      <c r="B543">
        <v>131</v>
      </c>
    </row>
    <row r="544" spans="1:2" x14ac:dyDescent="0.2">
      <c r="A544" s="19" t="s">
        <v>20</v>
      </c>
      <c r="B544">
        <v>112</v>
      </c>
    </row>
    <row r="545" spans="1:2" x14ac:dyDescent="0.2">
      <c r="A545" s="19" t="s">
        <v>20</v>
      </c>
      <c r="B545">
        <v>155</v>
      </c>
    </row>
    <row r="546" spans="1:2" x14ac:dyDescent="0.2">
      <c r="A546" s="19" t="s">
        <v>20</v>
      </c>
      <c r="B546">
        <v>266</v>
      </c>
    </row>
    <row r="547" spans="1:2" x14ac:dyDescent="0.2">
      <c r="A547" s="19" t="s">
        <v>20</v>
      </c>
      <c r="B547">
        <v>155</v>
      </c>
    </row>
    <row r="548" spans="1:2" x14ac:dyDescent="0.2">
      <c r="A548" s="19" t="s">
        <v>20</v>
      </c>
      <c r="B548">
        <v>207</v>
      </c>
    </row>
    <row r="549" spans="1:2" x14ac:dyDescent="0.2">
      <c r="A549" s="19" t="s">
        <v>20</v>
      </c>
      <c r="B549">
        <v>245</v>
      </c>
    </row>
    <row r="550" spans="1:2" x14ac:dyDescent="0.2">
      <c r="A550" s="19" t="s">
        <v>20</v>
      </c>
      <c r="B550">
        <v>1573</v>
      </c>
    </row>
    <row r="551" spans="1:2" x14ac:dyDescent="0.2">
      <c r="A551" s="19" t="s">
        <v>20</v>
      </c>
      <c r="B551">
        <v>114</v>
      </c>
    </row>
    <row r="552" spans="1:2" x14ac:dyDescent="0.2">
      <c r="A552" s="19" t="s">
        <v>20</v>
      </c>
      <c r="B552">
        <v>93</v>
      </c>
    </row>
    <row r="553" spans="1:2" x14ac:dyDescent="0.2">
      <c r="A553" s="19" t="s">
        <v>20</v>
      </c>
      <c r="B553">
        <v>1681</v>
      </c>
    </row>
    <row r="554" spans="1:2" x14ac:dyDescent="0.2">
      <c r="A554" s="19" t="s">
        <v>20</v>
      </c>
      <c r="B554">
        <v>32</v>
      </c>
    </row>
    <row r="555" spans="1:2" x14ac:dyDescent="0.2">
      <c r="A555" s="19" t="s">
        <v>20</v>
      </c>
      <c r="B555">
        <v>135</v>
      </c>
    </row>
    <row r="556" spans="1:2" x14ac:dyDescent="0.2">
      <c r="A556" s="19" t="s">
        <v>20</v>
      </c>
      <c r="B556">
        <v>140</v>
      </c>
    </row>
    <row r="557" spans="1:2" x14ac:dyDescent="0.2">
      <c r="A557" s="19" t="s">
        <v>20</v>
      </c>
      <c r="B557">
        <v>92</v>
      </c>
    </row>
    <row r="558" spans="1:2" x14ac:dyDescent="0.2">
      <c r="A558" s="19" t="s">
        <v>20</v>
      </c>
      <c r="B558">
        <v>1015</v>
      </c>
    </row>
    <row r="559" spans="1:2" x14ac:dyDescent="0.2">
      <c r="A559" s="19" t="s">
        <v>20</v>
      </c>
      <c r="B559">
        <v>323</v>
      </c>
    </row>
    <row r="560" spans="1:2" x14ac:dyDescent="0.2">
      <c r="A560" s="19" t="s">
        <v>20</v>
      </c>
      <c r="B560">
        <v>2326</v>
      </c>
    </row>
    <row r="561" spans="1:2" x14ac:dyDescent="0.2">
      <c r="A561" s="19" t="s">
        <v>20</v>
      </c>
      <c r="B561">
        <v>381</v>
      </c>
    </row>
    <row r="562" spans="1:2" x14ac:dyDescent="0.2">
      <c r="A562" s="19" t="s">
        <v>20</v>
      </c>
      <c r="B562">
        <v>480</v>
      </c>
    </row>
    <row r="563" spans="1:2" x14ac:dyDescent="0.2">
      <c r="A563" s="19" t="s">
        <v>20</v>
      </c>
      <c r="B563">
        <v>226</v>
      </c>
    </row>
    <row r="564" spans="1:2" x14ac:dyDescent="0.2">
      <c r="A564" s="19" t="s">
        <v>20</v>
      </c>
      <c r="B564">
        <v>241</v>
      </c>
    </row>
    <row r="565" spans="1:2" x14ac:dyDescent="0.2">
      <c r="A565" s="19" t="s">
        <v>20</v>
      </c>
      <c r="B565">
        <v>132</v>
      </c>
    </row>
    <row r="566" spans="1:2" x14ac:dyDescent="0.2">
      <c r="A566" s="19" t="s">
        <v>20</v>
      </c>
      <c r="B566">
        <v>2043</v>
      </c>
    </row>
  </sheetData>
  <conditionalFormatting sqref="A2:A56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{3486A7FA-CB6D-C84B-878E-FF575E9ABC4D}</x14:id>
        </ext>
      </extLst>
    </cfRule>
  </conditionalFormatting>
  <conditionalFormatting sqref="A2:A566">
    <cfRule type="expression" dxfId="3" priority="1">
      <formula>$J2="live"</formula>
    </cfRule>
    <cfRule type="expression" dxfId="2" priority="2">
      <formula>$J2="canceled"</formula>
    </cfRule>
    <cfRule type="expression" dxfId="1" priority="3">
      <formula>$J2="successful"</formula>
    </cfRule>
    <cfRule type="expression" dxfId="0" priority="4">
      <formula>$J2="failed"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86A7FA-CB6D-C84B-878E-FF575E9ABC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A2:A566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61D7-17E6-1A4A-BB7B-16AB983DB428}">
  <sheetPr codeName="Sheet5"/>
  <dimension ref="A1:H13"/>
  <sheetViews>
    <sheetView zoomScale="150" zoomScaleNormal="150" workbookViewId="0">
      <pane ySplit="1" topLeftCell="A9" activePane="bottomLeft" state="frozen"/>
      <selection pane="bottomLeft" activeCell="A14" sqref="A14"/>
    </sheetView>
  </sheetViews>
  <sheetFormatPr baseColWidth="10" defaultRowHeight="16" x14ac:dyDescent="0.2"/>
  <cols>
    <col min="1" max="1" width="27" customWidth="1"/>
    <col min="2" max="2" width="23.6640625" customWidth="1"/>
    <col min="3" max="3" width="19.1640625" customWidth="1"/>
    <col min="4" max="4" width="24.6640625" customWidth="1"/>
    <col min="5" max="5" width="22.83203125" customWidth="1"/>
    <col min="6" max="6" width="25.1640625" customWidth="1"/>
    <col min="7" max="7" width="22" customWidth="1"/>
    <col min="8" max="8" width="25.1640625" customWidth="1"/>
  </cols>
  <sheetData>
    <row r="1" spans="1:8" x14ac:dyDescent="0.2">
      <c r="A1" s="1" t="s">
        <v>2086</v>
      </c>
      <c r="B1" s="1" t="s">
        <v>2087</v>
      </c>
      <c r="C1" s="1" t="s">
        <v>2088</v>
      </c>
      <c r="D1" s="10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">
      <c r="A2" t="s">
        <v>2094</v>
      </c>
      <c r="B2" s="14">
        <f>COUNTIFS(Crowdfunding!G2:G1001, "=successful", Crowdfunding!D2:D1001, "&lt;1000")</f>
        <v>30</v>
      </c>
      <c r="C2">
        <f>COUNTIFS(Crowdfunding!G2:G1001, "=failed", Crowdfunding!D2:D1001, "&lt;1000")</f>
        <v>20</v>
      </c>
      <c r="D2">
        <f>COUNTIFS(Crowdfunding!G2:G1001, "=canceled", Crowdfunding!D2:D1001, "&lt;1000")</f>
        <v>1</v>
      </c>
      <c r="E2" s="15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2">
      <c r="A3" t="s">
        <v>2095</v>
      </c>
      <c r="B3">
        <f>COUNTIFS(Crowdfunding!G2:G1001,"=successful",Crowdfunding!D2:D1001,"&lt;4999", Crowdfunding!D2:D1001,"&gt;=1000")</f>
        <v>191</v>
      </c>
      <c r="C3">
        <f>COUNTIFS(Crowdfunding!G2:G1001,"=failed",Crowdfunding!D2:D1001,"&lt;4999", Crowdfunding!D2:D1001,"&gt;=1000")</f>
        <v>38</v>
      </c>
      <c r="D3">
        <f>COUNTIFS(Crowdfunding!G2:G1001,"=canceled",Crowdfunding!D2:D1001,"&lt;4999", Crowdfunding!D2:D1001,"&gt;=1000")</f>
        <v>2</v>
      </c>
      <c r="E3" s="15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">
      <c r="A4" t="s">
        <v>2096</v>
      </c>
      <c r="B4">
        <f>COUNTIFS(Crowdfunding!G2:G1001,"=successful",Crowdfunding!D2:D1001,"&lt;9999", Crowdfunding!D2:D1001,"&gt;=5000")</f>
        <v>164</v>
      </c>
      <c r="C4">
        <f>COUNTIFS(Crowdfunding!G2:G1001,"=failed",Crowdfunding!D2:D1001,"&lt;9999", Crowdfunding!D2:D1001,"&gt;=5000")</f>
        <v>126</v>
      </c>
      <c r="D4">
        <f>COUNTIFS(Crowdfunding!G2:G1001,"=canceled",Crowdfunding!D2:D1001,"&lt;9999", Crowdfunding!D2:D1001,"&gt;=5000")</f>
        <v>25</v>
      </c>
      <c r="E4" s="15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">
      <c r="A5" t="s">
        <v>2097</v>
      </c>
      <c r="B5">
        <f>COUNTIFS(Crowdfunding!G2:G1001,"=successful",Crowdfunding!D2:D1001,"&lt;14999", Crowdfunding!D2:D1001,"&gt;=10000")</f>
        <v>4</v>
      </c>
      <c r="C5">
        <f>COUNTIFS(Crowdfunding!G2:G1001,"=failed",Crowdfunding!D2:D1001,"&lt;14999", Crowdfunding!D2:D1001,"&gt;=10000")</f>
        <v>5</v>
      </c>
      <c r="D5">
        <f>COUNTIFS(Crowdfunding!G2:G1001,"=canceled",Crowdfunding!D2:D1001,"&lt;14999", Crowdfunding!D2:D1001,"&gt;=10000")</f>
        <v>0</v>
      </c>
      <c r="E5" s="1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">
      <c r="A6" t="s">
        <v>2098</v>
      </c>
      <c r="B6">
        <f>COUNTIFS(Crowdfunding!G2:G1001,"=successful",Crowdfunding!D2:D1001,"&lt;19999", Crowdfunding!D2:D1001,"&gt;=15000")</f>
        <v>10</v>
      </c>
      <c r="C6">
        <f>COUNTIFS(Crowdfunding!G2:G1001,"=failed",Crowdfunding!D2:D1001,"&lt;19999", Crowdfunding!D2:D1001,"&gt;=15000")</f>
        <v>0</v>
      </c>
      <c r="D6">
        <f>COUNTIFS(Crowdfunding!G2:G1001,"=canceled",Crowdfunding!D2:D1001,"&lt;19999", Crowdfunding!D2:D1001,"&gt;=15000")</f>
        <v>0</v>
      </c>
      <c r="E6" s="15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">
      <c r="A7" t="s">
        <v>2099</v>
      </c>
      <c r="B7">
        <f>COUNTIFS(Crowdfunding!G2:G1001,"=successful",Crowdfunding!D2:D1001,"&lt;24999", Crowdfunding!D2:D1001,"&gt;=20000")</f>
        <v>7</v>
      </c>
      <c r="C7">
        <f>COUNTIFS(Crowdfunding!G2:G1001,"=failed",Crowdfunding!D2:D1001,"&lt;24999", Crowdfunding!D2:D1001,"&gt;=20000")</f>
        <v>0</v>
      </c>
      <c r="D7">
        <f>COUNTIFS(Crowdfunding!G2:G1001,"=canceled",Crowdfunding!D2:D1001,"&lt;24999", Crowdfunding!D2:D1001,"&gt;=20000")</f>
        <v>0</v>
      </c>
      <c r="E7" s="15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">
      <c r="A8" t="s">
        <v>2100</v>
      </c>
      <c r="B8">
        <f>COUNTIFS(Crowdfunding!G2:G1001,"=successful",Crowdfunding!D2:D1001,"&lt;29999", Crowdfunding!D2:D1001,"&gt;=25000")</f>
        <v>11</v>
      </c>
      <c r="C8">
        <f>COUNTIFS(Crowdfunding!G2:G1001,"=failed",Crowdfunding!D2:D1001,"&lt;29999", Crowdfunding!D2:D1001,"&gt;=25000")</f>
        <v>3</v>
      </c>
      <c r="D8">
        <f>COUNTIFS(Crowdfunding!G2:G1001,"=cacneled",Crowdfunding!D2:D1001,"&lt;29999", Crowdfunding!D2:D1001,"&gt;=25000")</f>
        <v>0</v>
      </c>
      <c r="E8" s="15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">
      <c r="A9" t="s">
        <v>2101</v>
      </c>
      <c r="B9">
        <f>COUNTIFS(Crowdfunding!G2:G1001,"=successful",Crowdfunding!D2:D1001,"&lt;34999", Crowdfunding!D2:D1001,"&gt;=30000")</f>
        <v>7</v>
      </c>
      <c r="C9">
        <f>COUNTIFS(Crowdfunding!G2:G1001,"=failed",Crowdfunding!D2:D1001,"&lt;34999", Crowdfunding!D2:D1001,"&gt;=30000")</f>
        <v>0</v>
      </c>
      <c r="D9">
        <f>COUNTIFS(Crowdfunding!G2:G1001,"=canceled",Crowdfunding!D2:D1001,"&lt;34999", Crowdfunding!D2:D1001,"&gt;=30000")</f>
        <v>0</v>
      </c>
      <c r="E9" s="15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">
      <c r="A10" t="s">
        <v>2102</v>
      </c>
      <c r="B10">
        <f>COUNTIFS(Crowdfunding!G2:G1001,"=successful",Crowdfunding!D2:D1001,"&lt;39999", Crowdfunding!D2:D1001,"&gt;=35000")</f>
        <v>8</v>
      </c>
      <c r="C10">
        <f>COUNTIFS(Crowdfunding!G2:G1001,"=failed",Crowdfunding!D2:D1001,"&lt;39999", Crowdfunding!D2:D1001,"&gt;=35000")</f>
        <v>3</v>
      </c>
      <c r="D10">
        <f>COUNTIFS(Crowdfunding!G2:G1001,"=canceled",Crowdfunding!D2:D1001,"&lt;39999", Crowdfunding!D2:D1001,"&gt;=35000")</f>
        <v>1</v>
      </c>
      <c r="E10" s="15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">
      <c r="A11" t="s">
        <v>2103</v>
      </c>
      <c r="B11">
        <f>COUNTIFS(Crowdfunding!G2:G1001,"=successful",Crowdfunding!D2:D1001,"&lt;44999", Crowdfunding!D2:D1001,"&gt;=40000")</f>
        <v>11</v>
      </c>
      <c r="C11">
        <f>COUNTIFS(Crowdfunding!G2:G1001,"=failed",Crowdfunding!D2:D1001,"&lt;44999", Crowdfunding!D2:D1001,"&gt;=40000")</f>
        <v>3</v>
      </c>
      <c r="D11">
        <f>COUNTIFS(Crowdfunding!G2:G1001,"=canceled",Crowdfunding!D2:D1001,"&lt;44999", Crowdfunding!D2:D1001,"&gt;=40000")</f>
        <v>0</v>
      </c>
      <c r="E11" s="15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">
      <c r="A12" t="s">
        <v>2104</v>
      </c>
      <c r="B12">
        <f>COUNTIFS(Crowdfunding!G2:G1001,"=successful",Crowdfunding!D2:D1001,"&lt;49999", Crowdfunding!D2:D1001,"&gt;=45000")</f>
        <v>8</v>
      </c>
      <c r="C12">
        <f>COUNTIFS(Crowdfunding!G2:G1001,"=failed",Crowdfunding!D2:D1001,"&lt;49999", Crowdfunding!D2:D1001,"&gt;=45000")</f>
        <v>3</v>
      </c>
      <c r="D12">
        <f>COUNTIFS(Crowdfunding!G2:G1001,"=canceled",Crowdfunding!D2:D1001,"&lt;49999", Crowdfunding!D2:D1001,"&gt;=45000")</f>
        <v>0</v>
      </c>
      <c r="E12" s="15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">
      <c r="A13" t="s">
        <v>2105</v>
      </c>
      <c r="B13">
        <f>COUNTIFS(Crowdfunding!G2:G1001, "=successful", Crowdfunding!D2:D1001, "&gt;=50000")</f>
        <v>114</v>
      </c>
      <c r="C13">
        <f>COUNTIFS(Crowdfunding!G2:G1001, "=failed", Crowdfunding!D2:D1001, "&gt;=50000")</f>
        <v>163</v>
      </c>
      <c r="D13">
        <f>COUNTIFS(Crowdfunding!G2:G1001, "=canceled", Crowdfunding!D2:D1001, "&gt;=50000")</f>
        <v>28</v>
      </c>
      <c r="E13" s="15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autoFilter ref="A1:H1" xr:uid="{7E88645F-06A4-D14C-AE32-3954429FE361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A700-4EA6-B241-936C-0925DE694FE4}">
  <sheetPr codeName="Sheet2"/>
  <dimension ref="A2:F15"/>
  <sheetViews>
    <sheetView topLeftCell="A2" zoomScale="140" zoomScaleNormal="140" workbookViewId="0">
      <selection activeCell="C25" sqref="C25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7" t="s">
        <v>6</v>
      </c>
      <c r="B2" t="s">
        <v>2066</v>
      </c>
    </row>
    <row r="4" spans="1:6" x14ac:dyDescent="0.2">
      <c r="A4" s="7" t="s">
        <v>2067</v>
      </c>
      <c r="B4" s="7" t="s">
        <v>2070</v>
      </c>
    </row>
    <row r="5" spans="1:6" x14ac:dyDescent="0.2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9" t="s">
        <v>2041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2">
      <c r="A7" s="9" t="s">
        <v>2033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2">
      <c r="A8" s="9" t="s">
        <v>2050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2">
      <c r="A9" s="9" t="s">
        <v>2064</v>
      </c>
      <c r="B9" s="8"/>
      <c r="C9" s="8"/>
      <c r="D9" s="8"/>
      <c r="E9" s="8">
        <v>4</v>
      </c>
      <c r="F9" s="8">
        <v>4</v>
      </c>
    </row>
    <row r="10" spans="1:6" x14ac:dyDescent="0.2">
      <c r="A10" s="9" t="s">
        <v>2035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2">
      <c r="A11" s="9" t="s">
        <v>2054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2">
      <c r="A12" s="9" t="s">
        <v>2047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2">
      <c r="A13" s="9" t="s">
        <v>2037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2">
      <c r="A14" s="9" t="s">
        <v>2039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2">
      <c r="A15" s="9" t="s">
        <v>2069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E8BA-A6C6-2C4B-A55D-3C0AB9100119}">
  <sheetPr codeName="Sheet3"/>
  <dimension ref="A1:F30"/>
  <sheetViews>
    <sheetView zoomScale="140" zoomScaleNormal="140" workbookViewId="0">
      <selection activeCell="D14" sqref="D1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2066</v>
      </c>
    </row>
    <row r="2" spans="1:6" x14ac:dyDescent="0.2">
      <c r="A2" s="7" t="s">
        <v>2031</v>
      </c>
      <c r="B2" t="s">
        <v>2066</v>
      </c>
    </row>
    <row r="4" spans="1:6" x14ac:dyDescent="0.2">
      <c r="A4" s="7" t="s">
        <v>2067</v>
      </c>
      <c r="B4" s="7" t="s">
        <v>2070</v>
      </c>
    </row>
    <row r="5" spans="1:6" x14ac:dyDescent="0.2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9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9" t="s">
        <v>2065</v>
      </c>
      <c r="B7" s="8"/>
      <c r="C7" s="8"/>
      <c r="D7" s="8"/>
      <c r="E7" s="8">
        <v>4</v>
      </c>
      <c r="F7" s="8">
        <v>4</v>
      </c>
    </row>
    <row r="8" spans="1:6" x14ac:dyDescent="0.2">
      <c r="A8" s="9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9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9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9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9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9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9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9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9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9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9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9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9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9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9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9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9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9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9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9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9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9" t="s">
        <v>2062</v>
      </c>
      <c r="B29" s="8"/>
      <c r="C29" s="8"/>
      <c r="D29" s="8"/>
      <c r="E29" s="8">
        <v>3</v>
      </c>
      <c r="F29" s="8">
        <v>3</v>
      </c>
    </row>
    <row r="30" spans="1:6" x14ac:dyDescent="0.2">
      <c r="A30" s="9" t="s">
        <v>2069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916D-BD14-5B42-9E1B-1728C154976C}">
  <sheetPr codeName="Sheet4"/>
  <dimension ref="A1:E18"/>
  <sheetViews>
    <sheetView zoomScale="150" zoomScaleNormal="150" workbookViewId="0">
      <selection activeCell="H24" sqref="H24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7.5" bestFit="1" customWidth="1"/>
    <col min="8" max="8" width="16.5" bestFit="1" customWidth="1"/>
    <col min="9" max="9" width="17.5" bestFit="1" customWidth="1"/>
    <col min="10" max="10" width="21.33203125" bestFit="1" customWidth="1"/>
    <col min="11" max="11" width="22.33203125" bestFit="1" customWidth="1"/>
  </cols>
  <sheetData>
    <row r="1" spans="1:5" x14ac:dyDescent="0.2">
      <c r="A1" s="7" t="s">
        <v>2031</v>
      </c>
      <c r="B1" t="s">
        <v>2066</v>
      </c>
    </row>
    <row r="2" spans="1:5" x14ac:dyDescent="0.2">
      <c r="A2" s="7" t="s">
        <v>2085</v>
      </c>
      <c r="B2" t="s">
        <v>2066</v>
      </c>
    </row>
    <row r="4" spans="1:5" x14ac:dyDescent="0.2">
      <c r="A4" s="7" t="s">
        <v>2067</v>
      </c>
      <c r="B4" s="7" t="s">
        <v>2070</v>
      </c>
    </row>
    <row r="5" spans="1:5" x14ac:dyDescent="0.2">
      <c r="A5" s="7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3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13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13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13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13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13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13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13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13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13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13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13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13" t="s">
        <v>2069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Count</vt:lpstr>
      <vt:lpstr>Goal Analysis</vt:lpstr>
      <vt:lpstr>Pivot Table - Category</vt:lpstr>
      <vt:lpstr>Pivot Table - Sub-Category</vt:lpstr>
      <vt:lpstr>Pivot Table - Date 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2023-03-24T02:56:11Z</dcterms:modified>
</cp:coreProperties>
</file>