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ln\Downloads\"/>
    </mc:Choice>
  </mc:AlternateContent>
  <xr:revisionPtr revIDLastSave="0" documentId="13_ncr:1_{C235D2CC-E7C4-456A-9983-8AB263823051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APP!#REF!</definedName>
    <definedName name="salario">APP!$D$12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35" i="1"/>
  <c r="C36" i="1"/>
  <c r="C37" i="1"/>
  <c r="C38" i="1"/>
  <c r="C39" i="1"/>
  <c r="C40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19" i="1"/>
  <c r="D20" i="1" s="1"/>
  <c r="C26" i="1"/>
  <c r="D26" i="1" s="1"/>
  <c r="C25" i="1"/>
  <c r="D25" i="1" s="1"/>
  <c r="C24" i="1"/>
  <c r="D24" i="1" s="1"/>
  <c r="C27" i="1"/>
  <c r="D27" i="1" s="1"/>
  <c r="C23" i="1"/>
  <c r="D23" i="1" s="1"/>
  <c r="D35" i="1" l="1"/>
  <c r="D40" i="1"/>
  <c r="D38" i="1"/>
  <c r="D37" i="1"/>
  <c r="D39" i="1"/>
  <c r="D36" i="1"/>
  <c r="D41" i="1" l="1"/>
</calcChain>
</file>

<file path=xl/sharedStrings.xml><?xml version="1.0" encoding="utf-8"?>
<sst xmlns="http://schemas.openxmlformats.org/spreadsheetml/2006/main" count="70" uniqueCount="33">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</sst>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 vertic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left" indent="3"/>
    </xf>
    <xf numFmtId="164" fontId="10" fillId="3" borderId="11" xfId="0" applyNumberFormat="1" applyFont="1" applyFill="1" applyBorder="1" applyAlignment="1">
      <alignment horizontal="center"/>
    </xf>
    <xf numFmtId="164" fontId="10" fillId="3" borderId="12" xfId="0" applyNumberFormat="1" applyFont="1" applyFill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8" fontId="11" fillId="3" borderId="18" xfId="0" applyNumberFormat="1" applyFont="1" applyFill="1" applyBorder="1" applyAlignment="1">
      <alignment horizontal="center"/>
    </xf>
    <xf numFmtId="8" fontId="11" fillId="3" borderId="21" xfId="0" applyNumberFormat="1" applyFont="1" applyFill="1" applyBorder="1" applyAlignment="1">
      <alignment horizontal="center"/>
    </xf>
    <xf numFmtId="164" fontId="10" fillId="0" borderId="15" xfId="1" applyNumberFormat="1" applyFont="1" applyBorder="1" applyAlignment="1">
      <alignment horizontal="center"/>
    </xf>
    <xf numFmtId="164" fontId="10" fillId="5" borderId="21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9" fillId="5" borderId="13" xfId="0" applyFont="1" applyFill="1" applyBorder="1" applyAlignment="1">
      <alignment horizontal="left" indent="3"/>
    </xf>
    <xf numFmtId="0" fontId="9" fillId="5" borderId="14" xfId="0" applyFont="1" applyFill="1" applyBorder="1" applyAlignment="1">
      <alignment horizontal="left" indent="3"/>
    </xf>
    <xf numFmtId="0" fontId="9" fillId="5" borderId="16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12" fillId="3" borderId="19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9" fillId="5" borderId="19" xfId="0" applyFont="1" applyFill="1" applyBorder="1" applyAlignment="1">
      <alignment horizontal="left" indent="3"/>
    </xf>
    <xf numFmtId="0" fontId="9" fillId="5" borderId="20" xfId="0" applyFont="1" applyFill="1" applyBorder="1" applyAlignment="1">
      <alignment horizontal="left" indent="3"/>
    </xf>
    <xf numFmtId="0" fontId="12" fillId="3" borderId="16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E-415D-B91B-9056D9FB6D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E-415D-B91B-9056D9FB6D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1E-415D-B91B-9056D9FB6D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1E-415D-B91B-9056D9FB6D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E-415D-B91B-9056D9FB6D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1E-415D-B91B-9056D9FB6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41</xdr:row>
      <xdr:rowOff>97971</xdr:rowOff>
    </xdr:from>
    <xdr:to>
      <xdr:col>3</xdr:col>
      <xdr:colOff>892175</xdr:colOff>
      <xdr:row>54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346364</xdr:colOff>
      <xdr:row>0</xdr:row>
      <xdr:rowOff>129886</xdr:rowOff>
    </xdr:from>
    <xdr:to>
      <xdr:col>3</xdr:col>
      <xdr:colOff>995796</xdr:colOff>
      <xdr:row>8</xdr:row>
      <xdr:rowOff>121228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046A7B0-2FE5-0D53-884E-404C60A0E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36" b="42519"/>
        <a:stretch/>
      </xdr:blipFill>
      <xdr:spPr>
        <a:xfrm>
          <a:off x="346364" y="129886"/>
          <a:ext cx="5299364" cy="1515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1"/>
  <sheetViews>
    <sheetView showGridLines="0" tabSelected="1" zoomScale="110" zoomScaleNormal="110" workbookViewId="0">
      <selection activeCell="B1" sqref="B1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6" width="3.5703125" customWidth="1"/>
    <col min="7" max="7" width="3.5703125" hidden="1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14</v>
      </c>
      <c r="C11" s="6"/>
      <c r="D11" s="7"/>
    </row>
    <row r="12" spans="2:4" ht="17.25" x14ac:dyDescent="0.3">
      <c r="B12" s="40" t="s">
        <v>13</v>
      </c>
      <c r="C12" s="41"/>
      <c r="D12" s="21">
        <v>2000</v>
      </c>
    </row>
    <row r="13" spans="2:4" ht="18" thickBot="1" x14ac:dyDescent="0.35">
      <c r="B13" s="46" t="s">
        <v>32</v>
      </c>
      <c r="C13" s="47"/>
      <c r="D13" s="22">
        <f>D12*30%</f>
        <v>600</v>
      </c>
    </row>
    <row r="14" spans="2:4" ht="15.75" thickBot="1" x14ac:dyDescent="0.3"/>
    <row r="15" spans="2:4" ht="28.5" customHeight="1" x14ac:dyDescent="0.25">
      <c r="B15" s="50" t="s">
        <v>5</v>
      </c>
      <c r="C15" s="51"/>
      <c r="D15" s="52"/>
    </row>
    <row r="16" spans="2:4" ht="17.25" x14ac:dyDescent="0.3">
      <c r="B16" s="40" t="s">
        <v>0</v>
      </c>
      <c r="C16" s="41"/>
      <c r="D16" s="16">
        <v>200</v>
      </c>
    </row>
    <row r="17" spans="1:6" ht="17.25" x14ac:dyDescent="0.3">
      <c r="B17" s="42" t="s">
        <v>1</v>
      </c>
      <c r="C17" s="43"/>
      <c r="D17" s="17">
        <v>3</v>
      </c>
    </row>
    <row r="18" spans="1:6" ht="17.25" x14ac:dyDescent="0.3">
      <c r="B18" s="42" t="s">
        <v>2</v>
      </c>
      <c r="C18" s="43"/>
      <c r="D18" s="18">
        <v>1.0789999999999999E-2</v>
      </c>
    </row>
    <row r="19" spans="1:6" ht="17.25" x14ac:dyDescent="0.3">
      <c r="B19" s="48" t="s">
        <v>3</v>
      </c>
      <c r="C19" s="49"/>
      <c r="D19" s="19">
        <f>FV(taxa_mensal,qtd_anos*12,aporte*-1)</f>
        <v>8741.6748046044213</v>
      </c>
    </row>
    <row r="20" spans="1:6" ht="18" thickBot="1" x14ac:dyDescent="0.35">
      <c r="B20" s="44" t="s">
        <v>4</v>
      </c>
      <c r="C20" s="45"/>
      <c r="D20" s="20">
        <f>patrimonio*taxa_mensal</f>
        <v>94.322671141681695</v>
      </c>
      <c r="F20" s="3"/>
    </row>
    <row r="21" spans="1:6" ht="15.75" thickBot="1" x14ac:dyDescent="0.3"/>
    <row r="22" spans="1:6" ht="30.75" x14ac:dyDescent="0.25">
      <c r="B22" s="50" t="s">
        <v>11</v>
      </c>
      <c r="C22" s="51"/>
      <c r="D22" s="53" t="s">
        <v>12</v>
      </c>
    </row>
    <row r="23" spans="1:6" ht="17.25" x14ac:dyDescent="0.3">
      <c r="A23" s="1">
        <v>2</v>
      </c>
      <c r="B23" s="8" t="s">
        <v>6</v>
      </c>
      <c r="C23" s="9">
        <f>FV($D$18,$A23*12,$D$16*-1)</f>
        <v>5445.5254595290435</v>
      </c>
      <c r="D23" s="10">
        <f>C23*taxa_mensal</f>
        <v>58.757219708318374</v>
      </c>
    </row>
    <row r="24" spans="1:6" ht="17.25" x14ac:dyDescent="0.3">
      <c r="A24" s="1">
        <v>5</v>
      </c>
      <c r="B24" s="11" t="s">
        <v>7</v>
      </c>
      <c r="C24" s="12">
        <f>FV($D$18,$A24*12,$D$16*-1)</f>
        <v>16755.382799697527</v>
      </c>
      <c r="D24" s="10">
        <f>C24*taxa_mensal</f>
        <v>180.7905804087363</v>
      </c>
    </row>
    <row r="25" spans="1:6" ht="17.25" x14ac:dyDescent="0.3">
      <c r="A25" s="1">
        <v>10</v>
      </c>
      <c r="B25" s="11" t="s">
        <v>8</v>
      </c>
      <c r="C25" s="12">
        <f>FV($D$18,$A25*12,$D$16*-1)</f>
        <v>48656.842506034438</v>
      </c>
      <c r="D25" s="10">
        <f>C25*taxa_mensal</f>
        <v>525.0073306401116</v>
      </c>
    </row>
    <row r="26" spans="1:6" ht="17.25" x14ac:dyDescent="0.3">
      <c r="A26" s="1">
        <v>20</v>
      </c>
      <c r="B26" s="11" t="s">
        <v>9</v>
      </c>
      <c r="C26" s="12">
        <f>FV($D$18,$A26*12,$D$16*-1)</f>
        <v>225039.68001941612</v>
      </c>
      <c r="D26" s="10">
        <f>C26*taxa_mensal</f>
        <v>2428.1781474094996</v>
      </c>
    </row>
    <row r="27" spans="1:6" ht="18" thickBot="1" x14ac:dyDescent="0.35">
      <c r="A27" s="1">
        <v>30</v>
      </c>
      <c r="B27" s="13" t="s">
        <v>10</v>
      </c>
      <c r="C27" s="14">
        <f>FV($D$18,$A27*12,$D$16*-1)</f>
        <v>864433.93100094295</v>
      </c>
      <c r="D27" s="15">
        <f>C27*taxa_mensal</f>
        <v>9327.2421155001739</v>
      </c>
    </row>
    <row r="31" spans="1:6" x14ac:dyDescent="0.25">
      <c r="B31" s="23" t="s">
        <v>19</v>
      </c>
      <c r="C31" s="24" t="s">
        <v>16</v>
      </c>
      <c r="D31" s="23"/>
    </row>
    <row r="32" spans="1:6" x14ac:dyDescent="0.25">
      <c r="B32" s="25" t="s">
        <v>18</v>
      </c>
      <c r="C32" s="26">
        <f>aporte</f>
        <v>200</v>
      </c>
      <c r="D32" s="25"/>
    </row>
    <row r="34" spans="2:4" x14ac:dyDescent="0.25">
      <c r="B34" s="27" t="s">
        <v>20</v>
      </c>
      <c r="C34" s="27" t="s">
        <v>21</v>
      </c>
      <c r="D34" s="27" t="s">
        <v>22</v>
      </c>
    </row>
    <row r="35" spans="2:4" x14ac:dyDescent="0.25">
      <c r="B35" s="2" t="s">
        <v>23</v>
      </c>
      <c r="C35" s="4">
        <f>VLOOKUP($C$31&amp;"-"&amp;B35,Planilha2!$A:$D,4,FALSE)</f>
        <v>0.32</v>
      </c>
      <c r="D35" s="30">
        <f>C35*$C$32</f>
        <v>64</v>
      </c>
    </row>
    <row r="36" spans="2:4" x14ac:dyDescent="0.25">
      <c r="B36" s="2" t="s">
        <v>24</v>
      </c>
      <c r="C36" s="4">
        <f>VLOOKUP($C$31&amp;"-"&amp;B36,Planilha2!$A:$D,4,FALSE)</f>
        <v>0.35</v>
      </c>
      <c r="D36" s="30">
        <f t="shared" ref="D36:D40" si="0">C36*$C$32</f>
        <v>70</v>
      </c>
    </row>
    <row r="37" spans="2:4" x14ac:dyDescent="0.25">
      <c r="B37" s="2" t="s">
        <v>25</v>
      </c>
      <c r="C37" s="4">
        <f>VLOOKUP($C$31&amp;"-"&amp;B37,Planilha2!$A:$D,4,FALSE)</f>
        <v>0.08</v>
      </c>
      <c r="D37" s="30">
        <f t="shared" si="0"/>
        <v>16</v>
      </c>
    </row>
    <row r="38" spans="2:4" x14ac:dyDescent="0.25">
      <c r="B38" s="2" t="s">
        <v>26</v>
      </c>
      <c r="C38" s="4">
        <f>VLOOKUP($C$31&amp;"-"&amp;B38,Planilha2!$A:$D,4,FALSE)</f>
        <v>0.05</v>
      </c>
      <c r="D38" s="30">
        <f t="shared" si="0"/>
        <v>10</v>
      </c>
    </row>
    <row r="39" spans="2:4" x14ac:dyDescent="0.25">
      <c r="B39" s="2" t="s">
        <v>27</v>
      </c>
      <c r="C39" s="4">
        <f>VLOOKUP($C$31&amp;"-"&amp;B39,Planilha2!$A:$D,4,FALSE)</f>
        <v>0.1</v>
      </c>
      <c r="D39" s="30">
        <f t="shared" si="0"/>
        <v>20</v>
      </c>
    </row>
    <row r="40" spans="2:4" x14ac:dyDescent="0.25">
      <c r="B40" s="2" t="s">
        <v>28</v>
      </c>
      <c r="C40" s="4">
        <f>VLOOKUP($C$31&amp;"-"&amp;B40,Planilha2!$A:$D,4,FALSE)</f>
        <v>0.1</v>
      </c>
      <c r="D40" s="30">
        <f t="shared" si="0"/>
        <v>20</v>
      </c>
    </row>
    <row r="41" spans="2:4" x14ac:dyDescent="0.25">
      <c r="B41" s="28"/>
      <c r="C41" s="28"/>
      <c r="D41" s="29">
        <f>SUM(D35:D40)</f>
        <v>200</v>
      </c>
    </row>
  </sheetData>
  <mergeCells count="9">
    <mergeCell ref="B12:C12"/>
    <mergeCell ref="B13:C13"/>
    <mergeCell ref="B19:C19"/>
    <mergeCell ref="B22:C22"/>
    <mergeCell ref="B16:C16"/>
    <mergeCell ref="B17:C17"/>
    <mergeCell ref="B18:C18"/>
    <mergeCell ref="B20:C20"/>
    <mergeCell ref="B15:D15"/>
  </mergeCells>
  <dataValidations count="1">
    <dataValidation type="list" allowBlank="1" showInputMessage="1" showErrorMessage="1" sqref="C31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8" t="s">
        <v>30</v>
      </c>
      <c r="B2" s="38" t="s">
        <v>19</v>
      </c>
      <c r="C2" s="39" t="s">
        <v>20</v>
      </c>
      <c r="D2" s="39" t="s">
        <v>29</v>
      </c>
    </row>
    <row r="3" spans="1:8" x14ac:dyDescent="0.25">
      <c r="A3" t="str">
        <f>B3&amp;"-"&amp;C3</f>
        <v>Conservador-PAPEL</v>
      </c>
      <c r="B3" t="s">
        <v>15</v>
      </c>
      <c r="C3" s="2" t="s">
        <v>23</v>
      </c>
      <c r="D3" s="4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t="s">
        <v>15</v>
      </c>
      <c r="C4" s="2" t="s">
        <v>24</v>
      </c>
      <c r="D4" s="4">
        <v>0.5</v>
      </c>
      <c r="G4" s="23" t="s">
        <v>31</v>
      </c>
      <c r="H4" s="37">
        <f>VLOOKUP(G4,$A:$D,4,FALSE)</f>
        <v>0.35</v>
      </c>
    </row>
    <row r="5" spans="1:8" x14ac:dyDescent="0.25">
      <c r="A5" t="str">
        <f t="shared" si="0"/>
        <v>Conservador-HÍBRIDOS</v>
      </c>
      <c r="B5" t="s">
        <v>15</v>
      </c>
      <c r="C5" s="2" t="s">
        <v>25</v>
      </c>
      <c r="D5" s="4">
        <v>0.1</v>
      </c>
    </row>
    <row r="6" spans="1:8" x14ac:dyDescent="0.25">
      <c r="A6" t="str">
        <f t="shared" si="0"/>
        <v>Conservador-FOFs</v>
      </c>
      <c r="B6" t="s">
        <v>15</v>
      </c>
      <c r="C6" s="2" t="s">
        <v>26</v>
      </c>
      <c r="D6" s="4">
        <v>0.1</v>
      </c>
    </row>
    <row r="7" spans="1:8" x14ac:dyDescent="0.25">
      <c r="A7" t="str">
        <f t="shared" si="0"/>
        <v>Conservador-DESENVOLVIMENTO</v>
      </c>
      <c r="B7" t="s">
        <v>15</v>
      </c>
      <c r="C7" s="2" t="s">
        <v>27</v>
      </c>
      <c r="D7" s="4">
        <v>0</v>
      </c>
    </row>
    <row r="8" spans="1:8" ht="15.75" thickBot="1" x14ac:dyDescent="0.3">
      <c r="A8" s="31" t="str">
        <f t="shared" si="0"/>
        <v>Conservador-HOTELARIAS</v>
      </c>
      <c r="B8" s="31" t="s">
        <v>15</v>
      </c>
      <c r="C8" s="32" t="s">
        <v>28</v>
      </c>
      <c r="D8" s="33">
        <v>0</v>
      </c>
    </row>
    <row r="9" spans="1:8" x14ac:dyDescent="0.25">
      <c r="A9" t="str">
        <f t="shared" si="0"/>
        <v>Moderado-PAPEL</v>
      </c>
      <c r="B9" t="s">
        <v>16</v>
      </c>
      <c r="C9" s="2" t="s">
        <v>23</v>
      </c>
      <c r="D9" s="4">
        <v>0.32</v>
      </c>
    </row>
    <row r="10" spans="1:8" x14ac:dyDescent="0.25">
      <c r="A10" s="34" t="str">
        <f t="shared" si="0"/>
        <v>Moderado-TIJOLO</v>
      </c>
      <c r="B10" s="34" t="s">
        <v>16</v>
      </c>
      <c r="C10" s="35" t="s">
        <v>24</v>
      </c>
      <c r="D10" s="36">
        <v>0.35</v>
      </c>
    </row>
    <row r="11" spans="1:8" x14ac:dyDescent="0.25">
      <c r="A11" t="str">
        <f t="shared" si="0"/>
        <v>Moderado-HÍBRIDOS</v>
      </c>
      <c r="B11" t="s">
        <v>16</v>
      </c>
      <c r="C11" s="2" t="s">
        <v>25</v>
      </c>
      <c r="D11" s="4">
        <v>0.08</v>
      </c>
    </row>
    <row r="12" spans="1:8" x14ac:dyDescent="0.25">
      <c r="A12" t="str">
        <f t="shared" si="0"/>
        <v>Moderado-FOFs</v>
      </c>
      <c r="B12" t="s">
        <v>16</v>
      </c>
      <c r="C12" s="2" t="s">
        <v>26</v>
      </c>
      <c r="D12" s="4">
        <v>0.05</v>
      </c>
    </row>
    <row r="13" spans="1:8" x14ac:dyDescent="0.25">
      <c r="A13" t="str">
        <f t="shared" si="0"/>
        <v>Moderado-DESENVOLVIMENTO</v>
      </c>
      <c r="B13" t="s">
        <v>16</v>
      </c>
      <c r="C13" s="2" t="s">
        <v>27</v>
      </c>
      <c r="D13" s="4">
        <v>0.1</v>
      </c>
    </row>
    <row r="14" spans="1:8" ht="15.75" thickBot="1" x14ac:dyDescent="0.3">
      <c r="A14" s="31" t="str">
        <f t="shared" si="0"/>
        <v>Moderado-HOTELARIAS</v>
      </c>
      <c r="B14" s="31" t="s">
        <v>16</v>
      </c>
      <c r="C14" s="32" t="s">
        <v>28</v>
      </c>
      <c r="D14" s="33">
        <v>0.1</v>
      </c>
    </row>
    <row r="15" spans="1:8" x14ac:dyDescent="0.25">
      <c r="A15" t="str">
        <f t="shared" si="0"/>
        <v>Agressivo-PAPEL</v>
      </c>
      <c r="B15" t="s">
        <v>17</v>
      </c>
      <c r="C15" s="2" t="s">
        <v>23</v>
      </c>
      <c r="D15" s="4">
        <v>0.5</v>
      </c>
    </row>
    <row r="16" spans="1:8" x14ac:dyDescent="0.25">
      <c r="A16" t="str">
        <f t="shared" si="0"/>
        <v>Agressivo-TIJOLO</v>
      </c>
      <c r="B16" t="s">
        <v>17</v>
      </c>
      <c r="C16" s="2" t="s">
        <v>24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25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26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27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28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patrimonio</vt:lpstr>
      <vt:lpstr>qtd_anos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Maria Nalva Maciel Da Silva</cp:lastModifiedBy>
  <dcterms:created xsi:type="dcterms:W3CDTF">2025-04-16T18:38:03Z</dcterms:created>
  <dcterms:modified xsi:type="dcterms:W3CDTF">2025-05-18T23:48:07Z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