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MiraMetzger/Documents/CBS_Ms_Data_Science/HS2023/Advanced NLP/project/ANLP_SUBMISSION/data/Results/"/>
    </mc:Choice>
  </mc:AlternateContent>
  <xr:revisionPtr revIDLastSave="0" documentId="13_ncr:1_{023EFCAF-C077-1C43-B25E-3C17D25089D8}" xr6:coauthVersionLast="47" xr6:coauthVersionMax="47" xr10:uidLastSave="{00000000-0000-0000-0000-000000000000}"/>
  <bookViews>
    <workbookView xWindow="0" yWindow="500" windowWidth="28800" windowHeight="16420" xr2:uid="{00000000-000D-0000-FFFF-FFFF00000000}"/>
  </bookViews>
  <sheets>
    <sheet name="Synthethisch_select init"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la3bikTYygudhmNhnnHdPKLGoG1X6c78Kd0gaITMHPA="/>
    </ext>
  </extLst>
</workbook>
</file>

<file path=xl/calcChain.xml><?xml version="1.0" encoding="utf-8"?>
<calcChain xmlns="http://schemas.openxmlformats.org/spreadsheetml/2006/main">
  <c r="AG45" i="4" l="1"/>
  <c r="AG25" i="4"/>
  <c r="AC7" i="4"/>
  <c r="AD7" i="4"/>
  <c r="AE7" i="4"/>
  <c r="AF7" i="4"/>
  <c r="AG43" i="4"/>
  <c r="AG23" i="4"/>
  <c r="AG5" i="4"/>
  <c r="AG7" i="4"/>
  <c r="AD30" i="4" a="1"/>
  <c r="AD30" i="4" s="1"/>
  <c r="AC44" i="4"/>
  <c r="Z61"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2" i="4"/>
  <c r="AC10" i="4" a="1"/>
  <c r="AC10" i="4" s="1"/>
  <c r="AC5" i="4"/>
  <c r="AC32" i="4" a="1"/>
  <c r="AC32" i="4" s="1"/>
  <c r="AC12" i="4" a="1"/>
  <c r="AC12" i="4" s="1"/>
  <c r="AG24" i="4"/>
  <c r="AD10" i="4" a="1"/>
  <c r="AD10" i="4" s="1"/>
  <c r="AG56" i="4" a="1"/>
  <c r="AG56" i="4" s="1"/>
  <c r="AF56" i="4" a="1"/>
  <c r="AF56" i="4" s="1"/>
  <c r="AE56" i="4" a="1"/>
  <c r="AE56" i="4" s="1"/>
  <c r="AD56" i="4" a="1"/>
  <c r="AD56" i="4" s="1"/>
  <c r="AC56" i="4" a="1"/>
  <c r="AC56" i="4" s="1"/>
  <c r="AG54" i="4" a="1"/>
  <c r="AG54" i="4" s="1"/>
  <c r="AF54" i="4" a="1"/>
  <c r="AF54" i="4" s="1"/>
  <c r="AE54" i="4" a="1"/>
  <c r="AE54" i="4" s="1"/>
  <c r="AD54" i="4" a="1"/>
  <c r="AD54" i="4" s="1"/>
  <c r="AC54" i="4" a="1"/>
  <c r="AC54" i="4" s="1"/>
  <c r="AG52" i="4" a="1"/>
  <c r="AG52" i="4" s="1"/>
  <c r="AF52" i="4" a="1"/>
  <c r="AF52" i="4" s="1"/>
  <c r="AE52" i="4" a="1"/>
  <c r="AE52" i="4" s="1"/>
  <c r="AD52" i="4" a="1"/>
  <c r="AD52" i="4" s="1"/>
  <c r="AC52" i="4" a="1"/>
  <c r="AC52" i="4" s="1"/>
  <c r="AG50" i="4" a="1"/>
  <c r="AG50" i="4" s="1"/>
  <c r="AF50" i="4" a="1"/>
  <c r="AF50" i="4" s="1"/>
  <c r="AE50" i="4" a="1"/>
  <c r="AE50" i="4" s="1"/>
  <c r="AD50" i="4" a="1"/>
  <c r="AD50" i="4" s="1"/>
  <c r="AC50" i="4" a="1"/>
  <c r="AC50" i="4" s="1"/>
  <c r="AG48" i="4" a="1"/>
  <c r="AG48" i="4" s="1"/>
  <c r="AF48" i="4" a="1"/>
  <c r="AF48" i="4" s="1"/>
  <c r="AE48" i="4" a="1"/>
  <c r="AE48" i="4" s="1"/>
  <c r="AD48" i="4" a="1"/>
  <c r="AD48" i="4" s="1"/>
  <c r="AC48" i="4" a="1"/>
  <c r="AC48" i="4" s="1"/>
  <c r="AF45" i="4"/>
  <c r="AE45" i="4"/>
  <c r="AD45" i="4"/>
  <c r="AC45" i="4"/>
  <c r="AG44" i="4"/>
  <c r="AF44" i="4"/>
  <c r="AE44" i="4"/>
  <c r="AD44" i="4"/>
  <c r="AF43" i="4"/>
  <c r="AE43" i="4"/>
  <c r="AD43" i="4"/>
  <c r="AC43" i="4"/>
  <c r="AG38" i="4" a="1"/>
  <c r="AG38" i="4" s="1"/>
  <c r="AF38" i="4" a="1"/>
  <c r="AF38" i="4" s="1"/>
  <c r="AE38" i="4" a="1"/>
  <c r="AE38" i="4" s="1"/>
  <c r="AD38" i="4" a="1"/>
  <c r="AD38" i="4" s="1"/>
  <c r="AC38" i="4" a="1"/>
  <c r="AC38" i="4" s="1"/>
  <c r="AG36" i="4" a="1"/>
  <c r="AG36" i="4" s="1"/>
  <c r="AF36" i="4" a="1"/>
  <c r="AF36" i="4" s="1"/>
  <c r="AE36" i="4" a="1"/>
  <c r="AE36" i="4" s="1"/>
  <c r="AD36" i="4" a="1"/>
  <c r="AD36" i="4" s="1"/>
  <c r="AC36" i="4" a="1"/>
  <c r="AC36" i="4" s="1"/>
  <c r="AG34" i="4" a="1"/>
  <c r="AG34" i="4" s="1"/>
  <c r="AF34" i="4" a="1"/>
  <c r="AF34" i="4" s="1"/>
  <c r="AE34" i="4" a="1"/>
  <c r="AE34" i="4" s="1"/>
  <c r="AD34" i="4" a="1"/>
  <c r="AD34" i="4" s="1"/>
  <c r="AC34" i="4" a="1"/>
  <c r="AC34" i="4" s="1"/>
  <c r="AG32" i="4" a="1"/>
  <c r="AG32" i="4" s="1"/>
  <c r="AF32" i="4" a="1"/>
  <c r="AF32" i="4" s="1"/>
  <c r="AE32" i="4" a="1"/>
  <c r="AE32" i="4" s="1"/>
  <c r="AD32" i="4" a="1"/>
  <c r="AD32" i="4" s="1"/>
  <c r="AG30" i="4" a="1"/>
  <c r="AG30" i="4" s="1"/>
  <c r="AF30" i="4" a="1"/>
  <c r="AF30" i="4" s="1"/>
  <c r="AE30" i="4" a="1"/>
  <c r="AE30" i="4" s="1"/>
  <c r="AC30" i="4" a="1"/>
  <c r="AC30" i="4" s="1"/>
  <c r="AG28" i="4" a="1"/>
  <c r="AG28" i="4" s="1"/>
  <c r="AF28" i="4" a="1"/>
  <c r="AF28" i="4" s="1"/>
  <c r="AE28" i="4" a="1"/>
  <c r="AE28" i="4" s="1"/>
  <c r="AD28" i="4" a="1"/>
  <c r="AD28" i="4" s="1"/>
  <c r="AC28" i="4" a="1"/>
  <c r="AC28" i="4" s="1"/>
  <c r="AF25" i="4"/>
  <c r="AE25" i="4"/>
  <c r="AD25" i="4"/>
  <c r="AC25" i="4"/>
  <c r="AF24" i="4"/>
  <c r="AE24" i="4"/>
  <c r="AD24" i="4"/>
  <c r="AC24" i="4"/>
  <c r="AF23" i="4"/>
  <c r="AE23" i="4"/>
  <c r="AD23" i="4"/>
  <c r="AC23" i="4"/>
  <c r="AG18" i="4" a="1"/>
  <c r="AG18" i="4" s="1"/>
  <c r="AF18" i="4" a="1"/>
  <c r="AF18" i="4" s="1"/>
  <c r="AE18" i="4" a="1"/>
  <c r="AE18" i="4" s="1"/>
  <c r="AD18" i="4" a="1"/>
  <c r="AD18" i="4" s="1"/>
  <c r="AC18" i="4" a="1"/>
  <c r="AC18" i="4" s="1"/>
  <c r="AG16" i="4" a="1"/>
  <c r="AG16" i="4" s="1"/>
  <c r="AF16" i="4" a="1"/>
  <c r="AF16" i="4" s="1"/>
  <c r="AE16" i="4" a="1"/>
  <c r="AE16" i="4" s="1"/>
  <c r="AD16" i="4" a="1"/>
  <c r="AD16" i="4" s="1"/>
  <c r="AC16" i="4" a="1"/>
  <c r="AC16" i="4" s="1"/>
  <c r="AG14" i="4" a="1"/>
  <c r="AG14" i="4" s="1"/>
  <c r="AF14" i="4" a="1"/>
  <c r="AF14" i="4" s="1"/>
  <c r="AE14" i="4" a="1"/>
  <c r="AE14" i="4" s="1"/>
  <c r="AD14" i="4" a="1"/>
  <c r="AD14" i="4" s="1"/>
  <c r="AC14" i="4" a="1"/>
  <c r="AC14" i="4" s="1"/>
  <c r="AG12" i="4" a="1"/>
  <c r="AG12" i="4" s="1"/>
  <c r="AF12" i="4" a="1"/>
  <c r="AF12" i="4" s="1"/>
  <c r="AE12" i="4" a="1"/>
  <c r="AE12" i="4" s="1"/>
  <c r="AD12" i="4" a="1"/>
  <c r="AD12" i="4" s="1"/>
  <c r="AG10" i="4" a="1"/>
  <c r="AG10" i="4" s="1"/>
  <c r="AF10" i="4" a="1"/>
  <c r="AF10" i="4" s="1"/>
  <c r="AE10" i="4" a="1"/>
  <c r="AE10" i="4" s="1"/>
  <c r="AG6" i="4"/>
  <c r="AF6" i="4"/>
  <c r="AE6" i="4"/>
  <c r="AD6" i="4"/>
  <c r="AC6" i="4"/>
  <c r="AF5" i="4"/>
  <c r="AE5" i="4"/>
  <c r="AD5" i="4"/>
  <c r="AE60" i="4" l="1"/>
  <c r="AF20" i="4"/>
  <c r="AF60" i="4"/>
  <c r="AG20" i="4"/>
  <c r="AG17" i="4" s="1"/>
  <c r="AC58" i="4"/>
  <c r="AC49" i="4" s="1"/>
  <c r="AE13" i="4"/>
  <c r="AF58" i="4"/>
  <c r="AF49" i="4" s="1"/>
  <c r="AG58" i="4"/>
  <c r="AG57" i="4" s="1"/>
  <c r="AC60" i="4"/>
  <c r="AD60" i="4"/>
  <c r="AE20" i="4"/>
  <c r="AE15" i="4" s="1"/>
  <c r="AC20" i="4"/>
  <c r="AC19" i="4" s="1"/>
  <c r="AG60" i="4"/>
  <c r="AF19" i="4"/>
  <c r="AG19" i="4"/>
  <c r="AF33" i="4"/>
  <c r="AF15" i="4"/>
  <c r="AF13" i="4"/>
  <c r="AF17" i="4"/>
  <c r="AD20" i="4"/>
  <c r="AE58" i="4"/>
  <c r="AE49" i="4" s="1"/>
  <c r="AC40" i="4"/>
  <c r="AC35" i="4" s="1"/>
  <c r="AD58" i="4"/>
  <c r="AD51" i="4" s="1"/>
  <c r="AF61" i="4"/>
  <c r="AG40" i="4"/>
  <c r="AG31" i="4" s="1"/>
  <c r="AE61" i="4"/>
  <c r="AF40" i="4"/>
  <c r="AF31" i="4" s="1"/>
  <c r="AG11" i="4"/>
  <c r="AD61" i="4"/>
  <c r="AE40" i="4"/>
  <c r="AE33" i="4" s="1"/>
  <c r="AF11" i="4"/>
  <c r="AC61" i="4"/>
  <c r="AD40" i="4"/>
  <c r="AD33" i="4" s="1"/>
  <c r="AG61" i="4"/>
  <c r="AJ43" i="4"/>
  <c r="AJ23" i="4"/>
  <c r="AC26" i="4"/>
  <c r="AE26" i="4"/>
  <c r="AJ5" i="4"/>
  <c r="AH10" i="4"/>
  <c r="AG8" i="4"/>
  <c r="AC46" i="4"/>
  <c r="AE8" i="4"/>
  <c r="AG26" i="4"/>
  <c r="AH32" i="4"/>
  <c r="AE46" i="4"/>
  <c r="AD8" i="4"/>
  <c r="AD26" i="4"/>
  <c r="AD46" i="4"/>
  <c r="AF26" i="4"/>
  <c r="AF46" i="4"/>
  <c r="AH56" i="4"/>
  <c r="AH54" i="4"/>
  <c r="AH34" i="4"/>
  <c r="AH36" i="4"/>
  <c r="AH14" i="4"/>
  <c r="AI25" i="4"/>
  <c r="AI44" i="4"/>
  <c r="AG46" i="4"/>
  <c r="AI45" i="4"/>
  <c r="AI24" i="4"/>
  <c r="AH24" i="4"/>
  <c r="AF8" i="4"/>
  <c r="AH16" i="4"/>
  <c r="AH38" i="4"/>
  <c r="AH28" i="4"/>
  <c r="AH48" i="4"/>
  <c r="AH52" i="4"/>
  <c r="AH50" i="4"/>
  <c r="AH12" i="4"/>
  <c r="AH30" i="4"/>
  <c r="AH18" i="4"/>
  <c r="AH7" i="4"/>
  <c r="AH23" i="4"/>
  <c r="AI23" i="4"/>
  <c r="AC8" i="4"/>
  <c r="AH25" i="4"/>
  <c r="AH43" i="4"/>
  <c r="AH6" i="4"/>
  <c r="AI43" i="4"/>
  <c r="AH44" i="4"/>
  <c r="AH45" i="4"/>
  <c r="AG13" i="4" l="1"/>
  <c r="AF39" i="4"/>
  <c r="AG15" i="4"/>
  <c r="AG55" i="4"/>
  <c r="AC53" i="4"/>
  <c r="AD59" i="4"/>
  <c r="AC11" i="4"/>
  <c r="AG53" i="4"/>
  <c r="AC59" i="4"/>
  <c r="AD49" i="4"/>
  <c r="AC39" i="4"/>
  <c r="AG49" i="4"/>
  <c r="AC57" i="4"/>
  <c r="AC13" i="4"/>
  <c r="AF51" i="4"/>
  <c r="AD19" i="4"/>
  <c r="AG33" i="4"/>
  <c r="AF59" i="4"/>
  <c r="AG37" i="4"/>
  <c r="AD57" i="4"/>
  <c r="AF55" i="4"/>
  <c r="AE59" i="4"/>
  <c r="AC15" i="4"/>
  <c r="AF57" i="4"/>
  <c r="AC55" i="4"/>
  <c r="AE35" i="4"/>
  <c r="AE31" i="4"/>
  <c r="AC17" i="4"/>
  <c r="AC51" i="4"/>
  <c r="AE11" i="4"/>
  <c r="AF29" i="4"/>
  <c r="AF37" i="4"/>
  <c r="AC29" i="4"/>
  <c r="AE39" i="4"/>
  <c r="AE17" i="4"/>
  <c r="AE19" i="4"/>
  <c r="AF53" i="4"/>
  <c r="AF35" i="4"/>
  <c r="AC37" i="4"/>
  <c r="AG51" i="4"/>
  <c r="AD35" i="4"/>
  <c r="AD17" i="4"/>
  <c r="AE37" i="4"/>
  <c r="AE53" i="4"/>
  <c r="AE55" i="4"/>
  <c r="AH20" i="4"/>
  <c r="AD29" i="4"/>
  <c r="AG59" i="4"/>
  <c r="AD15" i="4"/>
  <c r="AE51" i="4"/>
  <c r="AE57" i="4"/>
  <c r="AG29" i="4"/>
  <c r="AG35" i="4"/>
  <c r="AD55" i="4"/>
  <c r="AI48" i="4"/>
  <c r="AD13" i="4"/>
  <c r="AD53" i="4"/>
  <c r="AD39" i="4"/>
  <c r="AE29" i="4"/>
  <c r="AD31" i="4"/>
  <c r="AH58" i="4"/>
  <c r="AD11" i="4"/>
  <c r="AG39" i="4"/>
  <c r="AH40" i="4"/>
  <c r="AD37" i="4"/>
  <c r="AC31" i="4"/>
  <c r="AC33" i="4"/>
  <c r="AI12" i="4"/>
  <c r="AI50" i="4"/>
  <c r="AI5" i="4"/>
  <c r="AI7" i="4"/>
  <c r="AI6" i="4"/>
  <c r="AH5" i="4"/>
  <c r="AI10" i="4"/>
  <c r="AI32" i="4"/>
  <c r="AH46" i="4"/>
  <c r="AH26" i="4"/>
  <c r="AI56" i="4"/>
  <c r="AI54" i="4"/>
  <c r="AI18" i="4"/>
  <c r="AI14" i="4"/>
  <c r="AI30" i="4"/>
  <c r="AI28" i="4"/>
  <c r="AI34" i="4"/>
  <c r="AI38" i="4"/>
  <c r="AI36" i="4"/>
  <c r="AI52" i="4"/>
  <c r="AI16" i="4"/>
  <c r="AH59"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<sst xmlns="http://schemas.openxmlformats.org/spreadsheetml/2006/main" count="917" uniqueCount="405">
  <si>
    <t>Ids used</t>
  </si>
  <si>
    <t>tab</t>
  </si>
  <si>
    <t>init_none</t>
  </si>
  <si>
    <t>init_vs</t>
  </si>
  <si>
    <t>init_de</t>
  </si>
  <si>
    <t>Glaser (2014) /SADS II.3: Er lässt den Schreiner kommen, 145</t>
  </si>
  <si>
    <t>Sie lässt den großen bösen Wolf kommen.</t>
  </si>
  <si>
    <t>Si lat dr gross bös Wulf la chömä.</t>
  </si>
  <si>
    <t>Tab 1.1</t>
  </si>
  <si>
    <t>Sie lässt den grossen bösen Wolf kommen.</t>
  </si>
  <si>
    <t>Sie lässt den großen bösen Wolf kommen.</t>
  </si>
  <si>
    <t>SADS II.5. Ihr dürft alles liegen lassen, 746, 720</t>
  </si>
  <si>
    <t>Ihr könnt alles offen lassen.</t>
  </si>
  <si>
    <t>Dir chöit aues la offä laa.</t>
  </si>
  <si>
    <t>Sie können alles offen lassen.</t>
  </si>
  <si>
    <t>Sie können alles offen laufen.</t>
  </si>
  <si>
    <t>Sie können uns alle offen lassen.</t>
  </si>
  <si>
    <t>SADS III.1. Wenn es so warm bleibt, fängt das Eis an zu schmelzen., 2744</t>
  </si>
  <si>
    <t>Maria fängt langsam an zu entspannen.</t>
  </si>
  <si>
    <t>Maria fat langsam aafa entschpannä.</t>
  </si>
  <si>
    <t>Maria fängt langsam an zu entschpannen.</t>
  </si>
  <si>
    <t>Maria beginnt langsam zu entspannen.</t>
  </si>
  <si>
    <t>Maria beginnt langsam anfließen zu entspannen.</t>
  </si>
  <si>
    <t>SADS III.12: Nimm di Suppe sofort weg, wenn sie zu kochen anfängt</t>
  </si>
  <si>
    <t>Man lernt, wenn man Ihr Buch anfängt zu lesen.</t>
  </si>
  <si>
    <t>Mä lernt, wemä ires Buech fat aafa z läsä</t>
  </si>
  <si>
    <t>Man lernt, wenn man ihr Buch fast anfangen zu lesen.</t>
  </si>
  <si>
    <t>Man lernt, wie man ihr das Bauch fett anfängt zu legen.</t>
  </si>
  <si>
    <t>Man lernt, wenn man ihr das Buch offen liessen kann.</t>
  </si>
  <si>
    <t>Man lernt, wenn man ihr Buch anfängt zu lesen.</t>
  </si>
  <si>
    <t>Das Eis fängt langsam an zu tropfen.</t>
  </si>
  <si>
    <t>S Iis fat langsam afa tropfä.</t>
  </si>
  <si>
    <t>Das Eis fängt langsam an zu troffen.</t>
  </si>
  <si>
    <t>Das Eis fängt langsam an zu Tropfen.</t>
  </si>
  <si>
    <t>Das Eis fängt langsam an zu fallen.</t>
  </si>
  <si>
    <t>Er lässt den Senioren selber trinken.</t>
  </si>
  <si>
    <t>Er lat dä Seniorä säuber la trinkä.</t>
  </si>
  <si>
    <t>Er lässt die Senioren selber la trinken.</t>
  </si>
  <si>
    <t>Er lässt die Senioren selber trinken.</t>
  </si>
  <si>
    <t>Dienstags und samstags fängt der Friseur an zu öffnen.</t>
  </si>
  <si>
    <t>Am Zischtig und Samschtig fat dr Coiffeu aafa z uftuä.</t>
  </si>
  <si>
    <t>Dienstags und samstags fängt der Friseur an zu aufsteigen.</t>
  </si>
  <si>
    <t>Dienstags und samstags beginnt der Friseur angefangen zu pflanzen.</t>
  </si>
  <si>
    <t>Am Dienstag und Samstag beginnt der Friseur mit der Aufarbeitung.</t>
  </si>
  <si>
    <t>Dienstags und samstags fängt der Friseur an, um aufzustehen.</t>
  </si>
  <si>
    <t>Das lässt das Volk zufrieden werden.</t>
  </si>
  <si>
    <t>Das lat s Vouk zfridä la wärdä.</t>
  </si>
  <si>
    <t>Das lässt das Volk zufrieden sein.</t>
  </si>
  <si>
    <t>Das lässt das Volk zufrieden.</t>
  </si>
  <si>
    <t>Nach Schätzungen der Branche fangen die Probleme erst an zu wachsen.</t>
  </si>
  <si>
    <t>Nach Schetzigä vor Branchä fa d Problem erst aafa z wachsä.</t>
  </si>
  <si>
    <t>Nach Schetzen der Branche fällt die Problem erst an zu wachsen.</t>
  </si>
  <si>
    <t>Nach Schetzen der Branche beginnt die Problem erst zu wachsen.</t>
  </si>
  <si>
    <t>Nach Schätzungen der Branche kann die Frage erst anfangen zu wachsen.</t>
  </si>
  <si>
    <t>Nach Schätzungen der Branche können die Probleme erst anfangen zu wachsen.</t>
  </si>
  <si>
    <t>Kritiker gehen zusammen  ins Parlament.</t>
  </si>
  <si>
    <t>Kritiker gö zämä ga is Parlamänt.</t>
  </si>
  <si>
    <t>Kritiker gehen zusammen ins Parlament.</t>
  </si>
  <si>
    <t>Die Kinder gehen gerne ins Wasser.</t>
  </si>
  <si>
    <t xml:space="preserve"> D Ching gö gärn ga is Wasser.</t>
  </si>
  <si>
    <t>Die Kinder gehen gern ins Wasser.</t>
  </si>
  <si>
    <t>Du gehst heute besser für eine halbe Stunde nach draußen.</t>
  </si>
  <si>
    <t>Du geisch hüt besser mau ä haub Schtung ga usä.</t>
  </si>
  <si>
    <t>Du gehst heute besser mal eine halbe Stunde aus.</t>
  </si>
  <si>
    <t>Du gehst heute besser mal eine halbe Stunde rauf.</t>
  </si>
  <si>
    <t>Er fängt bald an sich langfristig zu organisieren.</t>
  </si>
  <si>
    <t>Er fat gli aafa sich lengerfrischtig z organisiere.</t>
  </si>
  <si>
    <t>Er kann bald anfangen sich längerfristig zu organisieren.</t>
  </si>
  <si>
    <t>Er beginnt bald längerfristig zu organisieren.</t>
  </si>
  <si>
    <t>Er beginnt bald, sich längerfristig zu organisieren.</t>
  </si>
  <si>
    <t>Er beginnt bald an sich längerfristig zu organisieren.</t>
  </si>
  <si>
    <t>Eine Person geht verschollen.</t>
  </si>
  <si>
    <t>Ei Person geit verschollä ga.</t>
  </si>
  <si>
    <t>Eine Person geht verloren.</t>
  </si>
  <si>
    <t>Besonders der Frauenanteil lässt die Grünen punkten.</t>
  </si>
  <si>
    <t>Bsunders dr Frouäaateil lat die Grüene la punktä.</t>
  </si>
  <si>
    <t>Besonders der Frauenanteil lässt die Grüne punkten.</t>
  </si>
  <si>
    <t>In diser Fassung fängt es nie an zu regnen.</t>
  </si>
  <si>
    <t xml:space="preserve"> I derä Fassig fat nie aafa rägnä.</t>
  </si>
  <si>
    <t>In dieser Fassung fällt nie an den Regen.</t>
  </si>
  <si>
    <t>In dieser Fassung fällt nie wieder zu regnen.</t>
  </si>
  <si>
    <t>In dieser Fassung fängt es nie an zu regnen.</t>
  </si>
  <si>
    <t>Die Landwirtschaft können wir pflegen lassen.</t>
  </si>
  <si>
    <t>D Landwirtschaft chöimer la pflegä.</t>
  </si>
  <si>
    <t>Tab 2.2</t>
  </si>
  <si>
    <t>Die Landwirtschaft kann man pflegen.</t>
  </si>
  <si>
    <t>Haben Krähen oder Raben einen Teil der Nahrung ins Nest tragen lassen?</t>
  </si>
  <si>
    <t>Hei Chräiä oder Rabä ä Teil vor Nahrig is Näscht la traagä?</t>
  </si>
  <si>
    <t>Haben Krähen oder Raben einen Teil der Nahrung in die Näste tragen lassen?</t>
  </si>
  <si>
    <t>708, 1048, 277</t>
  </si>
  <si>
    <t>Sie kann die Hunde durch das ganze Meer schwimmen lassen.</t>
  </si>
  <si>
    <t>Sie cha d Hüng dürs ganzä Meer la schwümmä.</t>
  </si>
  <si>
    <t>Sie kann die Hunde durch das ganze Meer la schwimmen.</t>
  </si>
  <si>
    <t>Sie können die Hunde durchs ganze Meer schwimmen lassen.</t>
  </si>
  <si>
    <t>Sie können die Hunde durch das ganze Meer schwimmen lassen.</t>
  </si>
  <si>
    <t>1051, 2521, 892</t>
  </si>
  <si>
    <t>Er möchte die Leute über Misstände diskutieren lassen.</t>
  </si>
  <si>
    <t>Är möcht d Lüt über Missschtänd la diskutiere.</t>
  </si>
  <si>
    <t>Er möchte die Leute über Missstände diskutieren lassen.</t>
  </si>
  <si>
    <t>1072, 478, 477</t>
  </si>
  <si>
    <t>Im Laufe der Zeit hat er sich zum König berufen lassen.</t>
  </si>
  <si>
    <t>Im Louf vor Zit hetersech aus Chönig la beruefe.</t>
  </si>
  <si>
    <t>Im Laufe der Zeit berief er sich als König.</t>
  </si>
  <si>
    <t>Im Laufe der Zeit ließ er sich als König berufen.</t>
  </si>
  <si>
    <t>Im Lauf der Zeit hat er sich als König berufen lassen.</t>
  </si>
  <si>
    <t>466, 554</t>
  </si>
  <si>
    <t>Ich konnte die grössten Wälder durch Farmland ersetzen lassen.</t>
  </si>
  <si>
    <t>I ha die gröschtä Wäuder dür Farmland chönnä la ersetze.</t>
  </si>
  <si>
    <t>Ich konnte die größten Wälder durch Farmland ersetzen.</t>
  </si>
  <si>
    <t>Ich konnte die grössten Wälder durch Farmland ersetzen.</t>
  </si>
  <si>
    <t>261, 1089</t>
  </si>
  <si>
    <t>Die Kinder können sich aufklären lassen.</t>
  </si>
  <si>
    <t>D Ching chöisech la ufklärä.</t>
  </si>
  <si>
    <t>Die Kinder können sich aufklären.</t>
  </si>
  <si>
    <t>407, 53, 1662, 2394</t>
  </si>
  <si>
    <t>Nie würde ich meine Katze ertrinken lassen.</t>
  </si>
  <si>
    <t>Ni würdi mini Chatz la etrinkä.</t>
  </si>
  <si>
    <t>Noch eine Katze würde mich ausdrinken lassen.</t>
  </si>
  <si>
    <t>Ich würde meine Katze nicht ausdrinken lassen.</t>
  </si>
  <si>
    <t>Nie würde meine Katze betrinken lassen.</t>
  </si>
  <si>
    <t>Ni wer meine Katze erlauben würde, sie trinken.</t>
  </si>
  <si>
    <t>2355, 565, 1615, 2256</t>
  </si>
  <si>
    <t>Damals konnte ich viel Geld bei einer Bank ansparen lassen.</t>
  </si>
  <si>
    <t>Dennzumau hani chönne viu Gäud birä Bank la iischparä.</t>
  </si>
  <si>
    <t>Dann konnte ich viel Geld bei einer Bank ansparen lassen.</t>
  </si>
  <si>
    <t>Dann konnte ich viel Geld bei einer Bank ansparen.</t>
  </si>
  <si>
    <t>Dann konnte ich viel Geld in der Bank ansparen lassen.</t>
  </si>
  <si>
    <t>Dazu kam es, dass ich viel Geld bei einer Bank ansparen konnte.</t>
  </si>
  <si>
    <t>Glaser 2014: SADS II.5. Ihr dürft alles liegen lassen, 288, 607</t>
  </si>
  <si>
    <t>Er dürfte alles liegen lassen.</t>
  </si>
  <si>
    <t>Er dörft aues la ligä.</t>
  </si>
  <si>
    <t>Er darf uns alle liegen lassen.</t>
  </si>
  <si>
    <t>Er darf uns liegen lassen.</t>
  </si>
  <si>
    <t>797,1291, 213, 565</t>
  </si>
  <si>
    <t>Früher habe ich mehr bezahlen lassen.</t>
  </si>
  <si>
    <t>Früecher hani me la zahlä.</t>
  </si>
  <si>
    <t>Früher habe ich mehr bezahlt.</t>
  </si>
  <si>
    <t>Früher hab ich mehr bezahlt.</t>
  </si>
  <si>
    <t>Ich habe dich einen Cappuccino trinken lassen.</t>
  </si>
  <si>
    <t>I ha die ä Cappuccino la trinkä.</t>
  </si>
  <si>
    <t>Ich habe dich einen Cappuccino getrunken.</t>
  </si>
  <si>
    <t>Ich habe diesen Cappuccino trinken lassen.</t>
  </si>
  <si>
    <t>Ich hab dich einen Cappuccino trinken lassen.</t>
  </si>
  <si>
    <t>Er möchte die Leute sich ausruhen lassen.</t>
  </si>
  <si>
    <t>Är möcht d Lüt sech la usruhiä.</t>
  </si>
  <si>
    <t>Er möchte die Leute ausruhen lassen.</t>
  </si>
  <si>
    <t>Er möchte sich die Leute ausruhen lassen.</t>
  </si>
  <si>
    <t>Er möchte, dass sich die Leute ausruhen lassen.</t>
  </si>
  <si>
    <t>Zu diesem Zeitpunkt kann ich nichts erkennen lassen oder zeigen lassen.</t>
  </si>
  <si>
    <t>I däm Zitruum chani nüt la erchennä oder la zeigä.</t>
  </si>
  <si>
    <t>In diesem Zitronenraum konnte ich nichts erkennen oder zeigen lassen.</t>
  </si>
  <si>
    <t>In diesem Zitronenraum kann es nichts erkennen oder zeigen.</t>
  </si>
  <si>
    <t>In diesem Zeitraum kann ich nichts erkennen lassen oder zeigen lassen.</t>
  </si>
  <si>
    <t>In diesem Zeitraum kann ich nichts erkennen oder zeigen lassen.</t>
  </si>
  <si>
    <t>Sie möchte den Delegierten anrufen lassen.</t>
  </si>
  <si>
    <t>Si möcht dä Delegiertä la aalüttä.</t>
  </si>
  <si>
    <t>Sie möchte den Delegierten analutieren.</t>
  </si>
  <si>
    <t>Sie möchte den Delegierten helfen.</t>
  </si>
  <si>
    <t>Sie möchte den Delegierten helfen lassen.</t>
  </si>
  <si>
    <t>Dafür wird er auch die Klage sehr schnell fallenlassen.</t>
  </si>
  <si>
    <t>Drfür wirder o d Chlaag sehr schnäu la gheiä.</t>
  </si>
  <si>
    <t>Deshalb wird auch die Klage sehr schnell fallenlassen.</t>
  </si>
  <si>
    <t>Dafür werde er auch die Klage sehr schnell fallenlassen.</t>
  </si>
  <si>
    <t>Dafür werde er auch die Klage sehr rasch fallenlassen.</t>
  </si>
  <si>
    <t>SAD I.9: Also ich weiss auch nicht, ob er einmal heiraten will.</t>
  </si>
  <si>
    <t>Tab 3</t>
  </si>
  <si>
    <t>SAD II.2, 813, 2012, 2003</t>
  </si>
  <si>
    <t>Diese zeigen, dass die Wissenschaftler Methoden erschaffen müssen.</t>
  </si>
  <si>
    <t>Die zeige, dass d Wüssäschaftler Methodä müessi erschaffä.</t>
  </si>
  <si>
    <t>Diese zeigen, dass die Wissenschaftler Methoden erschaffen müssten.</t>
  </si>
  <si>
    <t>540,196,865,663</t>
  </si>
  <si>
    <t>Ich denke, dass wir nicht gehen sollten.</t>
  </si>
  <si>
    <t>I dänkä, dass mir nid söuä ga.</t>
  </si>
  <si>
    <t>Ich denke, dass wir nicht gehen sollen.</t>
  </si>
  <si>
    <t>631,663,66, 1091</t>
  </si>
  <si>
    <t>Die Frau fragte, ob er diesen Pullover nehmen wolle.</t>
  </si>
  <si>
    <t>D Frou het gfragt, ob er dä Pullover wöu nämä.</t>
  </si>
  <si>
    <t>Die Frau fragte, ob er den Pullover wolle tragen.</t>
  </si>
  <si>
    <t>Die Frau fragte, ob er diesen Pullover tragen wolle.</t>
  </si>
  <si>
    <t>Die Frau fragte, ob er den Pullover necken wolle.</t>
  </si>
  <si>
    <t>Die Frau fragte, ob er den Pullover nehmen wolle.</t>
  </si>
  <si>
    <t>668,1891,846</t>
  </si>
  <si>
    <t>Es fällt selten auf, ob es eine gute Nachricht geben sollte.</t>
  </si>
  <si>
    <t>Es faut säutä uf, ob es ä gueti Nachricht söt ga.</t>
  </si>
  <si>
    <t>Es ist schwer aufzustehen, ob es eine gute Nachricht gibt.</t>
  </si>
  <si>
    <t>Es gilt zu selten auf, ob es eine gute Nachricht geben sollte.</t>
  </si>
  <si>
    <t>Es faust nur auf, ob es eine gute Nachricht geben sollte.</t>
  </si>
  <si>
    <t>Es fehle selten auf, ob es eine gute Nachricht geben soll.</t>
  </si>
  <si>
    <t>110,181,2654, 569, 2427</t>
  </si>
  <si>
    <t>Fragen Sie meinetwegen, was ich zu Weihnachten haben will.</t>
  </si>
  <si>
    <t>Fraget minetwägä, wasi zur Weihnachtä wott hei.</t>
  </si>
  <si>
    <t>Fragt man mich, was ich zur Weihnachten will haben.</t>
  </si>
  <si>
    <t>Fragt mich, was es zu Weihnachten geben wird.</t>
  </si>
  <si>
    <t>Fragt mich, was ich zur Weihnachten habe.</t>
  </si>
  <si>
    <t>Fragt mich, was ich zum Weihnachten haben will.</t>
  </si>
  <si>
    <t>2521,1089,853, 441</t>
  </si>
  <si>
    <t>Die Leute sagen, dass sie auf einer Feier tanzen und singen wollen.</t>
  </si>
  <si>
    <t>D Lüt sägä, dass sie ufemä Fescht wei tanzä und singä.</t>
  </si>
  <si>
    <t>Die Leute sagen, dass sie auf einem Fest tanzen und singen wollen.</t>
  </si>
  <si>
    <t>Die Leute sagen, sie wollen auf dem Fest tanzen und singen.</t>
  </si>
  <si>
    <t>Die Leute sagen, dass sie auf dem Fest tanzen und singen wollen.</t>
  </si>
  <si>
    <t>809,769,2320, 610</t>
  </si>
  <si>
    <t>Ich denke, dass ich die Zeit noch nutzen müsse.</t>
  </si>
  <si>
    <t>I dänkä, dass ich d Zit no müessi nutzä.</t>
  </si>
  <si>
    <t>Ich denke, dass ich die Zeit noch nutzen muss.</t>
  </si>
  <si>
    <t>Ich denke, ich brauche die Zeit noch.</t>
  </si>
  <si>
    <t>Ich denke, ich brauche noch Zeit zu nutzen.</t>
  </si>
  <si>
    <t>1367,166,831, 2220, 840</t>
  </si>
  <si>
    <t>Die Politologin erklärt, was nach dem Spiel getan werden soll.</t>
  </si>
  <si>
    <t>Die Politologin erklärt, was nach dem Spiel gemacht werden soll.</t>
  </si>
  <si>
    <t>1367,5,252, 579</t>
  </si>
  <si>
    <t>Er fragt, was die Regierung machen will.</t>
  </si>
  <si>
    <t>Er het gfragt,  was d Regierig wott mache.</t>
  </si>
  <si>
    <t>Er fragte, was die Regierung machen will.</t>
  </si>
  <si>
    <t>Er fragte, was die Regierung tun würde.</t>
  </si>
  <si>
    <t>Er fragte, was die Regierung tun will.</t>
  </si>
  <si>
    <t>407,252,4, 406, 154</t>
  </si>
  <si>
    <t>Es besteht die Gefahr, dass die Kinder ins Wasser fallen und ertrinken könnten.</t>
  </si>
  <si>
    <t>Es beschteit d Gfahr, dass d Ching is Wasser chönntä gheiä und ertrinkä.</t>
  </si>
  <si>
    <t>Es besteht die Gefahr, dass die Ching ins Wasser fallen und ertrinken könnte.</t>
  </si>
  <si>
    <t>Es besteht die Gefahr, dass die Klinge in Wasser fallen und ertrinken.</t>
  </si>
  <si>
    <t>Es besteht die Gefahr, dass die Klinge ins Wasser fallen und ertrinken könnte.</t>
  </si>
  <si>
    <t>261,1325,1428, 777</t>
  </si>
  <si>
    <t>Es ist klar, dass Peter seine Tiere füttern müsste.</t>
  </si>
  <si>
    <t>Äs isch klar, dass Peter sini Tier müesst füeterä.</t>
  </si>
  <si>
    <t>Es ist klar, dass Peter seine Tiere füttern muss.</t>
  </si>
  <si>
    <t>Es ist klar, dass Peter sein Tier füttern muss.</t>
  </si>
  <si>
    <t>1133,314,937, 697, 853</t>
  </si>
  <si>
    <t>Es gibt ein traditionelles Fachwerkhaus, in dem wir spielen können.</t>
  </si>
  <si>
    <t>Es git es traditionelles Fachwärkhuus, wo mir chöi schpilä.</t>
  </si>
  <si>
    <t>855, 854, 80, 75, 22, 24</t>
  </si>
  <si>
    <t>Es wird klar, dass er bald nur noch einen jahrelangen Leidensweg mit künstlicher Beatmung haben muss und nicht gewinnen kann.</t>
  </si>
  <si>
    <t>Es wird klar, dasser gli numä no ä jahrelangä Lidenswäg mit künschtlecher Beatmig mues hei und nid cha gwinnt.</t>
  </si>
  <si>
    <t>Es wird klar, dass er nur noch einen jahrelangen Leidensweg mit künstlicher Beamte haben und nicht kann gewinnen.</t>
  </si>
  <si>
    <t>Es wird klar, dass er nur noch einen jahrelangen Leidensweg mit künstlerischen Beatmen haben und nicht gewinnen kann.</t>
  </si>
  <si>
    <t>Es wird klar, dass er nur noch einen jahrelangen Leidensweg mit künstlicher Befreiung haben muss und nicht gewinnen kann.</t>
  </si>
  <si>
    <t>Es wird klar, dass er nur noch einen jahrelangen Leidensweg mit künstlicher Beatmung haben muss und nicht gewinnen kann.</t>
  </si>
  <si>
    <t>RIGHT</t>
  </si>
  <si>
    <t>MEDIUM</t>
  </si>
  <si>
    <t>WRONG</t>
  </si>
  <si>
    <t>% NOT  WRONG</t>
  </si>
  <si>
    <t>Phenomenon 2</t>
  </si>
  <si>
    <t>Phenomenon 1</t>
  </si>
  <si>
    <t>Phenomenon 3</t>
  </si>
  <si>
    <t>Er fängt bald an arbeitsunfähig zu sein.</t>
  </si>
  <si>
    <t>Er fat gli aafa arbeitsunfähig z si.</t>
  </si>
  <si>
    <t>Er ist fett bald arbeitsunfähig zu sein.</t>
  </si>
  <si>
    <t>Er begann bald arbeitsunfähig zu sein.</t>
  </si>
  <si>
    <t>Er beginnt bald arbeitsunfähig zu sein.</t>
  </si>
  <si>
    <t>Er hat bald anfangs arbeitsunfähig zu sein.</t>
  </si>
  <si>
    <t>Klaus lässt die Tür zu schmeißen</t>
  </si>
  <si>
    <t>Klaus lat d Tüür la zueschletze.</t>
  </si>
  <si>
    <t>Klaus lässt die Tür zu schmeissen.</t>
  </si>
  <si>
    <t>Klaus lässt die Tür zu.</t>
  </si>
  <si>
    <t>Wir gehen gerne zur Schule.</t>
  </si>
  <si>
    <t>Mir gö gärn ga id Schueu.</t>
  </si>
  <si>
    <t>Wir gehen gern zur Schule.</t>
  </si>
  <si>
    <t>Das kann man sehen lassen.</t>
  </si>
  <si>
    <t>Das chamä la gseh.</t>
  </si>
  <si>
    <t>Das kann man sehen.</t>
  </si>
  <si>
    <t>Das kann man gut und gerne probieren lassen.</t>
  </si>
  <si>
    <t>Das chamä guet und gärn la probiere.</t>
  </si>
  <si>
    <t>Das kann man gut machen und gerne probieren.</t>
  </si>
  <si>
    <t>Das kann man gut tun und gerne probieren lassen.</t>
  </si>
  <si>
    <t>Das kann man gut machen und gerne probieren lassen.</t>
  </si>
  <si>
    <t>Politische Erfolge muss man langsam entstehen lassen.</t>
  </si>
  <si>
    <t>Politischi Erfougä muesmä langsam la entschtö.</t>
  </si>
  <si>
    <t>Politische Erfolge müssten man langsam entstehen.</t>
  </si>
  <si>
    <t>Politische Erfolge müssen langsam entstehen lassen.</t>
  </si>
  <si>
    <t>Politische Erfolge müssen man langsam entstehen lassen.</t>
  </si>
  <si>
    <t>Er hat sich das Auto bezahlen lassen.</t>
  </si>
  <si>
    <t>Är hetsech s Outo la zahlä.</t>
  </si>
  <si>
    <t>Er hat sich das Auto gelassen.</t>
  </si>
  <si>
    <t>Er ließ sich das Auto bezahlen.</t>
  </si>
  <si>
    <t>Und schliesslich ist es so, das zu viel Nitrat im Boden gespeichert werden kann.</t>
  </si>
  <si>
    <t>Und schliesslech isches, das z viu Nitrat im Bodä cha gschpicheret wärdä.</t>
  </si>
  <si>
    <t>Und schliesslich ist es, das zu viel Nitrat im Boden kann gespichert werden.</t>
  </si>
  <si>
    <t>Und schliesslich ist es, dass zu viel Nitrat im Boden gespeichert werden kann.</t>
  </si>
  <si>
    <t>Und schliesslich ist es, dass zu viel Nitrat im Boden gespiziert werden kann.</t>
  </si>
  <si>
    <t>Es gibt verschiedene Gründe, weshalb jemand nicht mehr kommen kann.</t>
  </si>
  <si>
    <t>Es git verschideni Gründ, wiso öper cha nüm aa cho.</t>
  </si>
  <si>
    <t>Es gibt verschiedene Gründe, warum jemand kann nicht anfangen.</t>
  </si>
  <si>
    <t>Es gibt verschiedene Gründe, weshalb jemand kommen kann.</t>
  </si>
  <si>
    <t>Es gibt verschiedene Gründe, weshalb jemand nicht mehr ankommen kann.</t>
  </si>
  <si>
    <t>Es gibt verschiedene Gründe, weshalb jemand nicht anfangen kann.</t>
  </si>
  <si>
    <t>Die Frau fragte, ob er den Pullover tragen wolle.</t>
  </si>
  <si>
    <t>Wobi nid isch klar wordä, wiso sech aui Teilnähmer dahei wei träffä.</t>
  </si>
  <si>
    <t>Ich denke, dass die Schweizer Unternehmen innovieren müssten.</t>
  </si>
  <si>
    <t>I dänkä, dass d Schwizer Ungernämä müesstä innovierä.</t>
  </si>
  <si>
    <t>Wobei nicht klar wurde, wiseo sich alle Teilnehmer zu Hause treffen wollten.</t>
  </si>
  <si>
    <t>Si lat das usder Hang la gheie.</t>
  </si>
  <si>
    <t>Sie lässt das aus der Hand fallen.</t>
  </si>
  <si>
    <t>Issue</t>
  </si>
  <si>
    <t>Wobei nicht klar wurde, wieso sich alle Teilnehmer daheim treffen wollten.</t>
  </si>
  <si>
    <t>Wobei nicht klar wurde, weshalb sich alle Teilnehmer zu Hause trafen wollten.</t>
  </si>
  <si>
    <t>Wobei es nicht klar wurde, weshalb sich alle Teilnehmer zuhause treffen wollten.</t>
  </si>
  <si>
    <t>Issue 2: Interdependence of "anfangen" not recognized</t>
  </si>
  <si>
    <t>3, 4</t>
  </si>
  <si>
    <t>2, 4</t>
  </si>
  <si>
    <t xml:space="preserve">Issue 3: Translation of one of the doubled words into a different word (sentence makes sense from structure but wrong content) </t>
  </si>
  <si>
    <t>Issue 4: Verb Construction not recognized (verb not in inifinitiv + infinitiv) -&gt; not grammatically correct or wrong meaning</t>
  </si>
  <si>
    <t>Issue 5: Verb Doubling recognized succesfully but sentence does not make sense at all or very wrong meaning as result</t>
  </si>
  <si>
    <t>Issue 2: Drop Verb "la"</t>
  </si>
  <si>
    <t>Issue 1: Verb Doubling remains</t>
  </si>
  <si>
    <t>Issue 1: Verb Construction remains in wrong order</t>
  </si>
  <si>
    <t>Issue 3: Translation of "la" differently</t>
  </si>
  <si>
    <t>Issue 5: Verb Construction recognized succesfully but sentence does not make sense at all or very wrong meaning as result</t>
  </si>
  <si>
    <t>Issue 4: Verb Constructoin not recognized  (verb not in inifinitiv + infinitiv) -&gt; not grammatically correct or wrong meaning</t>
  </si>
  <si>
    <t>Issue 6: Different Tempusa</t>
  </si>
  <si>
    <t>5,2,4</t>
  </si>
  <si>
    <t>Issue 2: Drop Modalverb</t>
  </si>
  <si>
    <t>Issue 3: Translation of Modalverb differently (in not Modalverb)</t>
  </si>
  <si>
    <t>D Politologin erchlärt, was nachem Schpiu söu gmacht wärdä.</t>
  </si>
  <si>
    <t>4,5,6</t>
  </si>
  <si>
    <t>China söu säuber beschtimmä, wisechs wöu verhautä.</t>
  </si>
  <si>
    <t>China soll selber bestimmen, wie es sich verhalten will.</t>
  </si>
  <si>
    <t>Die Frage ist, was noch helfen dürfte.</t>
  </si>
  <si>
    <t>D Fraag isch, was no dörft häufä.</t>
  </si>
  <si>
    <t>Ich weiss nicht, ob er sich informieren darf.</t>
  </si>
  <si>
    <t>I weiss nid, ober sech darf informiere.</t>
  </si>
  <si>
    <t>Rot</t>
  </si>
  <si>
    <t>R</t>
  </si>
  <si>
    <t>O</t>
  </si>
  <si>
    <t>G</t>
  </si>
  <si>
    <t>Sie lässt das aus der Hand gehen.</t>
  </si>
  <si>
    <t>Wobi noch nicht klar wurde, wieso sich alle Teilnehmer daheim trafen.</t>
  </si>
  <si>
    <t>Die Frage ist, was noch helfen darf.</t>
  </si>
  <si>
    <t>Die Frage ist, was noch dürfte helfen.</t>
  </si>
  <si>
    <t>Die Frage ist, was noch hilft.</t>
  </si>
  <si>
    <t>Ich weiß nicht, ob ich mich informieren darf.</t>
  </si>
  <si>
    <t>Ich weiß nicht, ob er sich informieren darf.</t>
  </si>
  <si>
    <t>China soll selbst bestimmen, weiss, warum verhalten.</t>
  </si>
  <si>
    <t>China soll selber bestimmen, wie es weitergehen will.</t>
  </si>
  <si>
    <t>China soll selber bestimmen, wie es weiter verhalten wird.</t>
  </si>
  <si>
    <t>China soll selber bestimmen, wie es sich bei der Entwicklung aushalten wird.</t>
  </si>
  <si>
    <t>Issue 1</t>
  </si>
  <si>
    <t>Issue 2</t>
  </si>
  <si>
    <t>Issue 3</t>
  </si>
  <si>
    <t>Issue 4</t>
  </si>
  <si>
    <t>Issue 5</t>
  </si>
  <si>
    <t>Issue 6</t>
  </si>
  <si>
    <t>None</t>
  </si>
  <si>
    <t>VS</t>
  </si>
  <si>
    <t>GR</t>
  </si>
  <si>
    <t>DE</t>
  </si>
  <si>
    <t>GR small</t>
  </si>
  <si>
    <t xml:space="preserve">Description: “Im Schweizerdeutschen kann das Verb ‚lassen‘ in der Verbindung mit einem abhängigen Infinitiv zusätzlich mit einer infinitivartigen Partikel wiederholt werden. Es gehört damit zur Gruppe der Verdoppelungsverben (neben ‚kommen‘,‚gehen‘ und ‚anfangen‘), vgl. dazu grundlegend Lötscher (1993). Dabei nimmt ‚lassen‘, wie im Standarddeutschen (Bader 2014), im Perfekt, wenn es einen Infinitiv regiert, statt der Form des Partizips II meist die Form des Infinitivs (‚Ersatzinfinitivs‘, IPP) an (vgl. Id. 3: 1393 „durchweg“), der in dieser Position in der Regel im Schweizerdeutschen eine Kurzform aufweist.” (SADS, p 227) </t>
  </si>
  <si>
    <t>Examples in original data ID: 1736, 475</t>
  </si>
  <si>
    <t>Info zu Verb Doublings</t>
  </si>
  <si>
    <t>Info zu Verb Construttion with lassen</t>
  </si>
  <si>
    <t>Pehnomenon 2: Verb construction (Inf + lassen)</t>
  </si>
  <si>
    <t>Info zu Verb Cluster in sub-clauses with Modalverb</t>
  </si>
  <si>
    <t>Pehnomenon 1: Verb Doublings (anfangen, lassen, gehen)</t>
  </si>
  <si>
    <t>Description: Description: Die grösste Vielfalt liegt im Nebensatz vor, wo die Stellungsvariation den gesamten Verbalkomplex einschliesslich des finiten Verbs betrifft. Das gilt für verschiedene Konstruktions- typen von Verbalkomplexen, von denen folgende im SADS erfragt wurden: I.9 / II.2 finites Modalverb mit abhängigem Infinitiv, I.19 Auxiliar mit Partizip II, II.6 / II.14 Modalverb im Perfekt mit Infinitiv, II.2 Modalverb im Konjunktiv Perfekt mit Infinitiv.</t>
  </si>
  <si>
    <t>Pehnomenon 3: Verbcluster (Inf + Modalverb = dürfen, sollen, können, müssen, wollen und mögen)</t>
  </si>
  <si>
    <t>Examples in original data ID: 2399, 422, 1072, 1739, 434, 110</t>
  </si>
  <si>
    <t>Examples in original data ID: 2210, 261, 663, 809, 24, 1367, 1376, 1537, 777, 856, 648</t>
  </si>
  <si>
    <t>Total</t>
  </si>
  <si>
    <t>%</t>
  </si>
  <si>
    <t>Maria beginnt langsam zu entschpannen.</t>
  </si>
  <si>
    <t>Man lernt, wenn man ihr Buch fett anfängt zu lesen.</t>
  </si>
  <si>
    <t>Das Eis fällt langsam an den Tropfen.</t>
  </si>
  <si>
    <t>Er lässt die Senioren selber trinken lassen.</t>
  </si>
  <si>
    <t>Am Dienstag und Samstag beginnt der Friseur zu auftreiben.</t>
  </si>
  <si>
    <t>Nach Angaben der Branche fällt die Problemstellung erst anfangen zu wachsen.</t>
  </si>
  <si>
    <t>Du geischst heute besser mal eine halbe Schtung aus.</t>
  </si>
  <si>
    <t>Eine Person geht verschollen gehen.</t>
  </si>
  <si>
    <t>Besonders der Frauenanteil lässt die Grünen la Punkten.</t>
  </si>
  <si>
    <t>Er fällt bald arbeitsunfähig zu sein.</t>
  </si>
  <si>
    <t>Klaus lässt die Tür schmeissen.</t>
  </si>
  <si>
    <t>Wir gehen gerne in die Schule.</t>
  </si>
  <si>
    <t>Er hat sich das Auto bezahlt.</t>
  </si>
  <si>
    <t>Sie möchte den Delegierten anrufen.</t>
  </si>
  <si>
    <t>In diesem Zeitraum kann ich nichts erkennen oder zeigen.</t>
  </si>
  <si>
    <t>Ich habe dich einen Cappuccino getrunken lassen.</t>
  </si>
  <si>
    <t>Denn zu einem Zeitpunkt konnte ich viel Geld bei einer Bank einsparen lassen.</t>
  </si>
  <si>
    <t>Nicht würd ich meine Katze erschraken lassen.</t>
  </si>
  <si>
    <t>Im Laufe der Zeit hat er sich als König berufen lassen.</t>
  </si>
  <si>
    <t>Sie wollen die Hunde durch das ganze Meer schwimmen lassen.</t>
  </si>
  <si>
    <t>Haben Krähen oder Raben einen Teil der Nahrung ins Nest getragen?</t>
  </si>
  <si>
    <t>Es fällt mir zu selten, ob es eine gute Nachricht geben sollte.</t>
  </si>
  <si>
    <t>Fragt man mich, was zur Weihnachten denn haben wollen.</t>
  </si>
  <si>
    <t>China soll selber bestimmen, wie es will halten.</t>
  </si>
  <si>
    <t>Es besteht die Gefahr, dass die Kinder ins Wasser geraten und ertrinken könnten.</t>
  </si>
  <si>
    <t>Es wird klar, dass er erst nur noch einen jahrelangen Leidensweg mit künstlerischer Beatmung haben und nicht gewinnen kann.</t>
  </si>
  <si>
    <t>Es gibt verschiedene Gründe, weshalb jemand kann nicht mehr anfangen.</t>
  </si>
  <si>
    <t>Wobei nicht klar wurde, wieso sich alle Teilnehmer zuhause trafen.</t>
  </si>
  <si>
    <t>1,4, 3</t>
  </si>
  <si>
    <t>Dificult cases</t>
  </si>
  <si>
    <t>Issue 3 Phenom. 3: Vocabulary Mistake or Syntax because doesnt recognize Modalverb -&gt; orange</t>
  </si>
  <si>
    <t>All correct</t>
  </si>
  <si>
    <t>Count of Correct Translations</t>
  </si>
  <si>
    <t>Total Issues</t>
  </si>
  <si>
    <t>Total Correct</t>
  </si>
  <si>
    <t>Total Wrong</t>
  </si>
  <si>
    <t>init_gr_large</t>
  </si>
  <si>
    <t>init_gr_small</t>
  </si>
  <si>
    <t>Label</t>
  </si>
  <si>
    <t>num_init_none</t>
  </si>
  <si>
    <t>num_init_vs</t>
  </si>
  <si>
    <t>num_init_gr_large</t>
  </si>
  <si>
    <t>num_init_de</t>
  </si>
  <si>
    <t>num_init_gr_small</t>
  </si>
  <si>
    <t>de</t>
  </si>
  <si>
    <t>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</si>
</sst>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11"/>
      <color rgb="FF00B050"/>
      <name val="Calibri"/>
      <family val="2"/>
    </font>
    <font>
      <sz val="11"/>
      <color rgb="FFC00000"/>
      <name val="Calibri"/>
      <family val="2"/>
    </font>
    <font>
      <sz val="11"/>
      <color rgb="FFE36C09"/>
      <name val="Calibri"/>
      <family val="2"/>
    </font>
    <font>
      <sz val="11"/>
      <color rgb="FF008000"/>
      <name val="Calibri"/>
      <family val="2"/>
    </font>
    <font>
      <sz val="11"/>
      <color theme="1"/>
      <name val="Calibri"/>
      <family val="2"/>
      <scheme val="minor"/>
    </font>
    <font>
      <sz val="11"/>
      <color rgb="FF00B050"/>
      <name val="Calibri"/>
      <family val="2"/>
      <scheme val="minor"/>
    </font>
    <font>
      <sz val="11"/>
      <color theme="9" tint="-0.249977111117893"/>
      <name val="Calibri"/>
      <family val="2"/>
      <scheme val="minor"/>
    </font>
    <font>
      <sz val="11"/>
      <color rgb="FFC00000"/>
      <name val="Calibri"/>
      <family val="2"/>
      <scheme val="minor"/>
    </font>
    <font>
      <b/>
      <sz val="11"/>
      <color rgb="FFC00000"/>
      <name val="Calibri (Textkörper)"/>
    </font>
    <font>
      <sz val="11"/>
      <color rgb="FFC00000"/>
      <name val="Calibri (Textkörper)"/>
    </font>
    <font>
      <sz val="11"/>
      <color theme="9" tint="-0.249977111117893"/>
      <name val="Calibri"/>
      <family val="2"/>
    </font>
    <font>
      <b/>
      <sz val="11"/>
      <color rgb="FFE36C09"/>
      <name val="Calibri"/>
      <family val="2"/>
    </font>
    <font>
      <sz val="11"/>
      <color rgb="FFE36C09"/>
      <name val="Calibri"/>
      <family val="2"/>
      <scheme val="minor"/>
    </font>
    <font>
      <sz val="11"/>
      <color theme="9" tint="-0.249977111117893"/>
      <name val="Calibri (Textkörper)"/>
    </font>
    <font>
      <sz val="11"/>
      <color theme="1"/>
      <name val="Calibri (Textkörper)"/>
    </font>
    <font>
      <b/>
      <sz val="11"/>
      <color theme="1"/>
      <name val="Calibri (Textkörper)"/>
    </font>
    <font>
      <b/>
      <sz val="11"/>
      <color rgb="FF008000"/>
      <name val="Calibri"/>
      <family val="2"/>
    </font>
    <font>
      <i/>
      <sz val="11"/>
      <color theme="1"/>
      <name val="Calibri"/>
      <family val="2"/>
      <scheme val="minor"/>
    </font>
    <font>
      <b/>
      <sz val="11"/>
      <color theme="1"/>
      <name val="Calibri"/>
      <family val="2"/>
      <scheme val="minor"/>
    </font>
    <font>
      <b/>
      <sz val="11"/>
      <color rgb="FFFF6600"/>
      <name val="Calibri"/>
      <family val="2"/>
    </font>
    <font>
      <b/>
      <i/>
      <sz val="14"/>
      <color theme="1"/>
      <name val="Calibri"/>
      <family val="2"/>
    </font>
    <font>
      <sz val="11"/>
      <color theme="6" tint="0.79998168889431442"/>
      <name val="Calibri"/>
      <family val="2"/>
      <scheme val="minor"/>
    </font>
    <font>
      <b/>
      <i/>
      <sz val="11"/>
      <color theme="1"/>
      <name val="Calibri"/>
      <family val="2"/>
      <scheme val="minor"/>
    </font>
    <font>
      <i/>
      <sz val="11"/>
      <color rgb="FF00B050"/>
      <name val="Calibri"/>
      <family val="2"/>
      <scheme val="minor"/>
    </font>
    <font>
      <i/>
      <sz val="11"/>
      <color theme="9" tint="-0.249977111117893"/>
      <name val="Calibri"/>
      <family val="2"/>
      <scheme val="minor"/>
    </font>
    <font>
      <i/>
      <sz val="11"/>
      <color rgb="FFC00000"/>
      <name val="Calibri (Textkörper)"/>
    </font>
    <font>
      <i/>
      <sz val="11"/>
      <color rgb="FF000000"/>
      <name val="Calibri"/>
      <family val="2"/>
      <scheme val="minor"/>
    </font>
  </fonts>
  <fills count="10">
    <fill>
      <patternFill patternType="none"/>
    </fill>
    <fill>
      <patternFill patternType="gray125"/>
    </fill>
    <fill>
      <patternFill patternType="solid">
        <fgColor rgb="FFB8CCE4"/>
        <bgColor rgb="FFB8CCE4"/>
      </patternFill>
    </fill>
    <fill>
      <patternFill patternType="solid">
        <fgColor rgb="FFD6E3BC"/>
        <bgColor rgb="FFD6E3BC"/>
      </patternFill>
    </fill>
    <fill>
      <patternFill patternType="solid">
        <fgColor rgb="FFCCC0D9"/>
        <bgColor rgb="FFCCC0D9"/>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4.9989318521683403E-2"/>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ck">
        <color rgb="FFB8CCE4"/>
      </left>
      <right/>
      <top style="thick">
        <color rgb="FFB8CCE4"/>
      </top>
      <bottom/>
      <diagonal/>
    </border>
    <border>
      <left/>
      <right/>
      <top style="thick">
        <color rgb="FFB8CCE4"/>
      </top>
      <bottom/>
      <diagonal/>
    </border>
    <border>
      <left style="thick">
        <color rgb="FFB8CCE4"/>
      </left>
      <right/>
      <top/>
      <bottom/>
      <diagonal/>
    </border>
    <border>
      <left style="thick">
        <color rgb="FFD6E3BC"/>
      </left>
      <right/>
      <top/>
      <bottom/>
      <diagonal/>
    </border>
    <border>
      <left style="thick">
        <color rgb="FFCCC0D9"/>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ck">
        <color theme="4" tint="0.59999389629810485"/>
      </bottom>
      <diagonal/>
    </border>
    <border>
      <left/>
      <right/>
      <top/>
      <bottom style="thick">
        <color theme="4" tint="0.59999389629810485"/>
      </bottom>
      <diagonal/>
    </border>
    <border>
      <left style="thin">
        <color rgb="FF000000"/>
      </left>
      <right style="thin">
        <color rgb="FF000000"/>
      </right>
      <top style="thin">
        <color rgb="FF000000"/>
      </top>
      <bottom style="thick">
        <color theme="6" tint="0.59999389629810485"/>
      </bottom>
      <diagonal/>
    </border>
    <border>
      <left/>
      <right/>
      <top/>
      <bottom style="thick">
        <color theme="6" tint="0.59999389629810485"/>
      </bottom>
      <diagonal/>
    </border>
    <border>
      <left style="thin">
        <color rgb="FF000000"/>
      </left>
      <right style="thin">
        <color rgb="FF000000"/>
      </right>
      <top style="thin">
        <color rgb="FF000000"/>
      </top>
      <bottom style="thick">
        <color theme="7" tint="0.59999389629810485"/>
      </bottom>
      <diagonal/>
    </border>
    <border>
      <left/>
      <right/>
      <top/>
      <bottom style="thick">
        <color theme="7" tint="0.59999389629810485"/>
      </bottom>
      <diagonal/>
    </border>
    <border>
      <left/>
      <right style="thick">
        <color theme="7" tint="0.59999389629810485"/>
      </right>
      <top/>
      <bottom/>
      <diagonal/>
    </border>
    <border>
      <left/>
      <right style="thick">
        <color theme="7" tint="0.59999389629810485"/>
      </right>
      <top/>
      <bottom style="thick">
        <color theme="7" tint="0.59999389629810485"/>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top/>
      <bottom style="thin">
        <color theme="1"/>
      </bottom>
      <diagonal/>
    </border>
    <border>
      <left/>
      <right style="thin">
        <color theme="1"/>
      </right>
      <top/>
      <bottom style="thin">
        <color theme="1"/>
      </bottom>
      <diagonal/>
    </border>
    <border>
      <left/>
      <right style="thin">
        <color theme="1"/>
      </right>
      <top/>
      <bottom/>
      <diagonal/>
    </border>
    <border>
      <left style="thin">
        <color rgb="FF000000"/>
      </left>
      <right style="thin">
        <color rgb="FF000000"/>
      </right>
      <top/>
      <bottom style="thick">
        <color theme="4" tint="0.59999389629810485"/>
      </bottom>
      <diagonal/>
    </border>
    <border>
      <left/>
      <right style="thick">
        <color theme="4" tint="0.59999389629810485"/>
      </right>
      <top style="thick">
        <color theme="4" tint="0.59999389629810485"/>
      </top>
      <bottom/>
      <diagonal/>
    </border>
    <border>
      <left/>
      <right style="thick">
        <color theme="4" tint="0.59999389629810485"/>
      </right>
      <top/>
      <bottom/>
      <diagonal/>
    </border>
    <border>
      <left/>
      <right style="thick">
        <color theme="4" tint="0.59999389629810485"/>
      </right>
      <top/>
      <bottom style="thick">
        <color theme="4" tint="0.59999389629810485"/>
      </bottom>
      <diagonal/>
    </border>
    <border>
      <left/>
      <right style="thick">
        <color theme="6" tint="0.59999389629810485"/>
      </right>
      <top style="thick">
        <color theme="4" tint="0.59999389629810485"/>
      </top>
      <bottom/>
      <diagonal/>
    </border>
    <border>
      <left/>
      <right style="thick">
        <color theme="6" tint="0.59999389629810485"/>
      </right>
      <top/>
      <bottom/>
      <diagonal/>
    </border>
    <border>
      <left/>
      <right style="thick">
        <color theme="6" tint="0.59999389629810485"/>
      </right>
      <top/>
      <bottom style="thick">
        <color theme="6" tint="0.59999389629810485"/>
      </bottom>
      <diagonal/>
    </border>
    <border>
      <left/>
      <right style="thick">
        <color theme="7" tint="0.59999389629810485"/>
      </right>
      <top style="thick">
        <color theme="6" tint="0.59999389629810485"/>
      </top>
      <bottom/>
      <diagonal/>
    </border>
    <border>
      <left style="thin">
        <color theme="1"/>
      </left>
      <right style="thin">
        <color theme="1"/>
      </right>
      <top/>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s>
  <cellStyleXfs count="2">
    <xf numFmtId="0" fontId="0" fillId="0" borderId="0"/>
    <xf numFmtId="9" fontId="8" fillId="0" borderId="0" applyFont="0" applyFill="0" applyBorder="0" applyAlignment="0" applyProtection="0"/>
  </cellStyleXfs>
  <cellXfs count="152">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4" xfId="0" applyFont="1" applyBorder="1"/>
    <xf numFmtId="0" fontId="3" fillId="0" borderId="5" xfId="0" applyFont="1" applyBorder="1"/>
    <xf numFmtId="0" fontId="4" fillId="0" borderId="5" xfId="0" applyFont="1" applyBorder="1"/>
    <xf numFmtId="0" fontId="3" fillId="0" borderId="6" xfId="0" applyFont="1" applyBorder="1"/>
    <xf numFmtId="0" fontId="3" fillId="0" borderId="0" xfId="0" applyFont="1"/>
    <xf numFmtId="0" fontId="4" fillId="0" borderId="0" xfId="0" applyFont="1"/>
    <xf numFmtId="0" fontId="5" fillId="0" borderId="0" xfId="0" applyFont="1"/>
    <xf numFmtId="0" fontId="6" fillId="0" borderId="0" xfId="0" applyFont="1"/>
    <xf numFmtId="0" fontId="3" fillId="0" borderId="7" xfId="0" applyFont="1" applyBorder="1"/>
    <xf numFmtId="0" fontId="3" fillId="0" borderId="8" xfId="0" applyFont="1" applyBorder="1"/>
    <xf numFmtId="0" fontId="1" fillId="0" borderId="0" xfId="0" applyFont="1" applyAlignment="1">
      <alignment horizontal="center" vertical="top"/>
    </xf>
    <xf numFmtId="0" fontId="1" fillId="0" borderId="10" xfId="0" applyFont="1" applyBorder="1" applyAlignment="1">
      <alignment horizontal="center" vertical="top"/>
    </xf>
    <xf numFmtId="0" fontId="2" fillId="0" borderId="9" xfId="0" applyFont="1" applyBorder="1"/>
    <xf numFmtId="0" fontId="3" fillId="0" borderId="9" xfId="0" applyFont="1" applyBorder="1"/>
    <xf numFmtId="0" fontId="4" fillId="0" borderId="9" xfId="0" applyFont="1" applyBorder="1"/>
    <xf numFmtId="0" fontId="1" fillId="0" borderId="11" xfId="0" applyFont="1" applyBorder="1" applyAlignment="1">
      <alignment horizontal="center" vertical="top"/>
    </xf>
    <xf numFmtId="0" fontId="2" fillId="0" borderId="12" xfId="0" applyFont="1" applyBorder="1"/>
    <xf numFmtId="0" fontId="0" fillId="0" borderId="12" xfId="0" applyBorder="1"/>
    <xf numFmtId="0" fontId="1" fillId="0" borderId="13" xfId="0" applyFont="1" applyBorder="1" applyAlignment="1">
      <alignment horizontal="center" vertical="top"/>
    </xf>
    <xf numFmtId="0" fontId="0" fillId="0" borderId="14" xfId="0" applyBorder="1"/>
    <xf numFmtId="0" fontId="1" fillId="0" borderId="15" xfId="0" applyFont="1" applyBorder="1" applyAlignment="1">
      <alignment horizontal="center" vertical="top"/>
    </xf>
    <xf numFmtId="0" fontId="2" fillId="0" borderId="16" xfId="0" applyFont="1" applyBorder="1"/>
    <xf numFmtId="0" fontId="0" fillId="0" borderId="16" xfId="0" applyBorder="1"/>
    <xf numFmtId="0" fontId="9" fillId="0" borderId="0" xfId="0" applyFont="1"/>
    <xf numFmtId="0" fontId="10" fillId="0" borderId="0" xfId="0" applyFont="1"/>
    <xf numFmtId="0" fontId="2" fillId="5" borderId="0" xfId="0" applyFont="1" applyFill="1"/>
    <xf numFmtId="0" fontId="2" fillId="5" borderId="16" xfId="0" applyFont="1" applyFill="1" applyBorder="1"/>
    <xf numFmtId="0" fontId="11" fillId="0" borderId="0" xfId="0" applyFont="1"/>
    <xf numFmtId="0" fontId="0" fillId="0" borderId="9" xfId="0" applyBorder="1"/>
    <xf numFmtId="0" fontId="2" fillId="6" borderId="0" xfId="0" applyFont="1" applyFill="1"/>
    <xf numFmtId="0" fontId="0" fillId="6" borderId="0" xfId="0" applyFill="1"/>
    <xf numFmtId="9" fontId="3" fillId="6" borderId="0" xfId="0" applyNumberFormat="1" applyFont="1" applyFill="1"/>
    <xf numFmtId="0" fontId="0" fillId="7" borderId="0" xfId="0" applyFill="1"/>
    <xf numFmtId="0" fontId="0" fillId="8" borderId="0" xfId="0" applyFill="1"/>
    <xf numFmtId="0" fontId="14" fillId="0" borderId="0" xfId="0" applyFont="1"/>
    <xf numFmtId="0" fontId="9" fillId="0" borderId="12" xfId="0" applyFont="1" applyBorder="1"/>
    <xf numFmtId="0" fontId="2" fillId="8" borderId="0" xfId="0" applyFont="1" applyFill="1"/>
    <xf numFmtId="9" fontId="3" fillId="8" borderId="0" xfId="0" applyNumberFormat="1" applyFont="1" applyFill="1"/>
    <xf numFmtId="0" fontId="15" fillId="0" borderId="0" xfId="0" applyFont="1"/>
    <xf numFmtId="0" fontId="9" fillId="0" borderId="14" xfId="0" applyFont="1" applyBorder="1"/>
    <xf numFmtId="0" fontId="16" fillId="0" borderId="0" xfId="0" applyFont="1"/>
    <xf numFmtId="0" fontId="11" fillId="0" borderId="14" xfId="0" applyFont="1" applyBorder="1"/>
    <xf numFmtId="0" fontId="10" fillId="0" borderId="14" xfId="0" applyFont="1" applyBorder="1"/>
    <xf numFmtId="0" fontId="2" fillId="7" borderId="0" xfId="0" applyFont="1" applyFill="1"/>
    <xf numFmtId="9" fontId="3" fillId="7" borderId="0" xfId="0" applyNumberFormat="1" applyFont="1" applyFill="1"/>
    <xf numFmtId="0" fontId="17" fillId="7" borderId="0" xfId="0" applyFont="1" applyFill="1"/>
    <xf numFmtId="0" fontId="11" fillId="5" borderId="0" xfId="0" applyFont="1" applyFill="1"/>
    <xf numFmtId="0" fontId="9" fillId="0" borderId="16" xfId="0" applyFont="1" applyBorder="1"/>
    <xf numFmtId="0" fontId="19" fillId="0" borderId="2" xfId="0" applyFont="1" applyBorder="1" applyAlignment="1">
      <alignment horizontal="center" vertical="top"/>
    </xf>
    <xf numFmtId="0" fontId="18" fillId="0" borderId="9" xfId="0" applyFont="1" applyBorder="1" applyAlignment="1">
      <alignment horizontal="center"/>
    </xf>
    <xf numFmtId="0" fontId="18" fillId="0" borderId="0" xfId="0" applyFont="1" applyAlignment="1">
      <alignment horizontal="center"/>
    </xf>
    <xf numFmtId="0" fontId="18" fillId="0" borderId="12" xfId="0" applyFont="1" applyBorder="1" applyAlignment="1">
      <alignment horizontal="center"/>
    </xf>
    <xf numFmtId="0" fontId="19" fillId="0" borderId="0" xfId="0" applyFont="1" applyAlignment="1">
      <alignment horizontal="center"/>
    </xf>
    <xf numFmtId="0" fontId="18" fillId="0" borderId="14" xfId="0" applyFont="1" applyBorder="1" applyAlignment="1">
      <alignment horizontal="center"/>
    </xf>
    <xf numFmtId="0" fontId="18" fillId="0" borderId="16" xfId="0" applyFont="1" applyBorder="1" applyAlignment="1">
      <alignment horizontal="center"/>
    </xf>
    <xf numFmtId="0" fontId="3" fillId="0" borderId="9" xfId="0" applyFont="1" applyBorder="1" applyAlignment="1">
      <alignment horizontal="center"/>
    </xf>
    <xf numFmtId="0" fontId="2" fillId="0" borderId="12" xfId="0" applyFont="1" applyBorder="1" applyAlignment="1">
      <alignment horizontal="center"/>
    </xf>
    <xf numFmtId="0" fontId="1" fillId="0" borderId="0" xfId="0" applyFont="1" applyAlignment="1">
      <alignment horizontal="center"/>
    </xf>
    <xf numFmtId="0" fontId="2" fillId="0" borderId="14" xfId="0" applyFont="1" applyBorder="1" applyAlignment="1">
      <alignment horizontal="center"/>
    </xf>
    <xf numFmtId="0" fontId="2" fillId="0" borderId="0" xfId="0" applyFont="1" applyAlignment="1">
      <alignment horizontal="center"/>
    </xf>
    <xf numFmtId="0" fontId="2" fillId="0" borderId="16" xfId="0" applyFont="1" applyBorder="1" applyAlignment="1">
      <alignment horizontal="center"/>
    </xf>
    <xf numFmtId="0" fontId="22" fillId="0" borderId="9" xfId="0" applyFont="1" applyBorder="1"/>
    <xf numFmtId="0" fontId="2" fillId="0" borderId="9" xfId="0" applyFont="1" applyBorder="1" applyAlignment="1">
      <alignment horizontal="center"/>
    </xf>
    <xf numFmtId="0" fontId="1" fillId="3" borderId="19" xfId="0" applyFont="1" applyFill="1" applyBorder="1"/>
    <xf numFmtId="0" fontId="3" fillId="3" borderId="20" xfId="0" applyFont="1" applyFill="1" applyBorder="1"/>
    <xf numFmtId="0" fontId="3" fillId="3" borderId="21" xfId="0" applyFont="1" applyFill="1" applyBorder="1"/>
    <xf numFmtId="0" fontId="1" fillId="2" borderId="19" xfId="0" applyFont="1" applyFill="1" applyBorder="1"/>
    <xf numFmtId="0" fontId="3" fillId="2" borderId="20" xfId="0" applyFont="1" applyFill="1" applyBorder="1"/>
    <xf numFmtId="0" fontId="3" fillId="2" borderId="21" xfId="0" applyFont="1" applyFill="1" applyBorder="1"/>
    <xf numFmtId="0" fontId="3" fillId="4" borderId="20" xfId="0" applyFont="1" applyFill="1" applyBorder="1"/>
    <xf numFmtId="0" fontId="3" fillId="4" borderId="21" xfId="0" applyFont="1" applyFill="1" applyBorder="1"/>
    <xf numFmtId="0" fontId="7" fillId="0" borderId="9" xfId="0" applyFont="1" applyBorder="1"/>
    <xf numFmtId="0" fontId="0" fillId="0" borderId="25" xfId="0" applyBorder="1"/>
    <xf numFmtId="0" fontId="14" fillId="0" borderId="9" xfId="0" applyFont="1" applyBorder="1"/>
    <xf numFmtId="9" fontId="3" fillId="0" borderId="9" xfId="0" applyNumberFormat="1" applyFont="1" applyBorder="1"/>
    <xf numFmtId="9" fontId="0" fillId="0" borderId="25" xfId="1" applyFont="1" applyBorder="1"/>
    <xf numFmtId="0" fontId="0" fillId="0" borderId="23" xfId="0" applyBorder="1"/>
    <xf numFmtId="0" fontId="0" fillId="0" borderId="24" xfId="0" applyBorder="1"/>
    <xf numFmtId="0" fontId="22" fillId="0" borderId="9" xfId="0" applyFont="1" applyBorder="1" applyAlignment="1">
      <alignment horizontal="center"/>
    </xf>
    <xf numFmtId="0" fontId="0" fillId="0" borderId="9" xfId="0" applyBorder="1" applyAlignment="1">
      <alignment horizontal="center"/>
    </xf>
    <xf numFmtId="0" fontId="21" fillId="9" borderId="20" xfId="0" applyFont="1" applyFill="1" applyBorder="1"/>
    <xf numFmtId="0" fontId="24" fillId="9" borderId="20" xfId="0" applyFont="1" applyFill="1" applyBorder="1" applyAlignment="1">
      <alignment horizontal="center" vertical="top"/>
    </xf>
    <xf numFmtId="0" fontId="25" fillId="7" borderId="0" xfId="0" applyFont="1" applyFill="1"/>
    <xf numFmtId="0" fontId="26" fillId="6" borderId="0" xfId="0" applyFont="1" applyFill="1"/>
    <xf numFmtId="0" fontId="26" fillId="8" borderId="0" xfId="0" applyFont="1" applyFill="1"/>
    <xf numFmtId="0" fontId="26" fillId="7" borderId="0" xfId="0" applyFont="1" applyFill="1"/>
    <xf numFmtId="9" fontId="9" fillId="0" borderId="25" xfId="1" applyFont="1" applyBorder="1"/>
    <xf numFmtId="9" fontId="10" fillId="0" borderId="25" xfId="1" applyFont="1" applyBorder="1"/>
    <xf numFmtId="0" fontId="13" fillId="0" borderId="9" xfId="0" applyFont="1" applyBorder="1"/>
    <xf numFmtId="9" fontId="13" fillId="0" borderId="25" xfId="1" applyFont="1" applyBorder="1"/>
    <xf numFmtId="0" fontId="19" fillId="0" borderId="11" xfId="0" applyFont="1" applyBorder="1" applyAlignment="1">
      <alignment horizontal="center" vertical="top"/>
    </xf>
    <xf numFmtId="0" fontId="1" fillId="0" borderId="26" xfId="0" applyFont="1" applyBorder="1" applyAlignment="1">
      <alignment horizontal="center" vertical="top"/>
    </xf>
    <xf numFmtId="0" fontId="18" fillId="0" borderId="27" xfId="0" applyFont="1" applyBorder="1" applyAlignment="1">
      <alignment horizontal="center"/>
    </xf>
    <xf numFmtId="0" fontId="18" fillId="0" borderId="28" xfId="0" applyFont="1" applyBorder="1" applyAlignment="1">
      <alignment horizontal="center"/>
    </xf>
    <xf numFmtId="0" fontId="18" fillId="0" borderId="29" xfId="0" applyFont="1" applyBorder="1" applyAlignment="1">
      <alignment horizontal="center"/>
    </xf>
    <xf numFmtId="0" fontId="18" fillId="0" borderId="30" xfId="0" applyFont="1" applyBorder="1" applyAlignment="1">
      <alignment horizontal="center"/>
    </xf>
    <xf numFmtId="0" fontId="18" fillId="0" borderId="31" xfId="0" applyFont="1" applyBorder="1" applyAlignment="1">
      <alignment horizontal="center"/>
    </xf>
    <xf numFmtId="0" fontId="18" fillId="0" borderId="32" xfId="0" applyFont="1" applyBorder="1" applyAlignment="1">
      <alignment horizontal="center"/>
    </xf>
    <xf numFmtId="0" fontId="18" fillId="0" borderId="33" xfId="0" applyFont="1" applyBorder="1" applyAlignment="1">
      <alignment horizontal="center"/>
    </xf>
    <xf numFmtId="0" fontId="18" fillId="0" borderId="17" xfId="0" applyFont="1" applyBorder="1" applyAlignment="1">
      <alignment horizontal="center"/>
    </xf>
    <xf numFmtId="0" fontId="2" fillId="0" borderId="17" xfId="0" applyFont="1" applyBorder="1" applyAlignment="1">
      <alignment horizontal="center"/>
    </xf>
    <xf numFmtId="0" fontId="18" fillId="0" borderId="18" xfId="0" applyFont="1" applyBorder="1" applyAlignment="1">
      <alignment horizontal="center"/>
    </xf>
    <xf numFmtId="0" fontId="18" fillId="6" borderId="0" xfId="0" applyFont="1" applyFill="1"/>
    <xf numFmtId="2" fontId="9" fillId="0" borderId="25" xfId="1" applyNumberFormat="1" applyFont="1" applyBorder="1"/>
    <xf numFmtId="0" fontId="19" fillId="0" borderId="3" xfId="0" applyFont="1" applyBorder="1" applyAlignment="1">
      <alignment horizontal="center" vertical="top"/>
    </xf>
    <xf numFmtId="0" fontId="21" fillId="0" borderId="9" xfId="0" applyFont="1" applyBorder="1"/>
    <xf numFmtId="0" fontId="21" fillId="0" borderId="23" xfId="0" applyFont="1" applyBorder="1"/>
    <xf numFmtId="0" fontId="21" fillId="0" borderId="0" xfId="0" applyFont="1"/>
    <xf numFmtId="0" fontId="21" fillId="0" borderId="9" xfId="0" applyFont="1" applyBorder="1" applyAlignment="1">
      <alignment horizontal="center"/>
    </xf>
    <xf numFmtId="0" fontId="21" fillId="0" borderId="24" xfId="0" applyFont="1" applyBorder="1"/>
    <xf numFmtId="9" fontId="0" fillId="0" borderId="0" xfId="1" applyFont="1"/>
    <xf numFmtId="0" fontId="0" fillId="0" borderId="0" xfId="0" applyFill="1"/>
    <xf numFmtId="9" fontId="3" fillId="0" borderId="0" xfId="0" applyNumberFormat="1" applyFont="1" applyFill="1"/>
    <xf numFmtId="0" fontId="25" fillId="0" borderId="0" xfId="0" applyFont="1" applyFill="1"/>
    <xf numFmtId="0" fontId="25" fillId="8" borderId="0" xfId="0" applyFont="1" applyFill="1"/>
    <xf numFmtId="0" fontId="22" fillId="0" borderId="9" xfId="0" applyFont="1" applyFill="1" applyBorder="1"/>
    <xf numFmtId="9" fontId="0" fillId="0" borderId="25" xfId="1" applyFont="1" applyBorder="1" applyAlignment="1">
      <alignment horizontal="center"/>
    </xf>
    <xf numFmtId="2" fontId="9" fillId="0" borderId="34" xfId="1" applyNumberFormat="1" applyFont="1" applyBorder="1"/>
    <xf numFmtId="9" fontId="10" fillId="0" borderId="34" xfId="1" applyFont="1" applyBorder="1"/>
    <xf numFmtId="9" fontId="13" fillId="0" borderId="34" xfId="1" applyFont="1" applyBorder="1"/>
    <xf numFmtId="0" fontId="0" fillId="0" borderId="34" xfId="0" applyBorder="1"/>
    <xf numFmtId="9" fontId="0" fillId="0" borderId="34" xfId="1" applyFont="1" applyBorder="1"/>
    <xf numFmtId="0" fontId="0" fillId="0" borderId="36" xfId="0" applyBorder="1"/>
    <xf numFmtId="0" fontId="21" fillId="0" borderId="19" xfId="0" applyFont="1" applyBorder="1"/>
    <xf numFmtId="0" fontId="2" fillId="0" borderId="21" xfId="0" applyFont="1" applyBorder="1" applyAlignment="1">
      <alignment horizontal="right"/>
    </xf>
    <xf numFmtId="0" fontId="2" fillId="0" borderId="35" xfId="0" applyFont="1" applyBorder="1" applyAlignment="1">
      <alignment horizontal="right"/>
    </xf>
    <xf numFmtId="9" fontId="3" fillId="0" borderId="23" xfId="0" applyNumberFormat="1" applyFont="1" applyBorder="1"/>
    <xf numFmtId="0" fontId="1" fillId="4" borderId="35" xfId="0" applyFont="1" applyFill="1" applyBorder="1"/>
    <xf numFmtId="0" fontId="20" fillId="0" borderId="34" xfId="0" applyFont="1" applyBorder="1"/>
    <xf numFmtId="0" fontId="23" fillId="0" borderId="34" xfId="0" applyFont="1" applyBorder="1"/>
    <xf numFmtId="0" fontId="12" fillId="0" borderId="34" xfId="0" applyFont="1" applyBorder="1"/>
    <xf numFmtId="0" fontId="22" fillId="0" borderId="34" xfId="0" applyFont="1" applyBorder="1"/>
    <xf numFmtId="0" fontId="22" fillId="0" borderId="36" xfId="0" applyFont="1" applyBorder="1"/>
    <xf numFmtId="0" fontId="21" fillId="0" borderId="36" xfId="0" applyFont="1" applyBorder="1"/>
    <xf numFmtId="0" fontId="7" fillId="0" borderId="22" xfId="0" applyFont="1" applyBorder="1"/>
    <xf numFmtId="0" fontId="14" fillId="0" borderId="25" xfId="0" applyFont="1" applyBorder="1"/>
    <xf numFmtId="0" fontId="13" fillId="0" borderId="25" xfId="0" applyFont="1" applyBorder="1"/>
    <xf numFmtId="9" fontId="3" fillId="0" borderId="25" xfId="0" applyNumberFormat="1" applyFont="1" applyBorder="1"/>
    <xf numFmtId="0" fontId="27" fillId="0" borderId="37" xfId="0" applyFont="1" applyBorder="1"/>
    <xf numFmtId="0" fontId="28" fillId="0" borderId="34" xfId="0" applyFont="1" applyBorder="1"/>
    <xf numFmtId="0" fontId="29" fillId="0" borderId="34" xfId="0" applyFont="1" applyBorder="1"/>
    <xf numFmtId="9" fontId="21" fillId="0" borderId="34" xfId="1" applyFont="1" applyBorder="1"/>
    <xf numFmtId="0" fontId="21" fillId="0" borderId="34" xfId="0" applyFont="1" applyBorder="1"/>
    <xf numFmtId="9" fontId="3" fillId="0" borderId="24" xfId="0" applyNumberFormat="1" applyFont="1" applyBorder="1"/>
    <xf numFmtId="9" fontId="30" fillId="0" borderId="34" xfId="0" applyNumberFormat="1" applyFont="1" applyBorder="1"/>
    <xf numFmtId="0" fontId="20" fillId="0" borderId="37" xfId="0" applyFont="1" applyBorder="1"/>
    <xf numFmtId="0" fontId="21" fillId="0" borderId="23" xfId="1" applyNumberFormat="1" applyFont="1" applyBorder="1"/>
    <xf numFmtId="9" fontId="22" fillId="0" borderId="0" xfId="1" applyFont="1"/>
  </cellXfs>
  <cellStyles count="2">
    <cellStyle name="Prozent" xfId="1" builtinId="5"/>
    <cellStyle name="Standard" xfId="0" builtinId="0"/>
  </cellStyles>
  <dxfs count="24">
    <dxf>
      <font>
        <b/>
        <i val="0"/>
      </font>
      <border>
        <left style="dotted">
          <color auto="1"/>
        </left>
        <right style="dotted">
          <color auto="1"/>
        </right>
        <top style="dotted">
          <color auto="1"/>
        </top>
        <bottom style="dotted">
          <color auto="1"/>
        </bottom>
        <vertical/>
        <horizontal/>
      </border>
    </dxf>
    <dxf>
      <font>
        <b/>
        <i val="0"/>
      </font>
      <border>
        <left style="dotted">
          <color auto="1"/>
        </left>
        <right style="dotted">
          <color auto="1"/>
        </right>
        <top style="dotted">
          <color auto="1"/>
        </top>
        <bottom style="dotted">
          <color auto="1"/>
        </bottom>
        <vertical/>
        <horizontal/>
      </border>
    </dxf>
    <dxf>
      <font>
        <b/>
        <i val="0"/>
      </font>
      <border>
        <left style="dotted">
          <color auto="1"/>
        </left>
        <right style="dotted">
          <color auto="1"/>
        </right>
        <top style="dotted">
          <color auto="1"/>
        </top>
        <bottom style="dotted">
          <color auto="1"/>
        </bottom>
        <vertical/>
        <horizontal/>
      </border>
    </dxf>
    <dxf>
      <font>
        <b/>
        <i val="0"/>
        <color rgb="FF7030A0"/>
      </font>
      <border>
        <left style="dotted">
          <color auto="1"/>
        </left>
        <right style="dotted">
          <color auto="1"/>
        </right>
        <top style="dotted">
          <color auto="1"/>
        </top>
        <bottom style="dotted">
          <color auto="1"/>
        </bottom>
      </border>
    </dxf>
    <dxf>
      <font>
        <b/>
        <i val="0"/>
        <color theme="6" tint="-0.24994659260841701"/>
      </font>
      <border>
        <left style="dotted">
          <color auto="1"/>
        </left>
        <right style="dotted">
          <color auto="1"/>
        </right>
        <top style="dotted">
          <color auto="1"/>
        </top>
        <bottom style="dotted">
          <color auto="1"/>
        </bottom>
        <vertical/>
        <horizontal/>
      </border>
    </dxf>
    <dxf>
      <font>
        <b/>
        <i val="0"/>
        <color theme="4" tint="-0.24994659260841701"/>
      </font>
      <border>
        <left style="dotted">
          <color auto="1"/>
        </left>
        <right style="dotted">
          <color auto="1"/>
        </right>
        <top style="dotted">
          <color auto="1"/>
        </top>
        <bottom style="dotted">
          <color auto="1"/>
        </bottom>
        <vertical/>
        <horizontal/>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2"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A53D4-8B5A-F445-8EC4-E6385E9E038C}">
  <dimension ref="A1:AT950"/>
  <sheetViews>
    <sheetView tabSelected="1" topLeftCell="C44" zoomScale="75" zoomScaleNormal="100" workbookViewId="0">
      <selection activeCell="D85" sqref="D85"/>
    </sheetView>
  </sheetViews>
  <sheetFormatPr baseColWidth="10" defaultColWidth="14.5" defaultRowHeight="15" customHeight="1" x14ac:dyDescent="0.2"/>
  <cols>
    <col min="1" max="1" width="8.83203125" hidden="1" customWidth="1"/>
    <col min="2" max="2" width="20" hidden="1" customWidth="1"/>
    <col min="3" max="3" width="33.6640625" customWidth="1"/>
    <col min="4" max="4" width="42.1640625" customWidth="1"/>
    <col min="5" max="5" width="42.1640625" hidden="1" customWidth="1"/>
    <col min="6" max="6" width="42.1640625" customWidth="1"/>
    <col min="7" max="7" width="3.33203125" style="63" customWidth="1"/>
    <col min="8" max="8" width="13" style="63" bestFit="1" customWidth="1"/>
    <col min="9" max="9" width="4.6640625" style="54" customWidth="1"/>
    <col min="10" max="10" width="42.1640625" customWidth="1"/>
    <col min="11" max="11" width="4.5" style="54" customWidth="1"/>
    <col min="12" max="12" width="10.5" style="54" bestFit="1" customWidth="1"/>
    <col min="13" max="13" width="4.5" style="54" customWidth="1"/>
    <col min="14" max="14" width="42.1640625" customWidth="1"/>
    <col min="15" max="15" width="3.83203125" style="54" customWidth="1"/>
    <col min="16" max="16" width="15.1640625" style="54" bestFit="1" customWidth="1"/>
    <col min="17" max="17" width="7.1640625" style="54" customWidth="1"/>
    <col min="18" max="18" width="42.1640625" customWidth="1"/>
    <col min="19" max="19" width="4.1640625" style="54" customWidth="1"/>
    <col min="20" max="20" width="11" style="54" bestFit="1" customWidth="1"/>
    <col min="21" max="21" width="5" style="54" customWidth="1"/>
    <col min="22" max="22" width="42.1640625" customWidth="1"/>
    <col min="23" max="23" width="4.1640625" style="54" customWidth="1"/>
    <col min="24" max="24" width="15.33203125" style="54" bestFit="1" customWidth="1"/>
    <col min="25" max="25" width="7.1640625" style="54" customWidth="1"/>
    <col min="26" max="27" width="8.83203125" customWidth="1"/>
    <col min="28" max="28" width="16.1640625" customWidth="1"/>
    <col min="29" max="33" width="10.83203125" customWidth="1"/>
    <col min="34" max="34" width="5.5" style="111" customWidth="1"/>
    <col min="35" max="36" width="14.33203125" customWidth="1"/>
    <col min="42" max="46" width="14.5" style="115"/>
  </cols>
  <sheetData>
    <row r="1" spans="1:45" ht="16" thickBot="1" x14ac:dyDescent="0.25">
      <c r="B1" s="1" t="s">
        <v>0</v>
      </c>
      <c r="C1" s="2" t="s">
        <v>403</v>
      </c>
      <c r="D1" s="2" t="s">
        <v>404</v>
      </c>
      <c r="E1" s="2" t="s">
        <v>1</v>
      </c>
      <c r="F1" s="2" t="s">
        <v>2</v>
      </c>
      <c r="G1" s="2" t="s">
        <v>397</v>
      </c>
      <c r="H1" s="2" t="s">
        <v>398</v>
      </c>
      <c r="I1" s="52" t="s">
        <v>292</v>
      </c>
      <c r="J1" s="2" t="s">
        <v>3</v>
      </c>
      <c r="K1" s="2" t="s">
        <v>397</v>
      </c>
      <c r="L1" s="2" t="s">
        <v>399</v>
      </c>
      <c r="M1" s="52" t="s">
        <v>292</v>
      </c>
      <c r="N1" s="2" t="s">
        <v>395</v>
      </c>
      <c r="O1" s="2" t="s">
        <v>397</v>
      </c>
      <c r="P1" s="2" t="s">
        <v>400</v>
      </c>
      <c r="Q1" s="52" t="s">
        <v>292</v>
      </c>
      <c r="R1" s="2" t="s">
        <v>4</v>
      </c>
      <c r="S1" s="2" t="s">
        <v>397</v>
      </c>
      <c r="T1" s="2" t="s">
        <v>401</v>
      </c>
      <c r="U1" s="52" t="s">
        <v>292</v>
      </c>
      <c r="V1" s="95" t="s">
        <v>396</v>
      </c>
      <c r="W1" s="94" t="s">
        <v>320</v>
      </c>
      <c r="X1" s="94" t="s">
        <v>402</v>
      </c>
      <c r="Y1" s="94" t="s">
        <v>292</v>
      </c>
      <c r="Z1" s="108" t="s">
        <v>391</v>
      </c>
    </row>
    <row r="2" spans="1:45" ht="20" thickTop="1" x14ac:dyDescent="0.2">
      <c r="A2" s="1">
        <v>0</v>
      </c>
      <c r="B2" s="3" t="s">
        <v>5</v>
      </c>
      <c r="C2" s="4" t="s">
        <v>6</v>
      </c>
      <c r="D2" s="5" t="s">
        <v>7</v>
      </c>
      <c r="E2" s="5" t="s">
        <v>242</v>
      </c>
      <c r="F2" s="6" t="s">
        <v>9</v>
      </c>
      <c r="G2" s="59" t="s">
        <v>323</v>
      </c>
      <c r="H2" s="59">
        <v>1</v>
      </c>
      <c r="J2" s="27" t="s">
        <v>9</v>
      </c>
      <c r="K2" s="53" t="s">
        <v>323</v>
      </c>
      <c r="L2" s="53">
        <v>1</v>
      </c>
      <c r="N2" s="6" t="s">
        <v>10</v>
      </c>
      <c r="O2" s="53" t="s">
        <v>323</v>
      </c>
      <c r="P2" s="53">
        <v>1</v>
      </c>
      <c r="R2" s="6" t="s">
        <v>9</v>
      </c>
      <c r="S2" s="53" t="s">
        <v>323</v>
      </c>
      <c r="T2" s="53">
        <v>1</v>
      </c>
      <c r="V2" t="s">
        <v>9</v>
      </c>
      <c r="W2" s="53" t="s">
        <v>323</v>
      </c>
      <c r="X2" s="53">
        <v>1</v>
      </c>
      <c r="Y2" s="96"/>
      <c r="Z2">
        <f>COUNTIF(G2, "R") + COUNTIF(K2, "R") + COUNTIF(O2, "R") + COUNTIF(S2, "R") + COUNTIF(W2, "R")</f>
        <v>0</v>
      </c>
      <c r="AB2" s="84"/>
      <c r="AC2" s="85" t="s">
        <v>341</v>
      </c>
      <c r="AD2" s="85" t="s">
        <v>342</v>
      </c>
      <c r="AE2" s="85" t="s">
        <v>343</v>
      </c>
      <c r="AF2" s="85" t="s">
        <v>344</v>
      </c>
      <c r="AG2" s="85" t="s">
        <v>345</v>
      </c>
      <c r="AH2" s="84"/>
      <c r="AI2" s="84"/>
      <c r="AJ2" s="84"/>
    </row>
    <row r="3" spans="1:45" x14ac:dyDescent="0.2">
      <c r="A3" s="1">
        <v>1</v>
      </c>
      <c r="B3" s="3" t="s">
        <v>11</v>
      </c>
      <c r="C3" s="7" t="s">
        <v>12</v>
      </c>
      <c r="D3" s="8" t="s">
        <v>13</v>
      </c>
      <c r="E3" s="8" t="s">
        <v>242</v>
      </c>
      <c r="F3" s="9" t="s">
        <v>14</v>
      </c>
      <c r="G3" s="59" t="s">
        <v>323</v>
      </c>
      <c r="H3" s="59">
        <v>1</v>
      </c>
      <c r="J3" s="28" t="s">
        <v>15</v>
      </c>
      <c r="K3" s="54" t="s">
        <v>322</v>
      </c>
      <c r="L3" s="54">
        <v>1</v>
      </c>
      <c r="M3" s="54">
        <v>5</v>
      </c>
      <c r="N3" s="42" t="s">
        <v>16</v>
      </c>
      <c r="O3" s="54" t="s">
        <v>321</v>
      </c>
      <c r="P3" s="54">
        <v>0</v>
      </c>
      <c r="Q3" s="54">
        <v>3</v>
      </c>
      <c r="R3" s="9" t="s">
        <v>14</v>
      </c>
      <c r="S3" s="54" t="s">
        <v>323</v>
      </c>
      <c r="T3" s="54">
        <v>1</v>
      </c>
      <c r="V3" t="s">
        <v>14</v>
      </c>
      <c r="W3" s="54" t="s">
        <v>323</v>
      </c>
      <c r="X3" s="54">
        <v>1</v>
      </c>
      <c r="Y3" s="97"/>
      <c r="Z3">
        <f t="shared" ref="Z3:Z60" si="0">COUNTIF(G3, "R") + COUNTIF(K3, "R") + COUNTIF(O3, "R") + COUNTIF(S3, "R") + COUNTIF(W3, "R")</f>
        <v>1</v>
      </c>
      <c r="AB3" s="82"/>
      <c r="AH3" s="112"/>
      <c r="AI3" s="83"/>
      <c r="AJ3" s="83"/>
    </row>
    <row r="4" spans="1:45" x14ac:dyDescent="0.2">
      <c r="A4" s="1">
        <v>2</v>
      </c>
      <c r="B4" s="3" t="s">
        <v>17</v>
      </c>
      <c r="C4" s="7" t="s">
        <v>18</v>
      </c>
      <c r="D4" s="8" t="s">
        <v>19</v>
      </c>
      <c r="E4" s="8" t="s">
        <v>242</v>
      </c>
      <c r="F4" s="9" t="s">
        <v>20</v>
      </c>
      <c r="G4" s="59" t="s">
        <v>323</v>
      </c>
      <c r="H4" s="59">
        <v>1</v>
      </c>
      <c r="J4" s="27" t="s">
        <v>21</v>
      </c>
      <c r="K4" s="54" t="s">
        <v>323</v>
      </c>
      <c r="L4" s="54">
        <v>1</v>
      </c>
      <c r="N4" s="9" t="s">
        <v>21</v>
      </c>
      <c r="O4" s="54" t="s">
        <v>323</v>
      </c>
      <c r="P4" s="54">
        <v>1</v>
      </c>
      <c r="R4" s="10" t="s">
        <v>22</v>
      </c>
      <c r="S4" s="54" t="s">
        <v>321</v>
      </c>
      <c r="T4" s="54">
        <v>0</v>
      </c>
      <c r="U4" s="54">
        <v>1</v>
      </c>
      <c r="V4" t="s">
        <v>359</v>
      </c>
      <c r="W4" s="54" t="s">
        <v>323</v>
      </c>
      <c r="X4" s="54">
        <v>1</v>
      </c>
      <c r="Y4" s="97"/>
      <c r="Z4">
        <f t="shared" si="0"/>
        <v>1</v>
      </c>
      <c r="AB4" s="70" t="s">
        <v>352</v>
      </c>
      <c r="AC4" s="71"/>
      <c r="AD4" s="71"/>
      <c r="AE4" s="71"/>
      <c r="AF4" s="71"/>
      <c r="AG4" s="72"/>
      <c r="AH4" s="127" t="s">
        <v>357</v>
      </c>
      <c r="AI4" s="128" t="s">
        <v>358</v>
      </c>
      <c r="AJ4" s="129" t="s">
        <v>390</v>
      </c>
      <c r="AK4" s="87" t="s">
        <v>348</v>
      </c>
      <c r="AL4" s="34"/>
      <c r="AM4" s="35"/>
      <c r="AN4" s="35"/>
      <c r="AO4" s="35"/>
      <c r="AP4" s="35"/>
      <c r="AQ4" s="35"/>
      <c r="AR4" s="116"/>
      <c r="AS4" s="116"/>
    </row>
    <row r="5" spans="1:45" x14ac:dyDescent="0.2">
      <c r="A5" s="1">
        <v>3</v>
      </c>
      <c r="B5" s="3" t="s">
        <v>23</v>
      </c>
      <c r="C5" s="7" t="s">
        <v>24</v>
      </c>
      <c r="D5" s="8" t="s">
        <v>25</v>
      </c>
      <c r="E5" s="8" t="s">
        <v>242</v>
      </c>
      <c r="F5" s="10" t="s">
        <v>26</v>
      </c>
      <c r="G5" s="54" t="s">
        <v>321</v>
      </c>
      <c r="H5" s="54">
        <v>0</v>
      </c>
      <c r="I5" s="54" t="s">
        <v>297</v>
      </c>
      <c r="J5" s="31" t="s">
        <v>27</v>
      </c>
      <c r="K5" s="54" t="s">
        <v>321</v>
      </c>
      <c r="L5" s="54">
        <v>0</v>
      </c>
      <c r="M5" s="54">
        <v>1</v>
      </c>
      <c r="N5" s="10" t="s">
        <v>28</v>
      </c>
      <c r="O5" s="54" t="s">
        <v>321</v>
      </c>
      <c r="P5" s="54">
        <v>0</v>
      </c>
      <c r="Q5" s="54" t="s">
        <v>387</v>
      </c>
      <c r="R5" s="9" t="s">
        <v>29</v>
      </c>
      <c r="S5" s="53" t="s">
        <v>323</v>
      </c>
      <c r="T5" s="53">
        <v>1</v>
      </c>
      <c r="V5" t="s">
        <v>360</v>
      </c>
      <c r="W5" s="54" t="s">
        <v>321</v>
      </c>
      <c r="X5" s="54">
        <v>0</v>
      </c>
      <c r="Y5" s="97">
        <v>3</v>
      </c>
      <c r="Z5">
        <f t="shared" si="0"/>
        <v>4</v>
      </c>
      <c r="AB5" s="149" t="s">
        <v>237</v>
      </c>
      <c r="AC5" s="75">
        <f>COUNTIF($G$2:$G$21, "G")</f>
        <v>13</v>
      </c>
      <c r="AD5" s="75">
        <f>COUNTIF($K$2:$K$21, "G")</f>
        <v>15</v>
      </c>
      <c r="AE5" s="75">
        <f>COUNTIF($O$2:$O$21, "G")</f>
        <v>15</v>
      </c>
      <c r="AF5" s="75">
        <f>COUNTIF($S$2:$S$21, "G")</f>
        <v>14</v>
      </c>
      <c r="AG5" s="138">
        <f>COUNTIF(W2:W21, "G")</f>
        <v>11</v>
      </c>
      <c r="AH5" s="142">
        <f>SUM(AC5:AG5)</f>
        <v>68</v>
      </c>
      <c r="AI5" s="90">
        <f>SUM(AC5:AG5)/SUM($AC$5:$AG$7)</f>
        <v>0.68</v>
      </c>
      <c r="AJ5" s="107">
        <f>+ COUNTIF(Z2:Z21, 0)</f>
        <v>6</v>
      </c>
      <c r="AK5" s="33"/>
      <c r="AL5" s="34"/>
      <c r="AM5" s="35"/>
      <c r="AN5" s="35"/>
      <c r="AO5" s="35"/>
      <c r="AP5" s="35"/>
      <c r="AQ5" s="35"/>
      <c r="AR5" s="116"/>
      <c r="AS5" s="116"/>
    </row>
    <row r="6" spans="1:45" x14ac:dyDescent="0.2">
      <c r="A6" s="1">
        <v>4</v>
      </c>
      <c r="C6" s="7" t="s">
        <v>30</v>
      </c>
      <c r="D6" s="8" t="s">
        <v>31</v>
      </c>
      <c r="E6" s="8" t="s">
        <v>242</v>
      </c>
      <c r="F6" s="9" t="s">
        <v>32</v>
      </c>
      <c r="G6" s="53" t="s">
        <v>323</v>
      </c>
      <c r="H6" s="53">
        <v>1</v>
      </c>
      <c r="J6" s="27" t="s">
        <v>32</v>
      </c>
      <c r="K6" s="53" t="s">
        <v>323</v>
      </c>
      <c r="L6" s="53">
        <v>1</v>
      </c>
      <c r="N6" s="11" t="s">
        <v>33</v>
      </c>
      <c r="O6" s="53" t="s">
        <v>322</v>
      </c>
      <c r="P6" s="53">
        <v>1</v>
      </c>
      <c r="Q6" s="54">
        <v>4</v>
      </c>
      <c r="R6" s="9" t="s">
        <v>34</v>
      </c>
      <c r="S6" s="53" t="s">
        <v>323</v>
      </c>
      <c r="T6" s="53">
        <v>1</v>
      </c>
      <c r="V6" t="s">
        <v>361</v>
      </c>
      <c r="W6" s="53" t="s">
        <v>321</v>
      </c>
      <c r="X6" s="53">
        <v>0</v>
      </c>
      <c r="Y6" s="97">
        <v>2.4</v>
      </c>
      <c r="Z6">
        <f t="shared" si="0"/>
        <v>1</v>
      </c>
      <c r="AA6" s="76"/>
      <c r="AB6" s="133" t="s">
        <v>238</v>
      </c>
      <c r="AC6" s="77">
        <f>COUNTIF($G$2:$G$21, "O")</f>
        <v>2</v>
      </c>
      <c r="AD6" s="77">
        <f>COUNTIF($K$2:$K$21, "O")</f>
        <v>1</v>
      </c>
      <c r="AE6" s="77">
        <f>COUNTIF($O$2:$O$21, "O")</f>
        <v>1</v>
      </c>
      <c r="AF6" s="77">
        <f>COUNTIF($S$2:$S$21, "O")</f>
        <v>2</v>
      </c>
      <c r="AG6" s="139">
        <f>COUNTIF($W$2:$W$21, "O")</f>
        <v>1</v>
      </c>
      <c r="AH6" s="143">
        <f>SUM(AC6:AG6)</f>
        <v>7</v>
      </c>
      <c r="AI6" s="91">
        <f>SUM(AC6:AG6)/SUM($AC$5:$AG$7)</f>
        <v>7.0000000000000007E-2</v>
      </c>
      <c r="AJ6" s="91"/>
      <c r="AK6" s="33" t="s">
        <v>346</v>
      </c>
      <c r="AL6" s="34"/>
      <c r="AM6" s="35"/>
      <c r="AN6" s="35"/>
      <c r="AO6" s="35"/>
      <c r="AP6" s="35"/>
      <c r="AQ6" s="35"/>
      <c r="AR6" s="116"/>
      <c r="AS6" s="116"/>
    </row>
    <row r="7" spans="1:45" x14ac:dyDescent="0.2">
      <c r="A7" s="1">
        <v>5</v>
      </c>
      <c r="C7" s="7" t="s">
        <v>35</v>
      </c>
      <c r="D7" s="8" t="s">
        <v>36</v>
      </c>
      <c r="E7" s="8" t="s">
        <v>242</v>
      </c>
      <c r="F7" s="10" t="s">
        <v>37</v>
      </c>
      <c r="G7" s="54" t="s">
        <v>321</v>
      </c>
      <c r="H7" s="54">
        <v>0</v>
      </c>
      <c r="I7" s="54">
        <v>1</v>
      </c>
      <c r="J7" s="27" t="s">
        <v>38</v>
      </c>
      <c r="K7" s="53" t="s">
        <v>323</v>
      </c>
      <c r="L7" s="53">
        <v>1</v>
      </c>
      <c r="N7" s="9" t="s">
        <v>38</v>
      </c>
      <c r="O7" s="53" t="s">
        <v>323</v>
      </c>
      <c r="P7" s="53">
        <v>1</v>
      </c>
      <c r="R7" s="9" t="s">
        <v>38</v>
      </c>
      <c r="S7" s="53" t="s">
        <v>323</v>
      </c>
      <c r="T7" s="53">
        <v>1</v>
      </c>
      <c r="V7" t="s">
        <v>362</v>
      </c>
      <c r="W7" s="53" t="s">
        <v>321</v>
      </c>
      <c r="X7" s="53">
        <v>0</v>
      </c>
      <c r="Y7" s="97">
        <v>1</v>
      </c>
      <c r="Z7">
        <f t="shared" si="0"/>
        <v>2</v>
      </c>
      <c r="AA7" s="76"/>
      <c r="AB7" s="134" t="s">
        <v>239</v>
      </c>
      <c r="AC7" s="92">
        <f>COUNTIF($G$2:$G$21, "R")</f>
        <v>5</v>
      </c>
      <c r="AD7" s="92">
        <f>COUNTIF($K$2:$K$21, "R")</f>
        <v>4</v>
      </c>
      <c r="AE7" s="92">
        <f>COUNTIF($O$2:$O$21, "R")</f>
        <v>4</v>
      </c>
      <c r="AF7" s="92">
        <f>COUNTIF($S$2:$S$21, "R")</f>
        <v>4</v>
      </c>
      <c r="AG7" s="140">
        <f>COUNTIF($W$2:$W$21, "R")</f>
        <v>8</v>
      </c>
      <c r="AH7" s="144">
        <f>SUM(AC7:AG7)</f>
        <v>25</v>
      </c>
      <c r="AI7" s="93">
        <f>SUM(AC7:AG7)/SUM($AC$5:$AG$7)</f>
        <v>0.25</v>
      </c>
      <c r="AJ7" s="93"/>
      <c r="AK7" s="33" t="s">
        <v>347</v>
      </c>
      <c r="AL7" s="34"/>
      <c r="AM7" s="35"/>
      <c r="AN7" s="35"/>
      <c r="AO7" s="35"/>
      <c r="AP7" s="35"/>
      <c r="AQ7" s="35"/>
      <c r="AR7" s="116"/>
      <c r="AS7" s="116"/>
    </row>
    <row r="8" spans="1:45" x14ac:dyDescent="0.2">
      <c r="A8" s="1">
        <v>6</v>
      </c>
      <c r="C8" s="7" t="s">
        <v>39</v>
      </c>
      <c r="D8" s="8" t="s">
        <v>40</v>
      </c>
      <c r="E8" s="8" t="s">
        <v>242</v>
      </c>
      <c r="F8" s="9" t="s">
        <v>41</v>
      </c>
      <c r="G8" s="59" t="s">
        <v>322</v>
      </c>
      <c r="H8" s="59">
        <v>1</v>
      </c>
      <c r="I8" s="54">
        <v>4</v>
      </c>
      <c r="J8" s="31" t="s">
        <v>42</v>
      </c>
      <c r="K8" s="54" t="s">
        <v>321</v>
      </c>
      <c r="L8" s="54">
        <v>0</v>
      </c>
      <c r="M8" s="54">
        <v>1</v>
      </c>
      <c r="N8" s="10" t="s">
        <v>43</v>
      </c>
      <c r="O8" s="54" t="s">
        <v>321</v>
      </c>
      <c r="P8" s="54">
        <v>0</v>
      </c>
      <c r="Q8" s="54">
        <v>4</v>
      </c>
      <c r="R8" s="10" t="s">
        <v>44</v>
      </c>
      <c r="S8" s="54" t="s">
        <v>322</v>
      </c>
      <c r="T8" s="54">
        <v>1</v>
      </c>
      <c r="U8" s="54">
        <v>4</v>
      </c>
      <c r="V8" t="s">
        <v>363</v>
      </c>
      <c r="W8" s="54" t="s">
        <v>323</v>
      </c>
      <c r="X8" s="54">
        <v>1</v>
      </c>
      <c r="Y8" s="97"/>
      <c r="Z8">
        <f t="shared" si="0"/>
        <v>2</v>
      </c>
      <c r="AA8" s="76"/>
      <c r="AB8" s="135" t="s">
        <v>240</v>
      </c>
      <c r="AC8" s="78">
        <f>SUM(AC5,AC6)/SUM(AC5:AC7)</f>
        <v>0.75</v>
      </c>
      <c r="AD8" s="78">
        <f t="shared" ref="AD8:AG8" si="1">SUM(AD5,AD6)/SUM(AD5:AD7)</f>
        <v>0.8</v>
      </c>
      <c r="AE8" s="78">
        <f t="shared" si="1"/>
        <v>0.8</v>
      </c>
      <c r="AF8" s="78">
        <f t="shared" si="1"/>
        <v>0.8</v>
      </c>
      <c r="AG8" s="141">
        <f t="shared" si="1"/>
        <v>0.6</v>
      </c>
      <c r="AH8" s="148">
        <v>0.71</v>
      </c>
      <c r="AI8" s="79"/>
      <c r="AJ8" s="79"/>
      <c r="AK8" s="33"/>
      <c r="AL8" s="34"/>
      <c r="AM8" s="34"/>
      <c r="AN8" s="34"/>
      <c r="AO8" s="34"/>
      <c r="AP8" s="34"/>
      <c r="AQ8" s="34"/>
    </row>
    <row r="9" spans="1:45" x14ac:dyDescent="0.2">
      <c r="A9" s="1">
        <v>7</v>
      </c>
      <c r="C9" s="7" t="s">
        <v>45</v>
      </c>
      <c r="D9" s="8" t="s">
        <v>46</v>
      </c>
      <c r="E9" s="8" t="s">
        <v>242</v>
      </c>
      <c r="F9" s="9" t="s">
        <v>47</v>
      </c>
      <c r="G9" s="59" t="s">
        <v>323</v>
      </c>
      <c r="H9" s="59">
        <v>1</v>
      </c>
      <c r="J9" s="44" t="s">
        <v>48</v>
      </c>
      <c r="K9" s="54" t="s">
        <v>321</v>
      </c>
      <c r="L9" s="54">
        <v>0</v>
      </c>
      <c r="M9" s="54">
        <v>4</v>
      </c>
      <c r="N9" s="9" t="s">
        <v>45</v>
      </c>
      <c r="O9" s="54" t="s">
        <v>323</v>
      </c>
      <c r="P9" s="54">
        <v>1</v>
      </c>
      <c r="R9" s="9" t="s">
        <v>47</v>
      </c>
      <c r="S9" s="54" t="s">
        <v>323</v>
      </c>
      <c r="T9" s="54">
        <v>1</v>
      </c>
      <c r="V9" t="s">
        <v>47</v>
      </c>
      <c r="W9" s="54" t="s">
        <v>323</v>
      </c>
      <c r="X9" s="54">
        <v>1</v>
      </c>
      <c r="Y9" s="97"/>
      <c r="Z9">
        <f t="shared" si="0"/>
        <v>1</v>
      </c>
      <c r="AA9" s="76"/>
      <c r="AB9" s="136"/>
      <c r="AC9" s="130"/>
      <c r="AD9" s="130"/>
      <c r="AE9" s="130"/>
      <c r="AF9" s="130"/>
      <c r="AG9" s="147"/>
      <c r="AH9" s="137"/>
      <c r="AI9" s="81"/>
      <c r="AJ9" s="81"/>
      <c r="AK9" s="34"/>
      <c r="AL9" s="34"/>
      <c r="AM9" s="34"/>
      <c r="AN9" s="34"/>
      <c r="AO9" s="34"/>
      <c r="AP9" s="34"/>
      <c r="AQ9" s="34"/>
    </row>
    <row r="10" spans="1:45" x14ac:dyDescent="0.2">
      <c r="A10" s="1">
        <v>8</v>
      </c>
      <c r="C10" s="7" t="s">
        <v>49</v>
      </c>
      <c r="D10" s="8" t="s">
        <v>50</v>
      </c>
      <c r="E10" s="8" t="s">
        <v>242</v>
      </c>
      <c r="F10" s="11" t="s">
        <v>51</v>
      </c>
      <c r="G10" s="54" t="s">
        <v>321</v>
      </c>
      <c r="H10" s="54">
        <v>0</v>
      </c>
      <c r="I10" s="54">
        <v>2</v>
      </c>
      <c r="J10" s="27" t="s">
        <v>52</v>
      </c>
      <c r="K10" s="54" t="s">
        <v>323</v>
      </c>
      <c r="L10" s="54">
        <v>1</v>
      </c>
      <c r="N10" s="10" t="s">
        <v>53</v>
      </c>
      <c r="O10" s="54" t="s">
        <v>321</v>
      </c>
      <c r="P10" s="54">
        <v>0</v>
      </c>
      <c r="Q10" s="54">
        <v>3</v>
      </c>
      <c r="R10" s="9" t="s">
        <v>54</v>
      </c>
      <c r="S10" s="54" t="s">
        <v>323</v>
      </c>
      <c r="T10" s="54">
        <v>1</v>
      </c>
      <c r="V10" t="s">
        <v>364</v>
      </c>
      <c r="W10" s="54" t="s">
        <v>321</v>
      </c>
      <c r="X10" s="54">
        <v>0</v>
      </c>
      <c r="Y10" s="97">
        <v>1.3</v>
      </c>
      <c r="Z10">
        <f t="shared" si="0"/>
        <v>3</v>
      </c>
      <c r="AA10" s="76"/>
      <c r="AB10" s="135" t="s">
        <v>335</v>
      </c>
      <c r="AC10" s="32" cm="1">
        <f t="array" ref="AC10">COUNT(FIND({1},I$2:I$21))</f>
        <v>1</v>
      </c>
      <c r="AD10" s="32" cm="1">
        <f t="array" ref="AD10">COUNT(FIND({1},M$2:M$21))</f>
        <v>2</v>
      </c>
      <c r="AE10" s="32" cm="1">
        <f t="array" ref="AE10">COUNT(FIND({1},Q$2:Q$21))</f>
        <v>1</v>
      </c>
      <c r="AF10" s="32" cm="1">
        <f t="array" ref="AF10">COUNT(FIND({1},U$2:U$21))</f>
        <v>1</v>
      </c>
      <c r="AG10" s="76" cm="1">
        <f t="array" ref="AG10">COUNT(FIND({1},Y$2:Y$21))</f>
        <v>4</v>
      </c>
      <c r="AH10" s="146">
        <f>SUM(AC10:AG10)</f>
        <v>9</v>
      </c>
      <c r="AI10" s="79">
        <f>AH10/SUM($AH$10:$AH$18)</f>
        <v>0.21951219512195122</v>
      </c>
      <c r="AJ10" s="79"/>
      <c r="AK10" s="34"/>
      <c r="AL10" s="34"/>
      <c r="AM10" s="34"/>
      <c r="AN10" s="34"/>
      <c r="AO10" s="34"/>
      <c r="AP10" s="34"/>
      <c r="AQ10" s="34"/>
    </row>
    <row r="11" spans="1:45" x14ac:dyDescent="0.2">
      <c r="A11" s="1">
        <v>9</v>
      </c>
      <c r="C11" s="7" t="s">
        <v>55</v>
      </c>
      <c r="D11" s="8" t="s">
        <v>56</v>
      </c>
      <c r="E11" s="8" t="s">
        <v>242</v>
      </c>
      <c r="F11" s="9" t="s">
        <v>57</v>
      </c>
      <c r="G11" s="59" t="s">
        <v>323</v>
      </c>
      <c r="H11" s="59">
        <v>1</v>
      </c>
      <c r="J11" s="27" t="s">
        <v>57</v>
      </c>
      <c r="K11" s="54" t="s">
        <v>323</v>
      </c>
      <c r="L11" s="54">
        <v>1</v>
      </c>
      <c r="N11" s="9" t="s">
        <v>57</v>
      </c>
      <c r="O11" s="54" t="s">
        <v>323</v>
      </c>
      <c r="P11" s="54">
        <v>1</v>
      </c>
      <c r="R11" s="9" t="s">
        <v>57</v>
      </c>
      <c r="S11" s="54" t="s">
        <v>323</v>
      </c>
      <c r="T11" s="54">
        <v>1</v>
      </c>
      <c r="V11" t="s">
        <v>57</v>
      </c>
      <c r="W11" s="54" t="s">
        <v>323</v>
      </c>
      <c r="X11" s="54">
        <v>1</v>
      </c>
      <c r="Y11" s="97"/>
      <c r="Z11">
        <f t="shared" si="0"/>
        <v>0</v>
      </c>
      <c r="AA11" s="76"/>
      <c r="AB11" s="124"/>
      <c r="AC11" s="114">
        <f>AC10/AC20</f>
        <v>0.125</v>
      </c>
      <c r="AD11" s="151">
        <f t="shared" ref="AD11:AG11" si="2">AD10/AD20</f>
        <v>0.33333333333333331</v>
      </c>
      <c r="AE11" s="114">
        <f t="shared" si="2"/>
        <v>0.14285714285714285</v>
      </c>
      <c r="AF11" s="114">
        <f t="shared" si="2"/>
        <v>0.14285714285714285</v>
      </c>
      <c r="AG11" s="151">
        <f t="shared" si="2"/>
        <v>0.30769230769230771</v>
      </c>
      <c r="AH11" s="146"/>
      <c r="AI11" s="76"/>
      <c r="AJ11" s="76"/>
      <c r="AK11" s="34"/>
      <c r="AL11" s="34"/>
      <c r="AM11" s="34"/>
      <c r="AN11" s="34"/>
      <c r="AO11" s="34"/>
      <c r="AP11" s="34"/>
      <c r="AQ11" s="34"/>
    </row>
    <row r="12" spans="1:45" x14ac:dyDescent="0.2">
      <c r="A12" s="1">
        <v>10</v>
      </c>
      <c r="C12" s="7" t="s">
        <v>58</v>
      </c>
      <c r="D12" s="8" t="s">
        <v>59</v>
      </c>
      <c r="E12" s="8" t="s">
        <v>242</v>
      </c>
      <c r="F12" s="9" t="s">
        <v>60</v>
      </c>
      <c r="G12" s="59" t="s">
        <v>323</v>
      </c>
      <c r="H12" s="59">
        <v>1</v>
      </c>
      <c r="J12" s="27" t="s">
        <v>58</v>
      </c>
      <c r="K12" s="54" t="s">
        <v>323</v>
      </c>
      <c r="L12" s="54">
        <v>1</v>
      </c>
      <c r="N12" s="9" t="s">
        <v>58</v>
      </c>
      <c r="O12" s="54" t="s">
        <v>323</v>
      </c>
      <c r="P12" s="54">
        <v>1</v>
      </c>
      <c r="R12" s="9" t="s">
        <v>58</v>
      </c>
      <c r="S12" s="54" t="s">
        <v>323</v>
      </c>
      <c r="T12" s="54">
        <v>1</v>
      </c>
      <c r="V12" t="s">
        <v>58</v>
      </c>
      <c r="W12" s="54" t="s">
        <v>323</v>
      </c>
      <c r="X12" s="54">
        <v>1</v>
      </c>
      <c r="Y12" s="97"/>
      <c r="Z12">
        <f t="shared" si="0"/>
        <v>0</v>
      </c>
      <c r="AA12" s="76"/>
      <c r="AB12" s="135" t="s">
        <v>336</v>
      </c>
      <c r="AC12" s="32" cm="1">
        <f t="array" ref="AC12">COUNT(FIND({2},I$2:I$21))</f>
        <v>1</v>
      </c>
      <c r="AD12" s="32" cm="1">
        <f t="array" ref="AD12">COUNT(FIND({2},M$2:M$21))</f>
        <v>0</v>
      </c>
      <c r="AE12" s="32" cm="1">
        <f t="array" ref="AE12">COUNT(FIND({2},Q$2:Q$21))</f>
        <v>0</v>
      </c>
      <c r="AF12" s="32" cm="1">
        <f t="array" ref="AF12">COUNT(FIND({2},U$2:U$21))</f>
        <v>1</v>
      </c>
      <c r="AG12" s="76" cm="1">
        <f t="array" ref="AG12">COUNT(FIND({2},Y$2:Y$21))</f>
        <v>2</v>
      </c>
      <c r="AH12" s="146">
        <f>SUM(AC12:AG12)</f>
        <v>4</v>
      </c>
      <c r="AI12" s="79">
        <f>AH12/SUM($AH$10:$AH$18)</f>
        <v>9.7560975609756101E-2</v>
      </c>
      <c r="AJ12" s="79"/>
      <c r="AK12" s="33" t="s">
        <v>303</v>
      </c>
      <c r="AL12" s="34"/>
      <c r="AM12" s="34"/>
      <c r="AN12" s="34"/>
      <c r="AO12" s="34"/>
      <c r="AP12" s="34"/>
      <c r="AQ12" s="34"/>
    </row>
    <row r="13" spans="1:45" x14ac:dyDescent="0.2">
      <c r="A13" s="1">
        <v>11</v>
      </c>
      <c r="C13" s="7" t="s">
        <v>61</v>
      </c>
      <c r="D13" s="8" t="s">
        <v>62</v>
      </c>
      <c r="E13" s="8" t="s">
        <v>242</v>
      </c>
      <c r="F13" s="9" t="s">
        <v>63</v>
      </c>
      <c r="G13" s="59" t="s">
        <v>323</v>
      </c>
      <c r="H13" s="59">
        <v>1</v>
      </c>
      <c r="J13" s="27" t="s">
        <v>64</v>
      </c>
      <c r="K13" s="54" t="s">
        <v>323</v>
      </c>
      <c r="L13" s="54">
        <v>1</v>
      </c>
      <c r="N13" s="9" t="s">
        <v>63</v>
      </c>
      <c r="O13" s="54" t="s">
        <v>323</v>
      </c>
      <c r="P13" s="54">
        <v>1</v>
      </c>
      <c r="R13" s="9" t="s">
        <v>63</v>
      </c>
      <c r="S13" s="54" t="s">
        <v>323</v>
      </c>
      <c r="T13" s="54">
        <v>1</v>
      </c>
      <c r="V13" t="s">
        <v>365</v>
      </c>
      <c r="W13" s="54" t="s">
        <v>323</v>
      </c>
      <c r="X13" s="54">
        <v>1</v>
      </c>
      <c r="Y13" s="97"/>
      <c r="Z13">
        <f t="shared" si="0"/>
        <v>0</v>
      </c>
      <c r="AA13" s="76"/>
      <c r="AB13" s="124"/>
      <c r="AC13" s="114">
        <f>AC12/AC20</f>
        <v>0.125</v>
      </c>
      <c r="AD13" s="114">
        <f t="shared" ref="AD13:AG13" si="3">AD12/AD20</f>
        <v>0</v>
      </c>
      <c r="AE13" s="114">
        <f t="shared" si="3"/>
        <v>0</v>
      </c>
      <c r="AF13" s="114">
        <f t="shared" si="3"/>
        <v>0.14285714285714285</v>
      </c>
      <c r="AG13" s="114">
        <f t="shared" si="3"/>
        <v>0.15384615384615385</v>
      </c>
      <c r="AH13" s="146"/>
      <c r="AI13" s="76"/>
      <c r="AJ13" s="76"/>
      <c r="AK13" s="34"/>
      <c r="AL13" s="34"/>
      <c r="AM13" s="34"/>
      <c r="AN13" s="34"/>
      <c r="AO13" s="34"/>
      <c r="AP13" s="34"/>
      <c r="AQ13" s="34"/>
    </row>
    <row r="14" spans="1:45" x14ac:dyDescent="0.2">
      <c r="A14" s="1">
        <v>12</v>
      </c>
      <c r="C14" s="7" t="s">
        <v>65</v>
      </c>
      <c r="D14" s="8" t="s">
        <v>66</v>
      </c>
      <c r="E14" s="8" t="s">
        <v>242</v>
      </c>
      <c r="F14" s="11" t="s">
        <v>67</v>
      </c>
      <c r="G14" s="54" t="s">
        <v>322</v>
      </c>
      <c r="H14" s="54">
        <v>1</v>
      </c>
      <c r="I14" s="54">
        <v>4</v>
      </c>
      <c r="J14" s="27" t="s">
        <v>68</v>
      </c>
      <c r="K14" s="54" t="s">
        <v>323</v>
      </c>
      <c r="L14" s="54">
        <v>1</v>
      </c>
      <c r="N14" s="9" t="s">
        <v>69</v>
      </c>
      <c r="O14" s="54" t="s">
        <v>323</v>
      </c>
      <c r="P14" s="54">
        <v>1</v>
      </c>
      <c r="R14" s="38" t="s">
        <v>70</v>
      </c>
      <c r="S14" s="54" t="s">
        <v>321</v>
      </c>
      <c r="T14" s="54">
        <v>0</v>
      </c>
      <c r="U14" s="54">
        <v>2</v>
      </c>
      <c r="V14" t="s">
        <v>69</v>
      </c>
      <c r="W14" s="54" t="s">
        <v>323</v>
      </c>
      <c r="X14" s="54">
        <v>1</v>
      </c>
      <c r="Y14" s="97"/>
      <c r="Z14">
        <f t="shared" si="0"/>
        <v>1</v>
      </c>
      <c r="AA14" s="76"/>
      <c r="AB14" s="135" t="s">
        <v>337</v>
      </c>
      <c r="AC14" s="32" cm="1">
        <f t="array" ref="AC14">COUNT(FIND({3},I$2:I$21))</f>
        <v>2</v>
      </c>
      <c r="AD14" s="32" cm="1">
        <f t="array" ref="AD14">COUNT(FIND({3},M$2:M$21))</f>
        <v>0</v>
      </c>
      <c r="AE14" s="32" cm="1">
        <f t="array" ref="AE14">COUNT(FIND({3},Q$2:Q$21))</f>
        <v>3</v>
      </c>
      <c r="AF14" s="32" cm="1">
        <f t="array" ref="AF14">COUNT(FIND({3},U$2:U$21))</f>
        <v>0</v>
      </c>
      <c r="AG14" s="76" cm="1">
        <f t="array" ref="AG14">COUNT(FIND({3},Y$2:Y$21))</f>
        <v>2</v>
      </c>
      <c r="AH14" s="146">
        <f>SUM(AC14:AG14)</f>
        <v>7</v>
      </c>
      <c r="AI14" s="79">
        <f>AH14/SUM($AH$10:$AH$18)</f>
        <v>0.17073170731707318</v>
      </c>
      <c r="AJ14" s="79"/>
      <c r="AK14" s="106" t="s">
        <v>296</v>
      </c>
      <c r="AL14" s="34"/>
      <c r="AM14" s="34"/>
      <c r="AN14" s="34"/>
      <c r="AO14" s="34"/>
      <c r="AP14" s="34"/>
      <c r="AQ14" s="34"/>
    </row>
    <row r="15" spans="1:45" x14ac:dyDescent="0.2">
      <c r="A15" s="1">
        <v>13</v>
      </c>
      <c r="C15" s="7" t="s">
        <v>71</v>
      </c>
      <c r="D15" s="8" t="s">
        <v>72</v>
      </c>
      <c r="E15" s="8" t="s">
        <v>242</v>
      </c>
      <c r="F15" s="9" t="s">
        <v>71</v>
      </c>
      <c r="G15" s="59" t="s">
        <v>323</v>
      </c>
      <c r="H15" s="59">
        <v>1</v>
      </c>
      <c r="J15" s="27" t="s">
        <v>71</v>
      </c>
      <c r="K15" s="54" t="s">
        <v>323</v>
      </c>
      <c r="L15" s="54">
        <v>1</v>
      </c>
      <c r="N15" s="9" t="s">
        <v>71</v>
      </c>
      <c r="O15" s="54" t="s">
        <v>323</v>
      </c>
      <c r="P15" s="54">
        <v>1</v>
      </c>
      <c r="R15" s="9" t="s">
        <v>73</v>
      </c>
      <c r="S15" s="54" t="s">
        <v>323</v>
      </c>
      <c r="T15" s="54">
        <v>1</v>
      </c>
      <c r="V15" t="s">
        <v>366</v>
      </c>
      <c r="W15" s="54" t="s">
        <v>321</v>
      </c>
      <c r="X15" s="54">
        <v>0</v>
      </c>
      <c r="Y15" s="97">
        <v>1</v>
      </c>
      <c r="Z15">
        <f t="shared" si="0"/>
        <v>1</v>
      </c>
      <c r="AA15" s="76"/>
      <c r="AB15" s="124"/>
      <c r="AC15" s="114">
        <f>AC14/AC20</f>
        <v>0.25</v>
      </c>
      <c r="AD15" s="114">
        <f t="shared" ref="AD15:AG15" si="4">AD14/AD20</f>
        <v>0</v>
      </c>
      <c r="AE15" s="151">
        <f t="shared" si="4"/>
        <v>0.42857142857142855</v>
      </c>
      <c r="AF15" s="114">
        <f t="shared" si="4"/>
        <v>0</v>
      </c>
      <c r="AG15" s="114">
        <f t="shared" si="4"/>
        <v>0.15384615384615385</v>
      </c>
      <c r="AH15" s="146"/>
      <c r="AI15" s="76"/>
      <c r="AJ15" s="76"/>
      <c r="AK15" s="34"/>
      <c r="AL15" s="34"/>
      <c r="AM15" s="34"/>
      <c r="AN15" s="34"/>
      <c r="AO15" s="34"/>
      <c r="AP15" s="34"/>
      <c r="AQ15" s="34"/>
    </row>
    <row r="16" spans="1:45" x14ac:dyDescent="0.2">
      <c r="A16" s="1">
        <v>14</v>
      </c>
      <c r="B16" s="3">
        <v>524.53700000000003</v>
      </c>
      <c r="C16" s="7" t="s">
        <v>74</v>
      </c>
      <c r="D16" s="8" t="s">
        <v>75</v>
      </c>
      <c r="E16" s="8" t="s">
        <v>242</v>
      </c>
      <c r="F16" s="9" t="s">
        <v>74</v>
      </c>
      <c r="G16" s="59" t="s">
        <v>323</v>
      </c>
      <c r="H16" s="59">
        <v>1</v>
      </c>
      <c r="J16" s="27" t="s">
        <v>74</v>
      </c>
      <c r="K16" s="54" t="s">
        <v>323</v>
      </c>
      <c r="L16" s="54">
        <v>1</v>
      </c>
      <c r="N16" s="9" t="s">
        <v>76</v>
      </c>
      <c r="O16" s="54" t="s">
        <v>323</v>
      </c>
      <c r="P16" s="54">
        <v>1</v>
      </c>
      <c r="R16" s="9" t="s">
        <v>74</v>
      </c>
      <c r="S16" s="54" t="s">
        <v>323</v>
      </c>
      <c r="T16" s="54">
        <v>1</v>
      </c>
      <c r="V16" t="s">
        <v>367</v>
      </c>
      <c r="W16" s="54" t="s">
        <v>321</v>
      </c>
      <c r="X16" s="54">
        <v>0</v>
      </c>
      <c r="Y16" s="97">
        <v>1</v>
      </c>
      <c r="Z16">
        <f t="shared" si="0"/>
        <v>1</v>
      </c>
      <c r="AA16" s="76"/>
      <c r="AB16" s="135" t="s">
        <v>338</v>
      </c>
      <c r="AC16" s="32" cm="1">
        <f t="array" ref="AC16">COUNT(FIND({4},I$2:I$21))</f>
        <v>4</v>
      </c>
      <c r="AD16" s="32" cm="1">
        <f t="array" ref="AD16">COUNT(FIND({4},M$2:M$21))</f>
        <v>2</v>
      </c>
      <c r="AE16" s="32" cm="1">
        <f t="array" ref="AE16">COUNT(FIND({4},Q$2:Q$21))</f>
        <v>3</v>
      </c>
      <c r="AF16" s="32" cm="1">
        <f t="array" ref="AF16">COUNT(FIND({4},U$2:U$21))</f>
        <v>4</v>
      </c>
      <c r="AG16" s="76" cm="1">
        <f t="array" ref="AG16">COUNT(FIND({4},Y$2:Y$21))</f>
        <v>3</v>
      </c>
      <c r="AH16" s="146">
        <f>SUM(AC16:AG16)</f>
        <v>16</v>
      </c>
      <c r="AI16" s="79">
        <f>AH16/SUM($AH$10:$AH$18)</f>
        <v>0.3902439024390244</v>
      </c>
      <c r="AJ16" s="79"/>
      <c r="AK16" s="33" t="s">
        <v>299</v>
      </c>
      <c r="AL16" s="34"/>
      <c r="AM16" s="34"/>
      <c r="AN16" s="34"/>
      <c r="AO16" s="34"/>
      <c r="AP16" s="34"/>
      <c r="AQ16" s="34"/>
    </row>
    <row r="17" spans="1:45" x14ac:dyDescent="0.2">
      <c r="A17" s="1"/>
      <c r="C17" s="7" t="s">
        <v>77</v>
      </c>
      <c r="D17" s="8" t="s">
        <v>78</v>
      </c>
      <c r="E17" s="8" t="s">
        <v>242</v>
      </c>
      <c r="F17" s="10" t="s">
        <v>79</v>
      </c>
      <c r="G17" s="54" t="s">
        <v>321</v>
      </c>
      <c r="H17" s="54">
        <v>0</v>
      </c>
      <c r="I17" s="54">
        <v>4</v>
      </c>
      <c r="J17" s="27" t="s">
        <v>80</v>
      </c>
      <c r="K17" s="54" t="s">
        <v>323</v>
      </c>
      <c r="L17" s="54">
        <v>1</v>
      </c>
      <c r="N17" s="9" t="s">
        <v>81</v>
      </c>
      <c r="O17" s="54" t="s">
        <v>323</v>
      </c>
      <c r="P17" s="54">
        <v>1</v>
      </c>
      <c r="R17" s="10" t="s">
        <v>79</v>
      </c>
      <c r="S17" s="54" t="s">
        <v>321</v>
      </c>
      <c r="T17" s="54">
        <v>0</v>
      </c>
      <c r="U17" s="54">
        <v>4</v>
      </c>
      <c r="V17" t="s">
        <v>79</v>
      </c>
      <c r="W17" s="54" t="s">
        <v>321</v>
      </c>
      <c r="X17" s="54">
        <v>0</v>
      </c>
      <c r="Y17" s="97">
        <v>2.4</v>
      </c>
      <c r="Z17">
        <f t="shared" si="0"/>
        <v>3</v>
      </c>
      <c r="AA17" s="76"/>
      <c r="AB17" s="124"/>
      <c r="AC17" s="151">
        <f>AC16/AC20</f>
        <v>0.5</v>
      </c>
      <c r="AD17" s="151">
        <f t="shared" ref="AD17:AG17" si="5">AD16/AD20</f>
        <v>0.33333333333333331</v>
      </c>
      <c r="AE17" s="151">
        <f t="shared" si="5"/>
        <v>0.42857142857142855</v>
      </c>
      <c r="AF17" s="151">
        <f t="shared" si="5"/>
        <v>0.5714285714285714</v>
      </c>
      <c r="AG17" s="114">
        <f t="shared" si="5"/>
        <v>0.23076923076923078</v>
      </c>
      <c r="AH17" s="146"/>
      <c r="AI17" s="76"/>
      <c r="AJ17" s="76"/>
      <c r="AK17" s="34"/>
      <c r="AL17" s="34"/>
      <c r="AM17" s="34"/>
      <c r="AN17" s="34"/>
      <c r="AO17" s="34"/>
      <c r="AP17" s="35"/>
      <c r="AQ17" s="35"/>
      <c r="AR17" s="116"/>
      <c r="AS17" s="116"/>
    </row>
    <row r="18" spans="1:45" x14ac:dyDescent="0.2">
      <c r="A18" s="1"/>
      <c r="C18" s="3" t="s">
        <v>244</v>
      </c>
      <c r="D18" s="3" t="s">
        <v>245</v>
      </c>
      <c r="E18" t="s">
        <v>8</v>
      </c>
      <c r="F18" s="31" t="s">
        <v>246</v>
      </c>
      <c r="G18" s="54" t="s">
        <v>321</v>
      </c>
      <c r="H18" s="54">
        <v>0</v>
      </c>
      <c r="I18" s="54">
        <v>3</v>
      </c>
      <c r="J18" s="27" t="s">
        <v>247</v>
      </c>
      <c r="K18" s="54" t="s">
        <v>323</v>
      </c>
      <c r="L18" s="54">
        <v>1</v>
      </c>
      <c r="N18" s="27" t="s">
        <v>248</v>
      </c>
      <c r="O18" s="54" t="s">
        <v>323</v>
      </c>
      <c r="P18" s="54">
        <v>1</v>
      </c>
      <c r="R18" s="28" t="s">
        <v>249</v>
      </c>
      <c r="S18" s="54" t="s">
        <v>322</v>
      </c>
      <c r="T18" s="54">
        <v>1</v>
      </c>
      <c r="U18" s="54">
        <v>4</v>
      </c>
      <c r="V18" t="s">
        <v>368</v>
      </c>
      <c r="W18" s="54" t="s">
        <v>322</v>
      </c>
      <c r="X18" s="54">
        <v>1</v>
      </c>
      <c r="Y18" s="97">
        <v>5</v>
      </c>
      <c r="Z18">
        <f t="shared" si="0"/>
        <v>1</v>
      </c>
      <c r="AA18" s="76"/>
      <c r="AB18" s="135" t="s">
        <v>339</v>
      </c>
      <c r="AC18" s="32" cm="1">
        <f t="array" ref="AC18">COUNT(FIND({5},I$2:I$21))</f>
        <v>0</v>
      </c>
      <c r="AD18" s="32" cm="1">
        <f t="array" ref="AD18">COUNT(FIND({5},M$2:M$21))</f>
        <v>2</v>
      </c>
      <c r="AE18" s="32" cm="1">
        <f t="array" ref="AE18">COUNT(FIND({5},Q$2:Q$21))</f>
        <v>0</v>
      </c>
      <c r="AF18" s="32" cm="1">
        <f t="array" ref="AF18">COUNT(FIND({5},U$2:U$21))</f>
        <v>1</v>
      </c>
      <c r="AG18" s="76" cm="1">
        <f t="array" ref="AG18">COUNT(FIND({5},Y$2:Y$21))</f>
        <v>2</v>
      </c>
      <c r="AH18" s="146">
        <f>SUM(AC18:AG18)</f>
        <v>5</v>
      </c>
      <c r="AI18" s="79">
        <f>AH18/SUM($AH$10:$AH$18)</f>
        <v>0.12195121951219512</v>
      </c>
      <c r="AJ18" s="79"/>
      <c r="AK18" s="33" t="s">
        <v>300</v>
      </c>
      <c r="AL18" s="34"/>
      <c r="AM18" s="34"/>
      <c r="AN18" s="34"/>
      <c r="AO18" s="34"/>
      <c r="AP18" s="35"/>
      <c r="AQ18" s="35"/>
      <c r="AR18" s="116"/>
      <c r="AS18" s="116"/>
    </row>
    <row r="19" spans="1:45" x14ac:dyDescent="0.2">
      <c r="A19" s="1"/>
      <c r="C19" s="3" t="s">
        <v>250</v>
      </c>
      <c r="D19" s="3" t="s">
        <v>251</v>
      </c>
      <c r="E19" t="s">
        <v>8</v>
      </c>
      <c r="F19" s="27" t="s">
        <v>252</v>
      </c>
      <c r="G19" s="54" t="s">
        <v>323</v>
      </c>
      <c r="H19" s="54">
        <v>1</v>
      </c>
      <c r="J19" s="31" t="s">
        <v>253</v>
      </c>
      <c r="K19" s="54" t="s">
        <v>321</v>
      </c>
      <c r="L19" s="54">
        <v>0</v>
      </c>
      <c r="M19" s="54">
        <v>4.5</v>
      </c>
      <c r="N19" s="27" t="s">
        <v>252</v>
      </c>
      <c r="O19" s="54" t="s">
        <v>323</v>
      </c>
      <c r="P19" s="54">
        <v>1</v>
      </c>
      <c r="R19" s="31" t="s">
        <v>253</v>
      </c>
      <c r="S19" s="54" t="s">
        <v>321</v>
      </c>
      <c r="T19" s="54">
        <v>0</v>
      </c>
      <c r="U19" s="54">
        <v>4.5</v>
      </c>
      <c r="V19" t="s">
        <v>369</v>
      </c>
      <c r="W19" s="54" t="s">
        <v>321</v>
      </c>
      <c r="X19" s="54">
        <v>0</v>
      </c>
      <c r="Y19" s="97">
        <v>4.5</v>
      </c>
      <c r="Z19">
        <f t="shared" si="0"/>
        <v>3</v>
      </c>
      <c r="AA19" s="76"/>
      <c r="AB19" s="124"/>
      <c r="AC19" s="114">
        <f>AC18/AC20</f>
        <v>0</v>
      </c>
      <c r="AD19" s="151">
        <f t="shared" ref="AD19:AG19" si="6">AD18/AD20</f>
        <v>0.33333333333333331</v>
      </c>
      <c r="AE19" s="114">
        <f t="shared" si="6"/>
        <v>0</v>
      </c>
      <c r="AF19" s="114">
        <f t="shared" si="6"/>
        <v>0.14285714285714285</v>
      </c>
      <c r="AG19" s="114">
        <f t="shared" si="6"/>
        <v>0.15384615384615385</v>
      </c>
      <c r="AH19" s="146"/>
      <c r="AI19" s="76"/>
      <c r="AJ19" s="76"/>
      <c r="AK19" s="34"/>
      <c r="AL19" s="34"/>
      <c r="AM19" s="34"/>
      <c r="AN19" s="34"/>
      <c r="AO19" s="34"/>
      <c r="AP19" s="35"/>
      <c r="AQ19" s="35"/>
      <c r="AR19" s="116"/>
      <c r="AS19" s="116"/>
    </row>
    <row r="20" spans="1:45" x14ac:dyDescent="0.2">
      <c r="A20" s="1"/>
      <c r="C20" s="3" t="s">
        <v>291</v>
      </c>
      <c r="D20" s="3" t="s">
        <v>290</v>
      </c>
      <c r="E20" t="s">
        <v>8</v>
      </c>
      <c r="F20" s="27" t="s">
        <v>291</v>
      </c>
      <c r="G20" s="54" t="s">
        <v>323</v>
      </c>
      <c r="H20" s="54">
        <v>1</v>
      </c>
      <c r="J20" s="29" t="s">
        <v>324</v>
      </c>
      <c r="K20" s="54" t="s">
        <v>323</v>
      </c>
      <c r="L20" s="54">
        <v>1</v>
      </c>
      <c r="N20" s="27" t="s">
        <v>291</v>
      </c>
      <c r="O20" s="54" t="s">
        <v>323</v>
      </c>
      <c r="P20" s="54">
        <v>1</v>
      </c>
      <c r="R20" s="27" t="s">
        <v>291</v>
      </c>
      <c r="S20" s="54" t="s">
        <v>323</v>
      </c>
      <c r="T20" s="54">
        <v>1</v>
      </c>
      <c r="V20" t="s">
        <v>291</v>
      </c>
      <c r="W20" s="54" t="s">
        <v>323</v>
      </c>
      <c r="X20" s="54">
        <v>1</v>
      </c>
      <c r="Y20" s="97"/>
      <c r="Z20">
        <f t="shared" si="0"/>
        <v>0</v>
      </c>
      <c r="AA20" s="76"/>
      <c r="AB20" s="137" t="s">
        <v>357</v>
      </c>
      <c r="AC20" s="150">
        <f>SUM(AC10,AC12,AC14,AC16,AC18)</f>
        <v>8</v>
      </c>
      <c r="AD20" s="150">
        <f t="shared" ref="AD20:AG20" si="7">SUM(AD10,AD12,AD14,AD16,AD18)</f>
        <v>6</v>
      </c>
      <c r="AE20" s="150">
        <f t="shared" si="7"/>
        <v>7</v>
      </c>
      <c r="AF20" s="150">
        <f t="shared" si="7"/>
        <v>7</v>
      </c>
      <c r="AG20" s="150">
        <f t="shared" si="7"/>
        <v>13</v>
      </c>
      <c r="AH20" s="137">
        <f>SUM(AC20:AG20)</f>
        <v>41</v>
      </c>
      <c r="AI20" s="81"/>
      <c r="AJ20" s="81"/>
      <c r="AK20" s="33" t="s">
        <v>301</v>
      </c>
      <c r="AL20" s="34"/>
      <c r="AM20" s="34"/>
      <c r="AN20" s="34"/>
      <c r="AO20" s="34"/>
      <c r="AP20" s="35"/>
      <c r="AQ20" s="35"/>
      <c r="AR20" s="116"/>
      <c r="AS20" s="116"/>
    </row>
    <row r="21" spans="1:45" ht="16" thickBot="1" x14ac:dyDescent="0.25">
      <c r="A21" s="19">
        <v>15</v>
      </c>
      <c r="B21" s="20">
        <v>2410.5300000000002</v>
      </c>
      <c r="C21" s="21" t="s">
        <v>254</v>
      </c>
      <c r="D21" s="21" t="s">
        <v>255</v>
      </c>
      <c r="E21" s="21" t="s">
        <v>8</v>
      </c>
      <c r="F21" s="39" t="s">
        <v>256</v>
      </c>
      <c r="G21" s="60" t="s">
        <v>323</v>
      </c>
      <c r="H21" s="60">
        <v>1</v>
      </c>
      <c r="I21" s="55"/>
      <c r="J21" s="39" t="s">
        <v>254</v>
      </c>
      <c r="K21" s="55" t="s">
        <v>323</v>
      </c>
      <c r="L21" s="55">
        <v>1</v>
      </c>
      <c r="M21" s="55"/>
      <c r="N21" s="39" t="s">
        <v>254</v>
      </c>
      <c r="O21" s="55" t="s">
        <v>323</v>
      </c>
      <c r="P21" s="55">
        <v>1</v>
      </c>
      <c r="Q21" s="55"/>
      <c r="R21" s="39" t="s">
        <v>254</v>
      </c>
      <c r="S21" s="55" t="s">
        <v>323</v>
      </c>
      <c r="T21" s="55">
        <v>1</v>
      </c>
      <c r="U21" s="55"/>
      <c r="V21" s="21" t="s">
        <v>370</v>
      </c>
      <c r="W21" s="55" t="s">
        <v>323</v>
      </c>
      <c r="X21" s="55">
        <v>1</v>
      </c>
      <c r="Y21" s="98"/>
      <c r="Z21">
        <f t="shared" si="0"/>
        <v>0</v>
      </c>
      <c r="AB21" s="65"/>
      <c r="AC21" s="32"/>
      <c r="AD21" s="32"/>
      <c r="AE21" s="32"/>
      <c r="AF21" s="32"/>
      <c r="AG21" s="32"/>
      <c r="AH21" s="109"/>
      <c r="AI21" s="32"/>
      <c r="AJ21" s="32"/>
      <c r="AO21" s="116"/>
      <c r="AP21" s="116"/>
      <c r="AQ21" s="116"/>
      <c r="AR21" s="116"/>
      <c r="AS21" s="116"/>
    </row>
    <row r="22" spans="1:45" ht="16" thickTop="1" x14ac:dyDescent="0.2">
      <c r="A22" s="15">
        <v>16</v>
      </c>
      <c r="B22" s="16">
        <v>747</v>
      </c>
      <c r="C22" s="12" t="s">
        <v>82</v>
      </c>
      <c r="D22" s="17" t="s">
        <v>83</v>
      </c>
      <c r="E22" s="17" t="s">
        <v>241</v>
      </c>
      <c r="F22" s="18" t="s">
        <v>82</v>
      </c>
      <c r="G22" s="59" t="s">
        <v>323</v>
      </c>
      <c r="H22" s="59">
        <v>1</v>
      </c>
      <c r="J22" s="31" t="s">
        <v>85</v>
      </c>
      <c r="K22" s="53" t="s">
        <v>321</v>
      </c>
      <c r="L22" s="53">
        <v>0</v>
      </c>
      <c r="N22" s="18" t="s">
        <v>82</v>
      </c>
      <c r="O22" s="53" t="s">
        <v>323</v>
      </c>
      <c r="P22" s="53">
        <v>1</v>
      </c>
      <c r="R22" s="18" t="s">
        <v>82</v>
      </c>
      <c r="S22" s="53" t="s">
        <v>323</v>
      </c>
      <c r="T22" s="53">
        <v>1</v>
      </c>
      <c r="V22" t="s">
        <v>82</v>
      </c>
      <c r="W22" s="53" t="s">
        <v>323</v>
      </c>
      <c r="X22" s="53">
        <v>1</v>
      </c>
      <c r="Y22" s="99"/>
      <c r="Z22">
        <f t="shared" si="0"/>
        <v>1</v>
      </c>
      <c r="AB22" s="67" t="s">
        <v>350</v>
      </c>
      <c r="AC22" s="68"/>
      <c r="AD22" s="68"/>
      <c r="AE22" s="68"/>
      <c r="AF22" s="68"/>
      <c r="AG22" s="69"/>
      <c r="AH22" s="127" t="s">
        <v>357</v>
      </c>
      <c r="AI22" s="128" t="s">
        <v>358</v>
      </c>
      <c r="AJ22" s="128" t="s">
        <v>390</v>
      </c>
      <c r="AK22" s="88" t="s">
        <v>349</v>
      </c>
      <c r="AL22" s="37"/>
      <c r="AM22" s="41"/>
      <c r="AN22" s="41"/>
      <c r="AO22" s="41"/>
      <c r="AP22" s="37"/>
      <c r="AQ22" s="37"/>
    </row>
    <row r="23" spans="1:45" x14ac:dyDescent="0.2">
      <c r="A23" s="1">
        <v>17</v>
      </c>
      <c r="B23" s="3">
        <v>741.74199999999996</v>
      </c>
      <c r="C23" s="12" t="s">
        <v>86</v>
      </c>
      <c r="D23" s="8" t="s">
        <v>87</v>
      </c>
      <c r="E23" s="8" t="s">
        <v>241</v>
      </c>
      <c r="F23" s="9" t="s">
        <v>86</v>
      </c>
      <c r="G23" s="59" t="s">
        <v>323</v>
      </c>
      <c r="H23" s="59">
        <v>1</v>
      </c>
      <c r="J23" s="27" t="s">
        <v>86</v>
      </c>
      <c r="K23" s="53" t="s">
        <v>323</v>
      </c>
      <c r="L23" s="53">
        <v>1</v>
      </c>
      <c r="N23" s="9" t="s">
        <v>86</v>
      </c>
      <c r="O23" s="53" t="s">
        <v>323</v>
      </c>
      <c r="P23" s="53">
        <v>1</v>
      </c>
      <c r="R23" s="9" t="s">
        <v>88</v>
      </c>
      <c r="S23" s="53" t="s">
        <v>323</v>
      </c>
      <c r="T23" s="53">
        <v>1</v>
      </c>
      <c r="V23" t="s">
        <v>379</v>
      </c>
      <c r="W23" s="53" t="s">
        <v>321</v>
      </c>
      <c r="X23" s="53">
        <v>0</v>
      </c>
      <c r="Y23" s="100">
        <v>2</v>
      </c>
      <c r="Z23">
        <f t="shared" si="0"/>
        <v>1</v>
      </c>
      <c r="AB23" s="149" t="s">
        <v>237</v>
      </c>
      <c r="AC23" s="75">
        <f>COUNTIF($G$22:$G$41, "G")</f>
        <v>6</v>
      </c>
      <c r="AD23" s="75">
        <f>COUNTIF($K$22:$K$41, "G")</f>
        <v>9</v>
      </c>
      <c r="AE23" s="75">
        <f>COUNTIF($O$22:$O$41, "G")</f>
        <v>16</v>
      </c>
      <c r="AF23" s="75">
        <f>COUNTIF($S$22:$S$41, "G")</f>
        <v>12</v>
      </c>
      <c r="AG23" s="138">
        <f>COUNTIF($W$22:$W$41, "G")</f>
        <v>11</v>
      </c>
      <c r="AH23" s="142">
        <f>SUM(AC23:AG23)</f>
        <v>54</v>
      </c>
      <c r="AI23" s="90">
        <f>SUM(AC23:AG23)/SUM($AC$23:$AG$25)</f>
        <v>0.54</v>
      </c>
      <c r="AJ23" s="121">
        <f>+ COUNTIF(Z22:Z41, 0)</f>
        <v>3</v>
      </c>
      <c r="AK23" s="40"/>
      <c r="AL23" s="37"/>
      <c r="AM23" s="41"/>
      <c r="AN23" s="41"/>
      <c r="AO23" s="41"/>
      <c r="AP23" s="37"/>
      <c r="AQ23" s="37"/>
    </row>
    <row r="24" spans="1:45" x14ac:dyDescent="0.2">
      <c r="A24" s="1">
        <v>18</v>
      </c>
      <c r="B24" s="3" t="s">
        <v>89</v>
      </c>
      <c r="C24" s="12" t="s">
        <v>90</v>
      </c>
      <c r="D24" s="8" t="s">
        <v>91</v>
      </c>
      <c r="E24" s="8" t="s">
        <v>241</v>
      </c>
      <c r="F24" s="10" t="s">
        <v>92</v>
      </c>
      <c r="G24" s="59" t="s">
        <v>321</v>
      </c>
      <c r="H24" s="59">
        <v>0</v>
      </c>
      <c r="I24" s="54">
        <v>1</v>
      </c>
      <c r="J24" s="27" t="s">
        <v>90</v>
      </c>
      <c r="K24" s="53" t="s">
        <v>323</v>
      </c>
      <c r="L24" s="53">
        <v>1</v>
      </c>
      <c r="N24" s="9" t="s">
        <v>93</v>
      </c>
      <c r="O24" s="53" t="s">
        <v>323</v>
      </c>
      <c r="P24" s="53">
        <v>1</v>
      </c>
      <c r="R24" s="9" t="s">
        <v>94</v>
      </c>
      <c r="S24" s="53" t="s">
        <v>323</v>
      </c>
      <c r="T24" s="53">
        <v>1</v>
      </c>
      <c r="V24" t="s">
        <v>378</v>
      </c>
      <c r="W24" s="53" t="s">
        <v>323</v>
      </c>
      <c r="X24" s="53">
        <v>1</v>
      </c>
      <c r="Y24" s="100"/>
      <c r="Z24">
        <f t="shared" si="0"/>
        <v>1</v>
      </c>
      <c r="AB24" s="133" t="s">
        <v>238</v>
      </c>
      <c r="AC24" s="77">
        <f>COUNTIF($G$22:$G$41, "O")</f>
        <v>1</v>
      </c>
      <c r="AD24" s="77">
        <f>COUNTIF($K$22:$K$41, "O")</f>
        <v>3</v>
      </c>
      <c r="AE24" s="77">
        <f>COUNTIF($O$22:$O$41, "O")</f>
        <v>2</v>
      </c>
      <c r="AF24" s="77">
        <f>COUNTIF($S$22:$S$41, "O")</f>
        <v>3</v>
      </c>
      <c r="AG24" s="139">
        <f>COUNTIF($W$22:$W$41, "O")</f>
        <v>0</v>
      </c>
      <c r="AH24" s="143">
        <f>SUM(AC24:AG24)</f>
        <v>9</v>
      </c>
      <c r="AI24" s="91">
        <f>SUM(AC24:AG24)/SUM($AC$23:$AG$25)</f>
        <v>0.09</v>
      </c>
      <c r="AJ24" s="122"/>
      <c r="AK24" s="40"/>
      <c r="AL24" s="37"/>
      <c r="AM24" s="41"/>
      <c r="AN24" s="41"/>
      <c r="AO24" s="41"/>
      <c r="AP24" s="37"/>
      <c r="AQ24" s="37"/>
    </row>
    <row r="25" spans="1:45" ht="15.75" customHeight="1" x14ac:dyDescent="0.2">
      <c r="A25" s="1">
        <v>19</v>
      </c>
      <c r="B25" s="3" t="s">
        <v>95</v>
      </c>
      <c r="C25" s="12" t="s">
        <v>96</v>
      </c>
      <c r="D25" s="8" t="s">
        <v>97</v>
      </c>
      <c r="E25" s="8" t="s">
        <v>241</v>
      </c>
      <c r="F25" s="9" t="s">
        <v>98</v>
      </c>
      <c r="G25" s="59" t="s">
        <v>323</v>
      </c>
      <c r="H25" s="59">
        <v>1</v>
      </c>
      <c r="J25" s="27" t="s">
        <v>98</v>
      </c>
      <c r="K25" s="53" t="s">
        <v>323</v>
      </c>
      <c r="L25" s="53">
        <v>1</v>
      </c>
      <c r="N25" s="9" t="s">
        <v>98</v>
      </c>
      <c r="O25" s="53" t="s">
        <v>323</v>
      </c>
      <c r="P25" s="53">
        <v>1</v>
      </c>
      <c r="R25" s="9" t="s">
        <v>98</v>
      </c>
      <c r="S25" s="53" t="s">
        <v>323</v>
      </c>
      <c r="T25" s="53">
        <v>1</v>
      </c>
      <c r="V25" t="s">
        <v>98</v>
      </c>
      <c r="W25" s="53" t="s">
        <v>323</v>
      </c>
      <c r="X25" s="53">
        <v>1</v>
      </c>
      <c r="Y25" s="100"/>
      <c r="Z25">
        <f t="shared" si="0"/>
        <v>0</v>
      </c>
      <c r="AA25" s="76"/>
      <c r="AB25" s="134" t="s">
        <v>239</v>
      </c>
      <c r="AC25" s="92">
        <f>COUNTIF($G$22:$G$41, "R")</f>
        <v>13</v>
      </c>
      <c r="AD25" s="92">
        <f>COUNTIF($K$22:$K$41, "R")</f>
        <v>8</v>
      </c>
      <c r="AE25" s="92">
        <f>COUNTIF($O$22:$O$41, "R")</f>
        <v>2</v>
      </c>
      <c r="AF25" s="92">
        <f>COUNTIF($S$22:$S$41, "R")</f>
        <v>5</v>
      </c>
      <c r="AG25" s="140">
        <f>COUNTIF($W$22:$W$41, "R")</f>
        <v>9</v>
      </c>
      <c r="AH25" s="144">
        <f>SUM(AC25:AG25)</f>
        <v>37</v>
      </c>
      <c r="AI25" s="93">
        <f>SUM(AC25:AG25)/SUM($AC$23:$AG$25)</f>
        <v>0.37</v>
      </c>
      <c r="AJ25" s="123"/>
      <c r="AK25" s="40" t="s">
        <v>355</v>
      </c>
      <c r="AL25" s="37"/>
      <c r="AM25" s="41"/>
      <c r="AN25" s="41"/>
      <c r="AO25" s="41"/>
      <c r="AP25" s="37"/>
      <c r="AQ25" s="37"/>
    </row>
    <row r="26" spans="1:45" ht="15.75" customHeight="1" x14ac:dyDescent="0.2">
      <c r="A26" s="1">
        <v>20</v>
      </c>
      <c r="B26" s="3" t="s">
        <v>99</v>
      </c>
      <c r="C26" s="12" t="s">
        <v>100</v>
      </c>
      <c r="D26" s="8" t="s">
        <v>101</v>
      </c>
      <c r="E26" s="8" t="s">
        <v>241</v>
      </c>
      <c r="F26" s="10" t="s">
        <v>102</v>
      </c>
      <c r="G26" s="59" t="s">
        <v>321</v>
      </c>
      <c r="H26" s="59">
        <v>0</v>
      </c>
      <c r="I26" s="54">
        <v>2</v>
      </c>
      <c r="J26" s="44" t="s">
        <v>103</v>
      </c>
      <c r="K26" s="53" t="s">
        <v>322</v>
      </c>
      <c r="L26" s="53">
        <v>1</v>
      </c>
      <c r="N26" s="9" t="s">
        <v>104</v>
      </c>
      <c r="O26" s="53" t="s">
        <v>323</v>
      </c>
      <c r="P26" s="53">
        <v>1</v>
      </c>
      <c r="R26" s="38" t="s">
        <v>103</v>
      </c>
      <c r="S26" s="53" t="s">
        <v>322</v>
      </c>
      <c r="T26" s="53">
        <v>1</v>
      </c>
      <c r="U26" s="54">
        <v>6</v>
      </c>
      <c r="V26" t="s">
        <v>377</v>
      </c>
      <c r="W26" s="53" t="s">
        <v>323</v>
      </c>
      <c r="X26" s="53">
        <v>1</v>
      </c>
      <c r="Y26" s="100"/>
      <c r="Z26">
        <f t="shared" si="0"/>
        <v>1</v>
      </c>
      <c r="AA26" s="76"/>
      <c r="AB26" s="135" t="s">
        <v>240</v>
      </c>
      <c r="AC26" s="78">
        <f>SUM(AC23,AC24)/SUM(AC23:AC25)</f>
        <v>0.35</v>
      </c>
      <c r="AD26" s="78">
        <f t="shared" ref="AD26:AF26" si="8">SUM(AD23,AD24)/SUM(AD23:AD25)</f>
        <v>0.6</v>
      </c>
      <c r="AE26" s="78">
        <f t="shared" si="8"/>
        <v>0.9</v>
      </c>
      <c r="AF26" s="78">
        <f t="shared" si="8"/>
        <v>0.75</v>
      </c>
      <c r="AG26" s="141">
        <f>SUM(AG23,AG24)/SUM(AG23:AG25)</f>
        <v>0.55000000000000004</v>
      </c>
      <c r="AH26" s="145">
        <f>SUM(AH23:AH24)/SUM(AH23:AH25)</f>
        <v>0.63</v>
      </c>
      <c r="AI26" s="76"/>
      <c r="AJ26" s="124"/>
      <c r="AK26" s="40"/>
      <c r="AL26" s="37"/>
      <c r="AM26" s="41"/>
      <c r="AN26" s="41"/>
      <c r="AO26" s="37"/>
      <c r="AP26" s="37"/>
      <c r="AQ26" s="37"/>
    </row>
    <row r="27" spans="1:45" ht="15.75" customHeight="1" x14ac:dyDescent="0.2">
      <c r="A27" s="1">
        <v>21</v>
      </c>
      <c r="B27" s="3" t="s">
        <v>105</v>
      </c>
      <c r="C27" s="12" t="s">
        <v>106</v>
      </c>
      <c r="D27" s="8" t="s">
        <v>107</v>
      </c>
      <c r="E27" s="8" t="s">
        <v>241</v>
      </c>
      <c r="F27" s="10" t="s">
        <v>108</v>
      </c>
      <c r="G27" s="59" t="s">
        <v>321</v>
      </c>
      <c r="H27" s="59">
        <v>0</v>
      </c>
      <c r="I27" s="54">
        <v>2</v>
      </c>
      <c r="J27" s="31" t="s">
        <v>109</v>
      </c>
      <c r="K27" s="53" t="s">
        <v>321</v>
      </c>
      <c r="L27" s="53">
        <v>0</v>
      </c>
      <c r="M27" s="54">
        <v>2</v>
      </c>
      <c r="N27" s="9" t="s">
        <v>106</v>
      </c>
      <c r="O27" s="53" t="s">
        <v>323</v>
      </c>
      <c r="P27" s="53">
        <v>1</v>
      </c>
      <c r="R27" s="9" t="s">
        <v>106</v>
      </c>
      <c r="S27" s="53" t="s">
        <v>323</v>
      </c>
      <c r="T27" s="53">
        <v>1</v>
      </c>
      <c r="V27" t="s">
        <v>108</v>
      </c>
      <c r="W27" s="53" t="s">
        <v>321</v>
      </c>
      <c r="X27" s="53">
        <v>0</v>
      </c>
      <c r="Y27" s="100">
        <v>2</v>
      </c>
      <c r="Z27">
        <f t="shared" si="0"/>
        <v>3</v>
      </c>
      <c r="AA27" s="76"/>
      <c r="AB27" s="136"/>
      <c r="AC27" s="130"/>
      <c r="AD27" s="130"/>
      <c r="AE27" s="130"/>
      <c r="AF27" s="130"/>
      <c r="AG27" s="147"/>
      <c r="AH27" s="137"/>
      <c r="AI27" s="81"/>
      <c r="AJ27" s="126"/>
      <c r="AK27" s="40"/>
      <c r="AL27" s="37"/>
      <c r="AM27" s="37"/>
      <c r="AN27" s="37"/>
      <c r="AO27" s="37"/>
      <c r="AP27" s="37"/>
      <c r="AQ27" s="37"/>
    </row>
    <row r="28" spans="1:45" ht="15.75" customHeight="1" x14ac:dyDescent="0.2">
      <c r="A28" s="1">
        <v>22</v>
      </c>
      <c r="B28" s="3" t="s">
        <v>110</v>
      </c>
      <c r="C28" s="12" t="s">
        <v>111</v>
      </c>
      <c r="D28" s="8" t="s">
        <v>112</v>
      </c>
      <c r="E28" s="8" t="s">
        <v>241</v>
      </c>
      <c r="F28" s="10" t="s">
        <v>113</v>
      </c>
      <c r="G28" s="59" t="s">
        <v>321</v>
      </c>
      <c r="H28" s="59">
        <v>0</v>
      </c>
      <c r="I28" s="54">
        <v>2</v>
      </c>
      <c r="J28" s="27" t="s">
        <v>111</v>
      </c>
      <c r="K28" s="53" t="s">
        <v>323</v>
      </c>
      <c r="L28" s="53">
        <v>1</v>
      </c>
      <c r="N28" s="9" t="s">
        <v>111</v>
      </c>
      <c r="O28" s="53" t="s">
        <v>323</v>
      </c>
      <c r="P28" s="53">
        <v>1</v>
      </c>
      <c r="R28" s="9" t="s">
        <v>111</v>
      </c>
      <c r="S28" s="53" t="s">
        <v>323</v>
      </c>
      <c r="T28" s="53">
        <v>1</v>
      </c>
      <c r="V28" t="s">
        <v>111</v>
      </c>
      <c r="W28" s="53" t="s">
        <v>323</v>
      </c>
      <c r="X28" s="53">
        <v>1</v>
      </c>
      <c r="Y28" s="100"/>
      <c r="Z28">
        <f t="shared" si="0"/>
        <v>1</v>
      </c>
      <c r="AA28" s="76"/>
      <c r="AB28" s="135" t="s">
        <v>335</v>
      </c>
      <c r="AC28" s="32" cm="1">
        <f t="array" ref="AC28">COUNT(FIND({1},I$22:I$41))</f>
        <v>1</v>
      </c>
      <c r="AD28" s="32" cm="1">
        <f t="array" ref="AD28">COUNT(FIND({1},M$22:M$41))</f>
        <v>0</v>
      </c>
      <c r="AE28" s="32" cm="1">
        <f t="array" ref="AE28">COUNT(FIND({1},Q$22:Q$41))</f>
        <v>0</v>
      </c>
      <c r="AF28" s="32" cm="1">
        <f t="array" ref="AF28">COUNT(FIND({1},U$22:U$41))</f>
        <v>0</v>
      </c>
      <c r="AG28" s="76" cm="1">
        <f t="array" ref="AG28">COUNT(FIND({1},Y$22:Y$41))</f>
        <v>0</v>
      </c>
      <c r="AH28" s="146">
        <f t="shared" ref="AH28" si="9">SUM(AC28:AG28)</f>
        <v>1</v>
      </c>
      <c r="AI28" s="79">
        <f>AH28/SUM($AH$28:$AH$38)</f>
        <v>2.2222222222222223E-2</v>
      </c>
      <c r="AJ28" s="125"/>
      <c r="AK28" s="37"/>
      <c r="AL28" s="37"/>
      <c r="AM28" s="37"/>
      <c r="AN28" s="37"/>
      <c r="AO28" s="37"/>
      <c r="AP28" s="37"/>
      <c r="AQ28" s="37"/>
    </row>
    <row r="29" spans="1:45" ht="15.75" customHeight="1" x14ac:dyDescent="0.2">
      <c r="A29" s="1">
        <v>23</v>
      </c>
      <c r="B29" s="3" t="s">
        <v>114</v>
      </c>
      <c r="C29" s="12" t="s">
        <v>115</v>
      </c>
      <c r="D29" s="8" t="s">
        <v>116</v>
      </c>
      <c r="E29" s="8" t="s">
        <v>241</v>
      </c>
      <c r="F29" s="10" t="s">
        <v>117</v>
      </c>
      <c r="G29" s="59" t="s">
        <v>321</v>
      </c>
      <c r="H29" s="59">
        <v>0</v>
      </c>
      <c r="I29" s="54">
        <v>5</v>
      </c>
      <c r="J29" s="27" t="s">
        <v>118</v>
      </c>
      <c r="K29" s="53" t="s">
        <v>323</v>
      </c>
      <c r="L29" s="53">
        <v>1</v>
      </c>
      <c r="N29" s="10" t="s">
        <v>119</v>
      </c>
      <c r="O29" s="53" t="s">
        <v>323</v>
      </c>
      <c r="P29" s="53">
        <v>1</v>
      </c>
      <c r="R29" s="10" t="s">
        <v>120</v>
      </c>
      <c r="S29" s="53" t="s">
        <v>321</v>
      </c>
      <c r="T29" s="53">
        <v>0</v>
      </c>
      <c r="U29" s="54" t="s">
        <v>309</v>
      </c>
      <c r="V29" t="s">
        <v>376</v>
      </c>
      <c r="W29" s="53" t="s">
        <v>323</v>
      </c>
      <c r="X29" s="53">
        <v>1</v>
      </c>
      <c r="Y29" s="100"/>
      <c r="Z29">
        <f t="shared" si="0"/>
        <v>2</v>
      </c>
      <c r="AA29" s="76"/>
      <c r="AB29" s="124"/>
      <c r="AC29" s="114">
        <f>AC28/AC40</f>
        <v>6.25E-2</v>
      </c>
      <c r="AD29" s="114">
        <f t="shared" ref="AD29:AG29" si="10">AD28/AD40</f>
        <v>0</v>
      </c>
      <c r="AE29" s="114">
        <f t="shared" si="10"/>
        <v>0</v>
      </c>
      <c r="AF29" s="114">
        <f t="shared" si="10"/>
        <v>0</v>
      </c>
      <c r="AG29" s="114">
        <f t="shared" si="10"/>
        <v>0</v>
      </c>
      <c r="AH29" s="146"/>
      <c r="AI29" s="76"/>
      <c r="AJ29" s="124"/>
      <c r="AK29" s="37"/>
      <c r="AL29" s="37"/>
      <c r="AM29" s="37"/>
      <c r="AN29" s="37"/>
      <c r="AO29" s="37"/>
      <c r="AP29" s="37"/>
      <c r="AQ29" s="37"/>
    </row>
    <row r="30" spans="1:45" ht="15.75" customHeight="1" x14ac:dyDescent="0.2">
      <c r="A30" s="1">
        <v>24</v>
      </c>
      <c r="B30" s="3" t="s">
        <v>121</v>
      </c>
      <c r="C30" s="12" t="s">
        <v>122</v>
      </c>
      <c r="D30" s="8" t="s">
        <v>123</v>
      </c>
      <c r="E30" s="8" t="s">
        <v>241</v>
      </c>
      <c r="F30" s="9" t="s">
        <v>124</v>
      </c>
      <c r="G30" s="59" t="s">
        <v>323</v>
      </c>
      <c r="H30" s="59">
        <v>1</v>
      </c>
      <c r="J30" s="31" t="s">
        <v>125</v>
      </c>
      <c r="K30" s="53" t="s">
        <v>321</v>
      </c>
      <c r="L30" s="53">
        <v>0</v>
      </c>
      <c r="M30" s="54">
        <v>2</v>
      </c>
      <c r="N30" s="9" t="s">
        <v>126</v>
      </c>
      <c r="O30" s="53" t="s">
        <v>323</v>
      </c>
      <c r="P30" s="53">
        <v>1</v>
      </c>
      <c r="R30" s="10" t="s">
        <v>127</v>
      </c>
      <c r="S30" s="53" t="s">
        <v>321</v>
      </c>
      <c r="T30" s="53">
        <v>0</v>
      </c>
      <c r="U30" s="54">
        <v>2</v>
      </c>
      <c r="V30" t="s">
        <v>375</v>
      </c>
      <c r="W30" s="53" t="s">
        <v>323</v>
      </c>
      <c r="X30" s="53">
        <v>1</v>
      </c>
      <c r="Y30" s="100"/>
      <c r="Z30">
        <f t="shared" si="0"/>
        <v>2</v>
      </c>
      <c r="AA30" s="76"/>
      <c r="AB30" s="135" t="s">
        <v>336</v>
      </c>
      <c r="AC30" s="32" cm="1">
        <f t="array" ref="AC30">COUNT(FIND({2},I$22:I$41))</f>
        <v>9</v>
      </c>
      <c r="AD30" s="32" cm="1">
        <f t="array" ref="AD30">COUNT(FIND({2},M$22:M$41))</f>
        <v>7</v>
      </c>
      <c r="AE30" s="32" cm="1">
        <f t="array" ref="AE30">COUNT(FIND({2},Q$22:Q$41))</f>
        <v>1</v>
      </c>
      <c r="AF30" s="32" cm="1">
        <f t="array" ref="AF30">COUNT(FIND({2},U$22:U$41))</f>
        <v>4</v>
      </c>
      <c r="AG30" s="76" cm="1">
        <f t="array" ref="AG30">COUNT(FIND({2},Y$22:Y$41))</f>
        <v>7</v>
      </c>
      <c r="AH30" s="146">
        <f>SUM(AC30:AG30)</f>
        <v>28</v>
      </c>
      <c r="AI30" s="79">
        <f>AH30/SUM($AH$28:$AH$38)</f>
        <v>0.62222222222222223</v>
      </c>
      <c r="AJ30" s="125"/>
      <c r="AK30" s="40" t="s">
        <v>304</v>
      </c>
      <c r="AL30" s="37"/>
      <c r="AM30" s="37"/>
      <c r="AN30" s="37"/>
      <c r="AO30" s="37"/>
      <c r="AP30" s="37"/>
      <c r="AQ30" s="37"/>
    </row>
    <row r="31" spans="1:45" ht="15.75" customHeight="1" x14ac:dyDescent="0.2">
      <c r="A31" s="1">
        <v>25</v>
      </c>
      <c r="B31" s="3" t="s">
        <v>128</v>
      </c>
      <c r="C31" s="12" t="s">
        <v>129</v>
      </c>
      <c r="D31" s="8" t="s">
        <v>130</v>
      </c>
      <c r="E31" s="8" t="s">
        <v>241</v>
      </c>
      <c r="F31" s="38" t="s">
        <v>131</v>
      </c>
      <c r="G31" s="61" t="s">
        <v>321</v>
      </c>
      <c r="H31" s="61">
        <v>0</v>
      </c>
      <c r="I31" s="54">
        <v>3</v>
      </c>
      <c r="J31" s="27" t="s">
        <v>132</v>
      </c>
      <c r="K31" s="56" t="s">
        <v>323</v>
      </c>
      <c r="L31" s="56">
        <v>1</v>
      </c>
      <c r="N31" s="38" t="s">
        <v>131</v>
      </c>
      <c r="O31" s="54" t="s">
        <v>321</v>
      </c>
      <c r="P31" s="54">
        <v>0</v>
      </c>
      <c r="Q31" s="54">
        <v>3</v>
      </c>
      <c r="R31" s="38" t="s">
        <v>131</v>
      </c>
      <c r="S31" s="54" t="s">
        <v>321</v>
      </c>
      <c r="T31" s="54">
        <v>0</v>
      </c>
      <c r="U31" s="54">
        <v>3</v>
      </c>
      <c r="V31" t="s">
        <v>131</v>
      </c>
      <c r="W31" s="56" t="s">
        <v>321</v>
      </c>
      <c r="X31" s="56">
        <v>0</v>
      </c>
      <c r="Y31" s="100">
        <v>3</v>
      </c>
      <c r="Z31">
        <f t="shared" si="0"/>
        <v>4</v>
      </c>
      <c r="AA31" s="76"/>
      <c r="AB31" s="124"/>
      <c r="AC31" s="151">
        <f>AC30/AC40</f>
        <v>0.5625</v>
      </c>
      <c r="AD31" s="151">
        <f t="shared" ref="AD31:AG31" si="11">AD30/AD40</f>
        <v>0.77777777777777779</v>
      </c>
      <c r="AE31" s="151">
        <f t="shared" si="11"/>
        <v>0.33333333333333331</v>
      </c>
      <c r="AF31" s="151">
        <f t="shared" si="11"/>
        <v>0.5</v>
      </c>
      <c r="AG31" s="151">
        <f t="shared" si="11"/>
        <v>0.77777777777777779</v>
      </c>
      <c r="AH31" s="146"/>
      <c r="AI31" s="76"/>
      <c r="AJ31" s="124"/>
      <c r="AK31" s="37"/>
      <c r="AL31" s="37"/>
      <c r="AM31" s="37"/>
      <c r="AN31" s="37"/>
      <c r="AO31" s="37"/>
      <c r="AP31" s="41"/>
      <c r="AQ31" s="41"/>
      <c r="AR31" s="116"/>
      <c r="AS31" s="116"/>
    </row>
    <row r="32" spans="1:45" ht="15.75" customHeight="1" x14ac:dyDescent="0.2">
      <c r="A32" s="1">
        <v>26</v>
      </c>
      <c r="B32" s="3" t="s">
        <v>133</v>
      </c>
      <c r="C32" s="12" t="s">
        <v>134</v>
      </c>
      <c r="D32" s="8" t="s">
        <v>135</v>
      </c>
      <c r="E32" s="8" t="s">
        <v>241</v>
      </c>
      <c r="F32" s="10" t="s">
        <v>136</v>
      </c>
      <c r="G32" s="59" t="s">
        <v>321</v>
      </c>
      <c r="H32" s="59">
        <v>0</v>
      </c>
      <c r="I32" s="54">
        <v>2</v>
      </c>
      <c r="J32" s="31" t="s">
        <v>136</v>
      </c>
      <c r="K32" s="53" t="s">
        <v>321</v>
      </c>
      <c r="L32" s="53">
        <v>0</v>
      </c>
      <c r="M32" s="54">
        <v>2</v>
      </c>
      <c r="N32" s="9" t="s">
        <v>134</v>
      </c>
      <c r="O32" s="53" t="s">
        <v>323</v>
      </c>
      <c r="P32" s="53">
        <v>1</v>
      </c>
      <c r="R32" s="10" t="s">
        <v>137</v>
      </c>
      <c r="S32" s="53" t="s">
        <v>321</v>
      </c>
      <c r="T32" s="53">
        <v>0</v>
      </c>
      <c r="U32" s="54">
        <v>2</v>
      </c>
      <c r="V32" t="s">
        <v>136</v>
      </c>
      <c r="W32" s="53" t="s">
        <v>321</v>
      </c>
      <c r="X32" s="53">
        <v>0</v>
      </c>
      <c r="Y32" s="100">
        <v>2</v>
      </c>
      <c r="Z32">
        <f t="shared" si="0"/>
        <v>4</v>
      </c>
      <c r="AA32" s="76"/>
      <c r="AB32" s="135" t="s">
        <v>337</v>
      </c>
      <c r="AC32" s="32" cm="1">
        <f t="array" ref="AC32">COUNT(FIND({3},I$22:I$41))</f>
        <v>1</v>
      </c>
      <c r="AD32" s="32" cm="1">
        <f t="array" ref="AD32">COUNT(FIND({3},M$22:M$41))</f>
        <v>0</v>
      </c>
      <c r="AE32" s="32" cm="1">
        <f t="array" ref="AE32">COUNT(FIND({3},Q$22:Q$41))</f>
        <v>1</v>
      </c>
      <c r="AF32" s="32" cm="1">
        <f t="array" ref="AF32">COUNT(FIND({3},U$22:U$41))</f>
        <v>1</v>
      </c>
      <c r="AG32" s="76" cm="1">
        <f t="array" ref="AG32">COUNT(FIND({3},Y$22:Y$41))</f>
        <v>1</v>
      </c>
      <c r="AH32" s="146">
        <f>SUM(AC32:AG32)</f>
        <v>4</v>
      </c>
      <c r="AI32" s="79">
        <f>AH32/SUM($AH$28:$AH$38)</f>
        <v>8.8888888888888892E-2</v>
      </c>
      <c r="AJ32" s="125"/>
      <c r="AK32" s="40" t="s">
        <v>302</v>
      </c>
      <c r="AL32" s="37"/>
      <c r="AM32" s="37"/>
      <c r="AN32" s="37"/>
      <c r="AO32" s="37"/>
      <c r="AP32" s="41"/>
      <c r="AQ32" s="41"/>
      <c r="AR32" s="116"/>
      <c r="AS32" s="116"/>
    </row>
    <row r="33" spans="1:45" ht="15.75" customHeight="1" x14ac:dyDescent="0.2">
      <c r="A33" s="1">
        <v>27</v>
      </c>
      <c r="B33" s="3">
        <v>1693</v>
      </c>
      <c r="C33" s="12" t="s">
        <v>138</v>
      </c>
      <c r="D33" s="8" t="s">
        <v>139</v>
      </c>
      <c r="E33" s="8" t="s">
        <v>241</v>
      </c>
      <c r="F33" s="10" t="s">
        <v>140</v>
      </c>
      <c r="G33" s="59" t="s">
        <v>321</v>
      </c>
      <c r="H33" s="59">
        <v>0</v>
      </c>
      <c r="I33" s="54" t="s">
        <v>298</v>
      </c>
      <c r="J33" s="27" t="s">
        <v>141</v>
      </c>
      <c r="K33" s="53" t="s">
        <v>323</v>
      </c>
      <c r="L33" s="53">
        <v>1</v>
      </c>
      <c r="N33" s="9" t="s">
        <v>138</v>
      </c>
      <c r="O33" s="53" t="s">
        <v>323</v>
      </c>
      <c r="P33" s="53">
        <v>1</v>
      </c>
      <c r="R33" s="9" t="s">
        <v>142</v>
      </c>
      <c r="S33" s="53" t="s">
        <v>323</v>
      </c>
      <c r="T33" s="53">
        <v>1</v>
      </c>
      <c r="V33" t="s">
        <v>374</v>
      </c>
      <c r="W33" s="53" t="s">
        <v>321</v>
      </c>
      <c r="X33" s="53">
        <v>0</v>
      </c>
      <c r="Y33" s="100">
        <v>4</v>
      </c>
      <c r="Z33">
        <f t="shared" si="0"/>
        <v>2</v>
      </c>
      <c r="AA33" s="76"/>
      <c r="AB33" s="124"/>
      <c r="AC33" s="114">
        <f>AC32/AC40</f>
        <v>6.25E-2</v>
      </c>
      <c r="AD33" s="114">
        <f t="shared" ref="AD33:AG33" si="12">AD32/AD40</f>
        <v>0</v>
      </c>
      <c r="AE33" s="151">
        <f t="shared" si="12"/>
        <v>0.33333333333333331</v>
      </c>
      <c r="AF33" s="114">
        <f t="shared" si="12"/>
        <v>0.125</v>
      </c>
      <c r="AG33" s="114">
        <f t="shared" si="12"/>
        <v>0.1111111111111111</v>
      </c>
      <c r="AH33" s="146"/>
      <c r="AI33" s="76"/>
      <c r="AJ33" s="124"/>
      <c r="AK33" s="37"/>
      <c r="AL33" s="37"/>
      <c r="AM33" s="37"/>
      <c r="AN33" s="37"/>
      <c r="AO33" s="37"/>
      <c r="AP33" s="41"/>
      <c r="AQ33" s="41"/>
      <c r="AR33" s="116"/>
      <c r="AS33" s="116"/>
    </row>
    <row r="34" spans="1:45" ht="15.75" customHeight="1" x14ac:dyDescent="0.2">
      <c r="A34" s="1">
        <v>28</v>
      </c>
      <c r="C34" s="12" t="s">
        <v>143</v>
      </c>
      <c r="D34" s="8" t="s">
        <v>144</v>
      </c>
      <c r="E34" s="8" t="s">
        <v>241</v>
      </c>
      <c r="F34" s="9" t="s">
        <v>145</v>
      </c>
      <c r="G34" s="59" t="s">
        <v>323</v>
      </c>
      <c r="H34" s="59">
        <v>1</v>
      </c>
      <c r="J34" s="27" t="s">
        <v>145</v>
      </c>
      <c r="K34" s="53" t="s">
        <v>323</v>
      </c>
      <c r="L34" s="53">
        <v>1</v>
      </c>
      <c r="N34" s="9" t="s">
        <v>146</v>
      </c>
      <c r="O34" s="53" t="s">
        <v>323</v>
      </c>
      <c r="P34" s="53">
        <v>1</v>
      </c>
      <c r="R34" s="38" t="s">
        <v>147</v>
      </c>
      <c r="S34" s="53" t="s">
        <v>322</v>
      </c>
      <c r="T34" s="53">
        <v>1</v>
      </c>
      <c r="V34" t="s">
        <v>145</v>
      </c>
      <c r="W34" s="53" t="s">
        <v>323</v>
      </c>
      <c r="X34" s="53">
        <v>1</v>
      </c>
      <c r="Y34" s="100"/>
      <c r="Z34">
        <f t="shared" si="0"/>
        <v>0</v>
      </c>
      <c r="AA34" s="76"/>
      <c r="AB34" s="135" t="s">
        <v>338</v>
      </c>
      <c r="AC34" s="32" cm="1">
        <f t="array" ref="AC34">COUNT(FIND({4},I$22:I$41))</f>
        <v>3</v>
      </c>
      <c r="AD34" s="32" cm="1">
        <f t="array" ref="AD34">COUNT(FIND({4},M$22:M$41))</f>
        <v>1</v>
      </c>
      <c r="AE34" s="32" cm="1">
        <f t="array" ref="AE34">COUNT(FIND({4},Q$22:Q$41))</f>
        <v>1</v>
      </c>
      <c r="AF34" s="32" cm="1">
        <f t="array" ref="AF34">COUNT(FIND({4},U$22:U$41))</f>
        <v>1</v>
      </c>
      <c r="AG34" s="76" cm="1">
        <f t="array" ref="AG34">COUNT(FIND({4},Y$22:Y$41))</f>
        <v>1</v>
      </c>
      <c r="AH34" s="146">
        <f>SUM(AC34:AG34)</f>
        <v>7</v>
      </c>
      <c r="AI34" s="79">
        <f>AH34/SUM($AH$28:$AH$38)</f>
        <v>0.15555555555555556</v>
      </c>
      <c r="AJ34" s="125"/>
      <c r="AK34" s="40" t="s">
        <v>305</v>
      </c>
      <c r="AL34" s="37"/>
      <c r="AM34" s="37"/>
      <c r="AN34" s="37"/>
      <c r="AO34" s="37"/>
      <c r="AP34" s="37"/>
      <c r="AQ34" s="37"/>
    </row>
    <row r="35" spans="1:45" ht="15.75" customHeight="1" x14ac:dyDescent="0.2">
      <c r="A35" s="1">
        <v>29</v>
      </c>
      <c r="C35" s="12" t="s">
        <v>148</v>
      </c>
      <c r="D35" s="8" t="s">
        <v>149</v>
      </c>
      <c r="E35" s="8" t="s">
        <v>241</v>
      </c>
      <c r="F35" s="9" t="s">
        <v>150</v>
      </c>
      <c r="G35" s="59" t="s">
        <v>323</v>
      </c>
      <c r="H35" s="59">
        <v>1</v>
      </c>
      <c r="J35" s="31" t="s">
        <v>151</v>
      </c>
      <c r="K35" s="53" t="s">
        <v>321</v>
      </c>
      <c r="L35" s="53">
        <v>0</v>
      </c>
      <c r="M35" s="54">
        <v>2</v>
      </c>
      <c r="N35" s="9" t="s">
        <v>152</v>
      </c>
      <c r="O35" s="53" t="s">
        <v>323</v>
      </c>
      <c r="P35" s="53">
        <v>1</v>
      </c>
      <c r="R35" s="9" t="s">
        <v>153</v>
      </c>
      <c r="S35" s="53" t="s">
        <v>323</v>
      </c>
      <c r="T35" s="53">
        <v>1</v>
      </c>
      <c r="V35" t="s">
        <v>373</v>
      </c>
      <c r="W35" s="53" t="s">
        <v>321</v>
      </c>
      <c r="X35" s="53">
        <v>0</v>
      </c>
      <c r="Y35" s="100">
        <v>2</v>
      </c>
      <c r="Z35">
        <f t="shared" si="0"/>
        <v>2</v>
      </c>
      <c r="AA35" s="76"/>
      <c r="AB35" s="124"/>
      <c r="AC35" s="114">
        <f>AC34/AC40</f>
        <v>0.1875</v>
      </c>
      <c r="AD35" s="114">
        <f t="shared" ref="AD35:AG35" si="13">AD34/AD40</f>
        <v>0.1111111111111111</v>
      </c>
      <c r="AE35" s="151">
        <f t="shared" si="13"/>
        <v>0.33333333333333331</v>
      </c>
      <c r="AF35" s="114">
        <f t="shared" si="13"/>
        <v>0.125</v>
      </c>
      <c r="AG35" s="114">
        <f t="shared" si="13"/>
        <v>0.1111111111111111</v>
      </c>
      <c r="AH35" s="146"/>
      <c r="AI35" s="76"/>
      <c r="AJ35" s="124"/>
      <c r="AK35" s="37"/>
      <c r="AL35" s="37"/>
      <c r="AM35" s="37"/>
      <c r="AN35" s="37"/>
      <c r="AO35" s="37"/>
      <c r="AP35" s="41"/>
      <c r="AQ35" s="41"/>
      <c r="AR35" s="116"/>
      <c r="AS35" s="116"/>
    </row>
    <row r="36" spans="1:45" ht="15.75" customHeight="1" x14ac:dyDescent="0.2">
      <c r="A36" s="1">
        <v>30</v>
      </c>
      <c r="C36" s="12" t="s">
        <v>154</v>
      </c>
      <c r="D36" s="8" t="s">
        <v>155</v>
      </c>
      <c r="E36" s="8" t="s">
        <v>241</v>
      </c>
      <c r="F36" s="10" t="s">
        <v>156</v>
      </c>
      <c r="G36" s="59" t="s">
        <v>321</v>
      </c>
      <c r="H36" s="59">
        <v>0</v>
      </c>
      <c r="I36" s="54">
        <v>2</v>
      </c>
      <c r="J36" s="31" t="s">
        <v>157</v>
      </c>
      <c r="K36" s="53" t="s">
        <v>321</v>
      </c>
      <c r="L36" s="53">
        <v>0</v>
      </c>
      <c r="M36" s="54">
        <v>2</v>
      </c>
      <c r="N36" s="9" t="s">
        <v>158</v>
      </c>
      <c r="O36" s="53" t="s">
        <v>323</v>
      </c>
      <c r="P36" s="53">
        <v>1</v>
      </c>
      <c r="R36" s="9" t="s">
        <v>154</v>
      </c>
      <c r="S36" s="53" t="s">
        <v>323</v>
      </c>
      <c r="T36" s="53">
        <v>1</v>
      </c>
      <c r="V36" t="s">
        <v>372</v>
      </c>
      <c r="W36" s="53" t="s">
        <v>321</v>
      </c>
      <c r="X36" s="53">
        <v>0</v>
      </c>
      <c r="Y36" s="100">
        <v>2</v>
      </c>
      <c r="Z36">
        <f t="shared" si="0"/>
        <v>3</v>
      </c>
      <c r="AA36" s="76"/>
      <c r="AB36" s="135" t="s">
        <v>339</v>
      </c>
      <c r="AC36" s="32" cm="1">
        <f t="array" ref="AC36">COUNT(FIND({5},I$22:I$41))</f>
        <v>2</v>
      </c>
      <c r="AD36" s="32" cm="1">
        <f t="array" ref="AD36">COUNT(FIND({5},M$22:M$41))</f>
        <v>0</v>
      </c>
      <c r="AE36" s="32" cm="1">
        <f t="array" ref="AE36">COUNT(FIND({5},Q$22:Q$41))</f>
        <v>0</v>
      </c>
      <c r="AF36" s="32" cm="1">
        <f t="array" ref="AF36">COUNT(FIND({5},U$22:U$41))</f>
        <v>1</v>
      </c>
      <c r="AG36" s="76" cm="1">
        <f t="array" ref="AG36">COUNT(FIND({5},Y$22:Y$41))</f>
        <v>0</v>
      </c>
      <c r="AH36" s="146">
        <f>SUM(AC36:AG36)</f>
        <v>3</v>
      </c>
      <c r="AI36" s="79">
        <f>AH36/SUM($AH$28:$AH$38)</f>
        <v>6.6666666666666666E-2</v>
      </c>
      <c r="AJ36" s="125"/>
      <c r="AK36" s="40" t="s">
        <v>307</v>
      </c>
      <c r="AL36" s="37"/>
      <c r="AM36" s="37"/>
      <c r="AN36" s="37"/>
      <c r="AO36" s="37"/>
      <c r="AP36" s="118"/>
      <c r="AQ36" s="118"/>
      <c r="AR36" s="117"/>
      <c r="AS36" s="117"/>
    </row>
    <row r="37" spans="1:45" ht="15.75" customHeight="1" x14ac:dyDescent="0.2">
      <c r="A37" s="1">
        <v>31</v>
      </c>
      <c r="C37" s="3" t="s">
        <v>159</v>
      </c>
      <c r="D37" s="3" t="s">
        <v>160</v>
      </c>
      <c r="E37" s="8" t="s">
        <v>241</v>
      </c>
      <c r="F37" s="11" t="s">
        <v>161</v>
      </c>
      <c r="G37" s="59" t="s">
        <v>322</v>
      </c>
      <c r="H37" s="59">
        <v>1</v>
      </c>
      <c r="I37" s="54">
        <v>5</v>
      </c>
      <c r="J37" s="27" t="s">
        <v>159</v>
      </c>
      <c r="K37" s="53" t="s">
        <v>323</v>
      </c>
      <c r="L37" s="53">
        <v>1</v>
      </c>
      <c r="N37" s="9" t="s">
        <v>162</v>
      </c>
      <c r="O37" s="53" t="s">
        <v>323</v>
      </c>
      <c r="P37" s="53">
        <v>1</v>
      </c>
      <c r="R37" s="9" t="s">
        <v>163</v>
      </c>
      <c r="S37" s="53" t="s">
        <v>323</v>
      </c>
      <c r="T37" s="53">
        <v>1</v>
      </c>
      <c r="V37" t="s">
        <v>159</v>
      </c>
      <c r="W37" s="53" t="s">
        <v>323</v>
      </c>
      <c r="X37" s="53">
        <v>1</v>
      </c>
      <c r="Y37" s="100"/>
      <c r="Z37">
        <f t="shared" si="0"/>
        <v>0</v>
      </c>
      <c r="AA37" s="76"/>
      <c r="AB37" s="124"/>
      <c r="AC37" s="114">
        <f>AC36/AC40</f>
        <v>0.125</v>
      </c>
      <c r="AD37" s="114">
        <f t="shared" ref="AD37:AG37" si="14">AD36/AD40</f>
        <v>0</v>
      </c>
      <c r="AE37" s="114">
        <f t="shared" si="14"/>
        <v>0</v>
      </c>
      <c r="AF37" s="114">
        <f t="shared" si="14"/>
        <v>0.125</v>
      </c>
      <c r="AG37" s="114">
        <f t="shared" si="14"/>
        <v>0</v>
      </c>
      <c r="AH37" s="146"/>
      <c r="AI37" s="76"/>
      <c r="AJ37" s="124"/>
      <c r="AK37" s="37"/>
      <c r="AL37" s="37"/>
      <c r="AM37" s="37"/>
      <c r="AN37" s="37"/>
      <c r="AO37" s="37"/>
      <c r="AP37" s="118"/>
      <c r="AQ37" s="118"/>
      <c r="AR37" s="117"/>
      <c r="AS37" s="117"/>
    </row>
    <row r="38" spans="1:45" ht="15.75" customHeight="1" x14ac:dyDescent="0.2">
      <c r="A38" s="1"/>
      <c r="C38" t="s">
        <v>257</v>
      </c>
      <c r="D38" t="s">
        <v>258</v>
      </c>
      <c r="E38" t="s">
        <v>84</v>
      </c>
      <c r="F38" s="31" t="s">
        <v>259</v>
      </c>
      <c r="G38" s="59" t="s">
        <v>321</v>
      </c>
      <c r="H38" s="59">
        <v>0</v>
      </c>
      <c r="I38" s="54">
        <v>2</v>
      </c>
      <c r="J38" s="31" t="s">
        <v>259</v>
      </c>
      <c r="K38" s="53" t="s">
        <v>321</v>
      </c>
      <c r="L38" s="53">
        <v>0</v>
      </c>
      <c r="M38" s="54">
        <v>2</v>
      </c>
      <c r="N38" s="31" t="s">
        <v>259</v>
      </c>
      <c r="O38" s="53" t="s">
        <v>321</v>
      </c>
      <c r="P38" s="53">
        <v>0</v>
      </c>
      <c r="Q38" s="54">
        <v>2</v>
      </c>
      <c r="R38" s="31" t="s">
        <v>259</v>
      </c>
      <c r="S38" s="53" t="s">
        <v>321</v>
      </c>
      <c r="T38" s="53">
        <v>0</v>
      </c>
      <c r="U38" s="54">
        <v>2</v>
      </c>
      <c r="V38" t="s">
        <v>259</v>
      </c>
      <c r="W38" s="53" t="s">
        <v>321</v>
      </c>
      <c r="X38" s="53">
        <v>0</v>
      </c>
      <c r="Y38" s="100">
        <v>2</v>
      </c>
      <c r="Z38">
        <f t="shared" si="0"/>
        <v>5</v>
      </c>
      <c r="AA38" s="76"/>
      <c r="AB38" s="135" t="s">
        <v>340</v>
      </c>
      <c r="AC38" s="32" cm="1">
        <f t="array" ref="AC38">COUNT(FIND({6},I$22:I$41))</f>
        <v>0</v>
      </c>
      <c r="AD38" s="32" cm="1">
        <f t="array" ref="AD38">COUNT(FIND({6},M$22:M$41))</f>
        <v>1</v>
      </c>
      <c r="AE38" s="32" cm="1">
        <f t="array" ref="AE38">COUNT(FIND({6},Q$22:Q$41))</f>
        <v>0</v>
      </c>
      <c r="AF38" s="32" cm="1">
        <f t="array" ref="AF38">COUNT(FIND({6},U$22:U$41))</f>
        <v>1</v>
      </c>
      <c r="AG38" s="76" cm="1">
        <f t="array" ref="AG38">COUNT(FIND({6},Y$22:Y$41))</f>
        <v>0</v>
      </c>
      <c r="AH38" s="146">
        <f>SUM(AC38:AG38)</f>
        <v>2</v>
      </c>
      <c r="AI38" s="79">
        <f>AH38/SUM($AH$28:$AH$38)</f>
        <v>4.4444444444444446E-2</v>
      </c>
      <c r="AJ38" s="125"/>
      <c r="AK38" s="40" t="s">
        <v>306</v>
      </c>
      <c r="AL38" s="37"/>
      <c r="AM38" s="37"/>
      <c r="AN38" s="37"/>
      <c r="AO38" s="37"/>
      <c r="AP38" s="118"/>
      <c r="AQ38" s="118"/>
      <c r="AR38" s="117"/>
      <c r="AS38" s="117"/>
    </row>
    <row r="39" spans="1:45" ht="15.75" customHeight="1" x14ac:dyDescent="0.2">
      <c r="A39" s="1"/>
      <c r="C39" t="s">
        <v>260</v>
      </c>
      <c r="D39" t="s">
        <v>261</v>
      </c>
      <c r="E39" t="s">
        <v>84</v>
      </c>
      <c r="F39" s="31" t="s">
        <v>262</v>
      </c>
      <c r="G39" s="59" t="s">
        <v>321</v>
      </c>
      <c r="H39" s="59">
        <v>0</v>
      </c>
      <c r="I39" s="54">
        <v>2</v>
      </c>
      <c r="J39" s="28" t="s">
        <v>263</v>
      </c>
      <c r="K39" s="53" t="s">
        <v>322</v>
      </c>
      <c r="L39" s="53">
        <v>1</v>
      </c>
      <c r="N39" s="28" t="s">
        <v>264</v>
      </c>
      <c r="O39" s="53" t="s">
        <v>322</v>
      </c>
      <c r="P39" s="53">
        <v>1</v>
      </c>
      <c r="R39" s="28" t="s">
        <v>263</v>
      </c>
      <c r="S39" s="53" t="s">
        <v>322</v>
      </c>
      <c r="T39" s="53">
        <v>1</v>
      </c>
      <c r="V39" t="s">
        <v>260</v>
      </c>
      <c r="W39" s="53" t="s">
        <v>323</v>
      </c>
      <c r="X39" s="53">
        <v>1</v>
      </c>
      <c r="Y39" s="100"/>
      <c r="Z39">
        <f t="shared" si="0"/>
        <v>1</v>
      </c>
      <c r="AA39" s="76"/>
      <c r="AB39" s="124"/>
      <c r="AC39" s="114">
        <f>AC38/AC40</f>
        <v>0</v>
      </c>
      <c r="AD39" s="114">
        <f>AD38/AD40</f>
        <v>0.1111111111111111</v>
      </c>
      <c r="AE39" s="114">
        <f t="shared" ref="AE39:AG39" si="15">AE38/AE40</f>
        <v>0</v>
      </c>
      <c r="AF39" s="114">
        <f t="shared" si="15"/>
        <v>0.125</v>
      </c>
      <c r="AG39" s="114">
        <f t="shared" si="15"/>
        <v>0</v>
      </c>
      <c r="AH39" s="146"/>
      <c r="AI39" s="76"/>
      <c r="AJ39" s="124"/>
      <c r="AK39" s="37"/>
      <c r="AL39" s="37"/>
      <c r="AM39" s="37"/>
      <c r="AN39" s="37"/>
      <c r="AO39" s="37"/>
      <c r="AP39" s="118"/>
      <c r="AQ39" s="118"/>
      <c r="AR39" s="117"/>
      <c r="AS39" s="117"/>
    </row>
    <row r="40" spans="1:45" ht="15.75" customHeight="1" x14ac:dyDescent="0.2">
      <c r="A40" s="1"/>
      <c r="C40" t="s">
        <v>265</v>
      </c>
      <c r="D40" t="s">
        <v>266</v>
      </c>
      <c r="E40" t="s">
        <v>84</v>
      </c>
      <c r="F40" s="31" t="s">
        <v>267</v>
      </c>
      <c r="G40" s="59" t="s">
        <v>321</v>
      </c>
      <c r="H40" s="59">
        <v>0</v>
      </c>
      <c r="I40" s="54" t="s">
        <v>298</v>
      </c>
      <c r="J40" s="31" t="s">
        <v>267</v>
      </c>
      <c r="K40" s="53" t="s">
        <v>321</v>
      </c>
      <c r="L40" s="53">
        <v>0</v>
      </c>
      <c r="M40" s="54">
        <v>2.4</v>
      </c>
      <c r="N40" s="28" t="s">
        <v>268</v>
      </c>
      <c r="O40" s="53" t="s">
        <v>322</v>
      </c>
      <c r="P40" s="53">
        <v>1</v>
      </c>
      <c r="Q40" s="54">
        <v>4</v>
      </c>
      <c r="R40" s="27" t="s">
        <v>269</v>
      </c>
      <c r="S40" s="53" t="s">
        <v>323</v>
      </c>
      <c r="T40" s="53">
        <v>1</v>
      </c>
      <c r="V40" t="s">
        <v>269</v>
      </c>
      <c r="W40" s="53" t="s">
        <v>323</v>
      </c>
      <c r="X40" s="53">
        <v>1</v>
      </c>
      <c r="Y40" s="100"/>
      <c r="Z40">
        <f t="shared" si="0"/>
        <v>2</v>
      </c>
      <c r="AA40" s="76"/>
      <c r="AB40" s="137" t="s">
        <v>357</v>
      </c>
      <c r="AC40" s="110">
        <f>SUM(AC28,AC30,AC32,AC34,AC36,AC38)</f>
        <v>16</v>
      </c>
      <c r="AD40" s="110">
        <f t="shared" ref="AD40:AG40" si="16">SUM(AD28,AD30,AD32,AD34,AD36,AD38)</f>
        <v>9</v>
      </c>
      <c r="AE40" s="110">
        <f t="shared" si="16"/>
        <v>3</v>
      </c>
      <c r="AF40" s="110">
        <f t="shared" si="16"/>
        <v>8</v>
      </c>
      <c r="AG40" s="110">
        <f t="shared" si="16"/>
        <v>9</v>
      </c>
      <c r="AH40" s="137">
        <f>SUM(AC40:AG40)</f>
        <v>45</v>
      </c>
      <c r="AI40" s="113"/>
      <c r="AJ40" s="126"/>
      <c r="AK40" s="40" t="s">
        <v>308</v>
      </c>
      <c r="AL40" s="37"/>
      <c r="AM40" s="37"/>
      <c r="AN40" s="37"/>
      <c r="AO40" s="37"/>
      <c r="AP40" s="118"/>
      <c r="AQ40" s="118"/>
      <c r="AR40" s="117"/>
      <c r="AS40" s="117"/>
    </row>
    <row r="41" spans="1:45" ht="15.75" customHeight="1" thickBot="1" x14ac:dyDescent="0.25">
      <c r="A41" s="22"/>
      <c r="B41" s="23"/>
      <c r="C41" s="23" t="s">
        <v>270</v>
      </c>
      <c r="D41" s="23" t="s">
        <v>271</v>
      </c>
      <c r="E41" s="23" t="s">
        <v>84</v>
      </c>
      <c r="F41" s="45" t="s">
        <v>272</v>
      </c>
      <c r="G41" s="62" t="s">
        <v>321</v>
      </c>
      <c r="H41" s="62">
        <v>0</v>
      </c>
      <c r="I41" s="57">
        <v>4</v>
      </c>
      <c r="J41" s="46" t="s">
        <v>273</v>
      </c>
      <c r="K41" s="57" t="s">
        <v>322</v>
      </c>
      <c r="L41" s="57">
        <v>1</v>
      </c>
      <c r="M41" s="57">
        <v>6</v>
      </c>
      <c r="N41" s="43" t="s">
        <v>270</v>
      </c>
      <c r="O41" s="57" t="s">
        <v>323</v>
      </c>
      <c r="P41" s="57">
        <v>1</v>
      </c>
      <c r="Q41" s="57"/>
      <c r="R41" s="43" t="s">
        <v>270</v>
      </c>
      <c r="S41" s="57" t="s">
        <v>323</v>
      </c>
      <c r="T41" s="57">
        <v>1</v>
      </c>
      <c r="U41" s="57"/>
      <c r="V41" s="23" t="s">
        <v>371</v>
      </c>
      <c r="W41" s="57" t="s">
        <v>321</v>
      </c>
      <c r="X41" s="57">
        <v>0</v>
      </c>
      <c r="Y41" s="101">
        <v>2</v>
      </c>
      <c r="Z41">
        <f t="shared" si="0"/>
        <v>2</v>
      </c>
      <c r="AB41" s="65"/>
      <c r="AO41" s="116"/>
      <c r="AP41" s="117"/>
      <c r="AQ41" s="117"/>
      <c r="AR41" s="117"/>
      <c r="AS41" s="117"/>
    </row>
    <row r="42" spans="1:45" ht="15.75" customHeight="1" thickTop="1" x14ac:dyDescent="0.2">
      <c r="A42" s="15">
        <v>32</v>
      </c>
      <c r="B42" s="16" t="s">
        <v>164</v>
      </c>
      <c r="C42" t="s">
        <v>318</v>
      </c>
      <c r="D42" t="s">
        <v>319</v>
      </c>
      <c r="E42" s="17" t="s">
        <v>243</v>
      </c>
      <c r="F42" t="s">
        <v>329</v>
      </c>
      <c r="G42" s="66" t="s">
        <v>323</v>
      </c>
      <c r="H42" s="66">
        <v>1</v>
      </c>
      <c r="I42" s="63"/>
      <c r="J42" s="3" t="s">
        <v>330</v>
      </c>
      <c r="K42" s="53" t="s">
        <v>323</v>
      </c>
      <c r="L42" s="53">
        <v>1</v>
      </c>
      <c r="M42" s="63"/>
      <c r="N42" t="s">
        <v>330</v>
      </c>
      <c r="O42" s="53" t="s">
        <v>323</v>
      </c>
      <c r="P42" s="53">
        <v>1</v>
      </c>
      <c r="Q42" s="63"/>
      <c r="R42" t="s">
        <v>330</v>
      </c>
      <c r="S42" s="53" t="s">
        <v>323</v>
      </c>
      <c r="T42" s="53">
        <v>1</v>
      </c>
      <c r="U42" s="63"/>
      <c r="V42" t="s">
        <v>330</v>
      </c>
      <c r="W42" s="53" t="s">
        <v>323</v>
      </c>
      <c r="X42" s="53">
        <v>1</v>
      </c>
      <c r="Y42" s="102"/>
      <c r="Z42">
        <f t="shared" si="0"/>
        <v>0</v>
      </c>
      <c r="AB42" s="131" t="s">
        <v>354</v>
      </c>
      <c r="AC42" s="73"/>
      <c r="AD42" s="73"/>
      <c r="AE42" s="73"/>
      <c r="AF42" s="73"/>
      <c r="AG42" s="74"/>
      <c r="AH42" s="127" t="s">
        <v>357</v>
      </c>
      <c r="AI42" s="128" t="s">
        <v>358</v>
      </c>
      <c r="AJ42" s="128" t="s">
        <v>390</v>
      </c>
      <c r="AK42" s="89" t="s">
        <v>351</v>
      </c>
      <c r="AL42" s="36"/>
      <c r="AM42" s="48"/>
      <c r="AN42" s="48"/>
      <c r="AO42" s="48"/>
      <c r="AP42" s="86"/>
      <c r="AQ42" s="86"/>
      <c r="AR42" s="117"/>
      <c r="AS42" s="117"/>
    </row>
    <row r="43" spans="1:45" ht="15.75" customHeight="1" x14ac:dyDescent="0.2">
      <c r="A43" s="1">
        <v>33</v>
      </c>
      <c r="B43" s="3" t="s">
        <v>166</v>
      </c>
      <c r="C43" s="13" t="s">
        <v>167</v>
      </c>
      <c r="D43" s="8" t="s">
        <v>168</v>
      </c>
      <c r="E43" s="8" t="s">
        <v>243</v>
      </c>
      <c r="F43" s="9" t="s">
        <v>169</v>
      </c>
      <c r="G43" s="59" t="s">
        <v>323</v>
      </c>
      <c r="H43" s="59">
        <v>1</v>
      </c>
      <c r="J43" s="27" t="s">
        <v>167</v>
      </c>
      <c r="K43" s="53" t="s">
        <v>323</v>
      </c>
      <c r="L43" s="53">
        <v>1</v>
      </c>
      <c r="N43" s="9" t="s">
        <v>167</v>
      </c>
      <c r="O43" s="53" t="s">
        <v>323</v>
      </c>
      <c r="P43" s="53">
        <v>1</v>
      </c>
      <c r="R43" s="9" t="s">
        <v>167</v>
      </c>
      <c r="S43" s="53" t="s">
        <v>323</v>
      </c>
      <c r="T43" s="53">
        <v>1</v>
      </c>
      <c r="V43" t="s">
        <v>167</v>
      </c>
      <c r="W43" s="53" t="s">
        <v>323</v>
      </c>
      <c r="X43" s="53">
        <v>1</v>
      </c>
      <c r="Y43" s="103"/>
      <c r="Z43">
        <f t="shared" si="0"/>
        <v>0</v>
      </c>
      <c r="AB43" s="132" t="s">
        <v>237</v>
      </c>
      <c r="AC43" s="75">
        <f>COUNTIF($G$42:$G$61, "G")</f>
        <v>13</v>
      </c>
      <c r="AD43" s="75">
        <f>COUNTIF($K$42:$K$61, "G")</f>
        <v>12</v>
      </c>
      <c r="AE43" s="75">
        <f>COUNTIF($O$42:$O$61, "G")</f>
        <v>16</v>
      </c>
      <c r="AF43" s="75">
        <f>COUNTIF($S$42:$S$61, "G")</f>
        <v>17</v>
      </c>
      <c r="AG43" s="138">
        <f>COUNTIF($W$42:$W$61, "G")</f>
        <v>13</v>
      </c>
      <c r="AH43" s="142">
        <f>SUM(AC43:AG43)</f>
        <v>71</v>
      </c>
      <c r="AI43" s="90">
        <f>SUM(AC43:AG43)/SUM($AC$43:$AG$45)</f>
        <v>0.71</v>
      </c>
      <c r="AJ43" s="107">
        <f>+ COUNTIF(Z42:Z61, 0)</f>
        <v>9</v>
      </c>
      <c r="AK43" s="47"/>
      <c r="AL43" s="36"/>
      <c r="AM43" s="48"/>
      <c r="AN43" s="48"/>
      <c r="AO43" s="48"/>
      <c r="AP43" s="36"/>
      <c r="AQ43" s="36"/>
    </row>
    <row r="44" spans="1:45" ht="15.75" customHeight="1" x14ac:dyDescent="0.2">
      <c r="A44" s="1">
        <v>34</v>
      </c>
      <c r="B44" s="3" t="s">
        <v>170</v>
      </c>
      <c r="C44" s="13" t="s">
        <v>171</v>
      </c>
      <c r="D44" s="8" t="s">
        <v>172</v>
      </c>
      <c r="E44" s="8" t="s">
        <v>243</v>
      </c>
      <c r="F44" s="9" t="s">
        <v>173</v>
      </c>
      <c r="G44" s="59" t="s">
        <v>323</v>
      </c>
      <c r="H44" s="59">
        <v>1</v>
      </c>
      <c r="J44" s="27" t="s">
        <v>173</v>
      </c>
      <c r="K44" s="53" t="s">
        <v>323</v>
      </c>
      <c r="L44" s="53">
        <v>1</v>
      </c>
      <c r="N44" s="9" t="s">
        <v>173</v>
      </c>
      <c r="O44" s="53" t="s">
        <v>323</v>
      </c>
      <c r="P44" s="53">
        <v>1</v>
      </c>
      <c r="R44" s="9" t="s">
        <v>171</v>
      </c>
      <c r="S44" s="53" t="s">
        <v>323</v>
      </c>
      <c r="T44" s="53">
        <v>1</v>
      </c>
      <c r="V44" t="s">
        <v>171</v>
      </c>
      <c r="W44" s="53" t="s">
        <v>323</v>
      </c>
      <c r="X44" s="53">
        <v>1</v>
      </c>
      <c r="Y44" s="103"/>
      <c r="Z44">
        <f t="shared" si="0"/>
        <v>0</v>
      </c>
      <c r="AA44" s="76"/>
      <c r="AB44" s="133" t="s">
        <v>238</v>
      </c>
      <c r="AC44" s="77">
        <f>COUNTIF($G$42:$G$61, "O")</f>
        <v>0</v>
      </c>
      <c r="AD44" s="77">
        <f>COUNTIF($K$42:$K$61, "O")</f>
        <v>3</v>
      </c>
      <c r="AE44" s="77">
        <f>COUNTIF($O$42:$O$61, "O")</f>
        <v>2</v>
      </c>
      <c r="AF44" s="77">
        <f>COUNTIF($S$42:$S$61, "O")</f>
        <v>1</v>
      </c>
      <c r="AG44" s="139">
        <f>COUNTIF($W$42:$W$61, "O")</f>
        <v>0</v>
      </c>
      <c r="AH44" s="143">
        <f>SUM(AC44:AG44)</f>
        <v>6</v>
      </c>
      <c r="AI44" s="91">
        <f>SUM(AC44:AG44)/SUM($AC$43:$AG$45)</f>
        <v>0.06</v>
      </c>
      <c r="AJ44" s="91"/>
      <c r="AK44" s="47" t="s">
        <v>353</v>
      </c>
      <c r="AL44" s="36"/>
      <c r="AM44" s="48"/>
      <c r="AN44" s="48"/>
      <c r="AO44" s="36"/>
      <c r="AP44" s="36"/>
      <c r="AQ44" s="36"/>
    </row>
    <row r="45" spans="1:45" ht="15.75" customHeight="1" x14ac:dyDescent="0.2">
      <c r="A45" s="1">
        <v>35</v>
      </c>
      <c r="B45" s="3" t="s">
        <v>174</v>
      </c>
      <c r="C45" s="13" t="s">
        <v>175</v>
      </c>
      <c r="D45" s="8" t="s">
        <v>176</v>
      </c>
      <c r="E45" s="8" t="s">
        <v>243</v>
      </c>
      <c r="F45" s="10" t="s">
        <v>177</v>
      </c>
      <c r="G45" s="59" t="s">
        <v>321</v>
      </c>
      <c r="H45" s="59">
        <v>0</v>
      </c>
      <c r="I45" s="54">
        <v>1</v>
      </c>
      <c r="J45" s="27" t="s">
        <v>178</v>
      </c>
      <c r="K45" s="53" t="s">
        <v>323</v>
      </c>
      <c r="L45" s="53">
        <v>1</v>
      </c>
      <c r="N45" s="9" t="s">
        <v>179</v>
      </c>
      <c r="O45" s="53" t="s">
        <v>323</v>
      </c>
      <c r="P45" s="53">
        <v>1</v>
      </c>
      <c r="R45" s="9" t="s">
        <v>180</v>
      </c>
      <c r="S45" s="53" t="s">
        <v>323</v>
      </c>
      <c r="T45" s="53">
        <v>1</v>
      </c>
      <c r="V45" t="s">
        <v>285</v>
      </c>
      <c r="W45" s="53" t="s">
        <v>323</v>
      </c>
      <c r="X45" s="53">
        <v>1</v>
      </c>
      <c r="Y45" s="103"/>
      <c r="Z45">
        <f t="shared" si="0"/>
        <v>1</v>
      </c>
      <c r="AA45" s="76"/>
      <c r="AB45" s="134" t="s">
        <v>239</v>
      </c>
      <c r="AC45" s="92">
        <f>COUNTIF($G$42:$G$61, "R")</f>
        <v>7</v>
      </c>
      <c r="AD45" s="92">
        <f>COUNTIF($K$42:$K$61, "R")</f>
        <v>5</v>
      </c>
      <c r="AE45" s="92">
        <f>COUNTIF($O$42:$O$61, "R")</f>
        <v>2</v>
      </c>
      <c r="AF45" s="92">
        <f>COUNTIF($S$42:$S$61, "R")</f>
        <v>2</v>
      </c>
      <c r="AG45" s="140">
        <f>COUNTIF($W$42:$W$61, "R")</f>
        <v>7</v>
      </c>
      <c r="AH45" s="144">
        <f>SUM(AC45:AG45)</f>
        <v>23</v>
      </c>
      <c r="AI45" s="93">
        <f>SUM(AC45:AG45)/SUM($AC$43:$AG$45)</f>
        <v>0.23</v>
      </c>
      <c r="AJ45" s="93"/>
      <c r="AK45" s="47" t="s">
        <v>356</v>
      </c>
      <c r="AL45" s="36"/>
      <c r="AM45" s="36"/>
      <c r="AN45" s="36"/>
      <c r="AO45" s="48"/>
      <c r="AP45" s="36"/>
      <c r="AQ45" s="36"/>
    </row>
    <row r="46" spans="1:45" ht="15.75" customHeight="1" x14ac:dyDescent="0.2">
      <c r="A46" s="1">
        <v>36</v>
      </c>
      <c r="B46" s="3" t="s">
        <v>181</v>
      </c>
      <c r="C46" s="13" t="s">
        <v>182</v>
      </c>
      <c r="D46" s="8" t="s">
        <v>183</v>
      </c>
      <c r="E46" s="8" t="s">
        <v>243</v>
      </c>
      <c r="F46" s="10" t="s">
        <v>184</v>
      </c>
      <c r="G46" s="59" t="s">
        <v>321</v>
      </c>
      <c r="H46" s="59">
        <v>0</v>
      </c>
      <c r="I46" s="54">
        <v>2</v>
      </c>
      <c r="J46" s="27" t="s">
        <v>185</v>
      </c>
      <c r="K46" s="53" t="s">
        <v>323</v>
      </c>
      <c r="L46" s="53">
        <v>1</v>
      </c>
      <c r="N46" s="9" t="s">
        <v>186</v>
      </c>
      <c r="O46" s="53" t="s">
        <v>323</v>
      </c>
      <c r="P46" s="53">
        <v>1</v>
      </c>
      <c r="R46" s="9" t="s">
        <v>187</v>
      </c>
      <c r="S46" s="53" t="s">
        <v>323</v>
      </c>
      <c r="T46" s="53">
        <v>1</v>
      </c>
      <c r="V46" t="s">
        <v>380</v>
      </c>
      <c r="W46" s="53" t="s">
        <v>323</v>
      </c>
      <c r="X46" s="53">
        <v>1</v>
      </c>
      <c r="Y46" s="103"/>
      <c r="Z46">
        <f t="shared" si="0"/>
        <v>1</v>
      </c>
      <c r="AA46" s="76"/>
      <c r="AB46" s="135" t="s">
        <v>240</v>
      </c>
      <c r="AC46" s="78">
        <f>SUM(AC43,AC44)/SUM(AC43:AC45)</f>
        <v>0.65</v>
      </c>
      <c r="AD46" s="78">
        <f t="shared" ref="AD46:AG46" si="17">SUM(AD43,AD44)/SUM(AD43:AD45)</f>
        <v>0.75</v>
      </c>
      <c r="AE46" s="78">
        <f t="shared" si="17"/>
        <v>0.9</v>
      </c>
      <c r="AF46" s="78">
        <f t="shared" si="17"/>
        <v>0.9</v>
      </c>
      <c r="AG46" s="141">
        <f t="shared" si="17"/>
        <v>0.65</v>
      </c>
      <c r="AH46" s="145">
        <f>SUM(AH43:AH44)/SUM(AH43:AH45)</f>
        <v>0.77</v>
      </c>
      <c r="AI46" s="76"/>
      <c r="AJ46" s="76"/>
      <c r="AK46" s="47"/>
      <c r="AL46" s="36"/>
      <c r="AM46" s="48"/>
      <c r="AN46" s="48"/>
      <c r="AO46" s="86"/>
      <c r="AP46" s="36"/>
      <c r="AQ46" s="36"/>
    </row>
    <row r="47" spans="1:45" ht="15.75" customHeight="1" x14ac:dyDescent="0.2">
      <c r="A47" s="1">
        <v>37</v>
      </c>
      <c r="B47" s="3">
        <v>1537.1461999999999</v>
      </c>
      <c r="C47" s="3" t="s">
        <v>316</v>
      </c>
      <c r="D47" s="3" t="s">
        <v>317</v>
      </c>
      <c r="E47" s="8" t="s">
        <v>243</v>
      </c>
      <c r="F47" t="s">
        <v>326</v>
      </c>
      <c r="G47" s="59" t="s">
        <v>323</v>
      </c>
      <c r="H47" s="59">
        <v>1</v>
      </c>
      <c r="I47" s="63"/>
      <c r="J47" s="3" t="s">
        <v>328</v>
      </c>
      <c r="K47" s="53" t="s">
        <v>321</v>
      </c>
      <c r="L47" s="53">
        <v>0</v>
      </c>
      <c r="M47" s="63">
        <v>2</v>
      </c>
      <c r="N47" t="s">
        <v>327</v>
      </c>
      <c r="O47" s="53" t="s">
        <v>321</v>
      </c>
      <c r="P47" s="53">
        <v>0</v>
      </c>
      <c r="Q47" s="63">
        <v>1</v>
      </c>
      <c r="R47" s="3" t="s">
        <v>327</v>
      </c>
      <c r="S47" s="53" t="s">
        <v>321</v>
      </c>
      <c r="T47" s="53">
        <v>0</v>
      </c>
      <c r="U47" s="63">
        <v>1</v>
      </c>
      <c r="V47" t="s">
        <v>327</v>
      </c>
      <c r="W47" s="53" t="s">
        <v>321</v>
      </c>
      <c r="X47" s="53">
        <v>0</v>
      </c>
      <c r="Y47" s="104">
        <v>1</v>
      </c>
      <c r="Z47">
        <f t="shared" si="0"/>
        <v>4</v>
      </c>
      <c r="AA47" s="76"/>
      <c r="AB47" s="136"/>
      <c r="AC47" s="80"/>
      <c r="AD47" s="80"/>
      <c r="AE47" s="80"/>
      <c r="AF47" s="80"/>
      <c r="AG47" s="81"/>
      <c r="AH47" s="137"/>
      <c r="AI47" s="81"/>
      <c r="AJ47" s="81"/>
      <c r="AK47" s="86"/>
      <c r="AL47" s="86"/>
      <c r="AM47" s="86"/>
      <c r="AN47" s="86"/>
      <c r="AO47" s="86"/>
      <c r="AP47" s="36"/>
      <c r="AQ47" s="36"/>
    </row>
    <row r="48" spans="1:45" ht="15.75" customHeight="1" x14ac:dyDescent="0.2">
      <c r="A48" s="1">
        <v>38</v>
      </c>
      <c r="B48" s="3" t="s">
        <v>188</v>
      </c>
      <c r="C48" s="13" t="s">
        <v>189</v>
      </c>
      <c r="D48" s="8" t="s">
        <v>190</v>
      </c>
      <c r="E48" s="8" t="s">
        <v>243</v>
      </c>
      <c r="F48" s="10" t="s">
        <v>191</v>
      </c>
      <c r="G48" s="59" t="s">
        <v>321</v>
      </c>
      <c r="H48" s="59">
        <v>0</v>
      </c>
      <c r="I48" s="54">
        <v>1.5</v>
      </c>
      <c r="J48" s="31" t="s">
        <v>192</v>
      </c>
      <c r="K48" s="53" t="s">
        <v>322</v>
      </c>
      <c r="L48" s="53">
        <v>1</v>
      </c>
      <c r="M48" s="54">
        <v>3</v>
      </c>
      <c r="N48" s="10" t="s">
        <v>193</v>
      </c>
      <c r="O48" s="53" t="s">
        <v>321</v>
      </c>
      <c r="P48" s="53">
        <v>0</v>
      </c>
      <c r="Q48" s="54">
        <v>2.4</v>
      </c>
      <c r="R48" s="9" t="s">
        <v>194</v>
      </c>
      <c r="S48" s="53" t="s">
        <v>323</v>
      </c>
      <c r="T48" s="53">
        <v>1</v>
      </c>
      <c r="V48" t="s">
        <v>381</v>
      </c>
      <c r="W48" s="53" t="s">
        <v>321</v>
      </c>
      <c r="X48" s="53">
        <v>0</v>
      </c>
      <c r="Y48" s="103">
        <v>4.5</v>
      </c>
      <c r="Z48">
        <f t="shared" si="0"/>
        <v>3</v>
      </c>
      <c r="AA48" s="76"/>
      <c r="AB48" s="135" t="s">
        <v>335</v>
      </c>
      <c r="AC48" s="32" cm="1">
        <f t="array" ref="AC48">COUNT(FIND({1},I$42:I$61))</f>
        <v>6</v>
      </c>
      <c r="AD48" s="32" cm="1">
        <f t="array" ref="AD48">COUNT(FIND({1},M$42:M$61))</f>
        <v>0</v>
      </c>
      <c r="AE48" s="32" cm="1">
        <f t="array" ref="AE48">COUNT(FIND({1},Q$42:Q$61))</f>
        <v>1</v>
      </c>
      <c r="AF48" s="32" cm="1">
        <f t="array" ref="AF48">COUNT(FIND({1},U$42:U$61))</f>
        <v>1</v>
      </c>
      <c r="AG48" s="76" cm="1">
        <f t="array" ref="AG48">COUNT(FIND({1},Y$42:Y$61))</f>
        <v>3</v>
      </c>
      <c r="AH48" s="146">
        <f>SUM(AC48:AG48)</f>
        <v>11</v>
      </c>
      <c r="AI48" s="79">
        <f>AH48/SUM(AH$48:AH$56)</f>
        <v>0.3235294117647059</v>
      </c>
      <c r="AJ48" s="120"/>
      <c r="AK48" s="86"/>
      <c r="AL48" s="86"/>
      <c r="AM48" s="86"/>
      <c r="AN48" s="86"/>
      <c r="AO48" s="86"/>
      <c r="AP48" s="36"/>
      <c r="AQ48" s="36"/>
    </row>
    <row r="49" spans="1:43" ht="15.75" customHeight="1" x14ac:dyDescent="0.2">
      <c r="A49" s="1">
        <v>39</v>
      </c>
      <c r="B49" s="3" t="s">
        <v>195</v>
      </c>
      <c r="C49" s="13" t="s">
        <v>196</v>
      </c>
      <c r="D49" s="8" t="s">
        <v>197</v>
      </c>
      <c r="E49" s="8" t="s">
        <v>243</v>
      </c>
      <c r="F49" s="9" t="s">
        <v>198</v>
      </c>
      <c r="G49" s="59" t="s">
        <v>323</v>
      </c>
      <c r="H49" s="59">
        <v>1</v>
      </c>
      <c r="J49" s="44" t="s">
        <v>199</v>
      </c>
      <c r="K49" s="53" t="s">
        <v>322</v>
      </c>
      <c r="L49" s="53">
        <v>1</v>
      </c>
      <c r="M49" s="54">
        <v>6</v>
      </c>
      <c r="N49" s="9" t="s">
        <v>200</v>
      </c>
      <c r="O49" s="53" t="s">
        <v>323</v>
      </c>
      <c r="P49" s="53">
        <v>1</v>
      </c>
      <c r="R49" s="9" t="s">
        <v>198</v>
      </c>
      <c r="S49" s="53" t="s">
        <v>323</v>
      </c>
      <c r="T49" s="53">
        <v>1</v>
      </c>
      <c r="V49" t="s">
        <v>198</v>
      </c>
      <c r="W49" s="53" t="s">
        <v>323</v>
      </c>
      <c r="X49" s="53">
        <v>1</v>
      </c>
      <c r="Y49" s="103"/>
      <c r="Z49">
        <f t="shared" si="0"/>
        <v>0</v>
      </c>
      <c r="AA49" s="76"/>
      <c r="AB49" s="124"/>
      <c r="AC49" s="151">
        <f>AC48/AC58</f>
        <v>0.66666666666666663</v>
      </c>
      <c r="AD49" s="114">
        <f t="shared" ref="AD49:AG49" si="18">AD48/AD58</f>
        <v>0</v>
      </c>
      <c r="AE49" s="114">
        <f t="shared" si="18"/>
        <v>0.2</v>
      </c>
      <c r="AF49" s="151">
        <f t="shared" si="18"/>
        <v>0.25</v>
      </c>
      <c r="AG49" s="151">
        <f t="shared" si="18"/>
        <v>0.33333333333333331</v>
      </c>
      <c r="AH49" s="146"/>
      <c r="AI49" s="76"/>
      <c r="AJ49" s="76"/>
      <c r="AK49" s="36"/>
      <c r="AL49" s="36"/>
      <c r="AM49" s="36"/>
      <c r="AN49" s="36"/>
      <c r="AO49" s="36"/>
      <c r="AP49" s="36"/>
      <c r="AQ49" s="36"/>
    </row>
    <row r="50" spans="1:43" ht="15.75" customHeight="1" x14ac:dyDescent="0.2">
      <c r="A50" s="1">
        <v>40</v>
      </c>
      <c r="B50" s="3" t="s">
        <v>201</v>
      </c>
      <c r="C50" s="13" t="s">
        <v>202</v>
      </c>
      <c r="D50" s="8" t="s">
        <v>203</v>
      </c>
      <c r="E50" s="8" t="s">
        <v>243</v>
      </c>
      <c r="F50" s="9" t="s">
        <v>204</v>
      </c>
      <c r="G50" s="59" t="s">
        <v>323</v>
      </c>
      <c r="H50" s="59">
        <v>1</v>
      </c>
      <c r="J50" s="31" t="s">
        <v>205</v>
      </c>
      <c r="K50" s="53" t="s">
        <v>321</v>
      </c>
      <c r="L50" s="53">
        <v>0</v>
      </c>
      <c r="M50" s="54">
        <v>4.5999999999999996</v>
      </c>
      <c r="N50" s="9" t="s">
        <v>202</v>
      </c>
      <c r="O50" s="53" t="s">
        <v>323</v>
      </c>
      <c r="P50" s="53">
        <v>1</v>
      </c>
      <c r="R50" s="10" t="s">
        <v>206</v>
      </c>
      <c r="S50" s="53" t="s">
        <v>321</v>
      </c>
      <c r="T50" s="53">
        <v>0</v>
      </c>
      <c r="U50" s="54" t="s">
        <v>313</v>
      </c>
      <c r="V50" t="s">
        <v>206</v>
      </c>
      <c r="W50" s="53" t="s">
        <v>321</v>
      </c>
      <c r="X50" s="53">
        <v>0</v>
      </c>
      <c r="Y50" s="103" t="s">
        <v>313</v>
      </c>
      <c r="Z50">
        <f t="shared" si="0"/>
        <v>3</v>
      </c>
      <c r="AA50" s="76"/>
      <c r="AB50" s="135" t="s">
        <v>336</v>
      </c>
      <c r="AC50" s="32" cm="1">
        <f t="array" ref="AC50">COUNT(FIND({2},I$42:I$61))</f>
        <v>1</v>
      </c>
      <c r="AD50" s="32" cm="1">
        <f t="array" ref="AD50">COUNT(FIND({2},M$42:M$61))</f>
        <v>4</v>
      </c>
      <c r="AE50" s="32" cm="1">
        <f t="array" ref="AE50">COUNT(FIND({2},Q$42:Q$61))</f>
        <v>1</v>
      </c>
      <c r="AF50" s="32" cm="1">
        <f t="array" ref="AF50">COUNT(FIND({2},U$42:U$61))</f>
        <v>0</v>
      </c>
      <c r="AG50" s="76" cm="1">
        <f t="array" ref="AG50">COUNT(FIND({2},Y$42:Y$61))</f>
        <v>2</v>
      </c>
      <c r="AH50" s="146">
        <f>SUM(AC50:AG50)</f>
        <v>8</v>
      </c>
      <c r="AI50" s="79">
        <f>AH50/SUM(AH$48:AH$56)</f>
        <v>0.23529411764705882</v>
      </c>
      <c r="AJ50" s="120"/>
      <c r="AK50" s="47" t="s">
        <v>304</v>
      </c>
      <c r="AL50" s="86"/>
      <c r="AM50" s="86"/>
      <c r="AN50" s="86"/>
      <c r="AO50" s="86"/>
      <c r="AP50" s="36"/>
      <c r="AQ50" s="36"/>
    </row>
    <row r="51" spans="1:43" ht="15.75" customHeight="1" x14ac:dyDescent="0.2">
      <c r="A51" s="1">
        <v>41</v>
      </c>
      <c r="B51" s="3" t="s">
        <v>207</v>
      </c>
      <c r="C51" t="s">
        <v>315</v>
      </c>
      <c r="D51" t="s">
        <v>314</v>
      </c>
      <c r="E51" s="8" t="s">
        <v>243</v>
      </c>
      <c r="F51" t="s">
        <v>331</v>
      </c>
      <c r="G51" s="59" t="s">
        <v>321</v>
      </c>
      <c r="H51" s="59">
        <v>0</v>
      </c>
      <c r="I51" s="63">
        <v>1.4</v>
      </c>
      <c r="J51" t="s">
        <v>332</v>
      </c>
      <c r="K51" s="53" t="s">
        <v>323</v>
      </c>
      <c r="L51" s="53">
        <v>1</v>
      </c>
      <c r="M51" s="63"/>
      <c r="N51" t="s">
        <v>333</v>
      </c>
      <c r="O51" s="53" t="s">
        <v>322</v>
      </c>
      <c r="P51" s="53">
        <v>1</v>
      </c>
      <c r="Q51" s="63">
        <v>3</v>
      </c>
      <c r="R51" t="s">
        <v>334</v>
      </c>
      <c r="S51" s="53" t="s">
        <v>322</v>
      </c>
      <c r="T51" s="53">
        <v>1</v>
      </c>
      <c r="U51" s="63">
        <v>3</v>
      </c>
      <c r="V51" t="s">
        <v>382</v>
      </c>
      <c r="W51" s="53" t="s">
        <v>321</v>
      </c>
      <c r="X51" s="53">
        <v>0</v>
      </c>
      <c r="Y51" s="103">
        <v>1</v>
      </c>
      <c r="Z51">
        <f t="shared" si="0"/>
        <v>2</v>
      </c>
      <c r="AA51" s="76"/>
      <c r="AB51" s="124"/>
      <c r="AC51" s="114">
        <f>AC50/AC58</f>
        <v>0.1111111111111111</v>
      </c>
      <c r="AD51" s="151">
        <f t="shared" ref="AD51:AG51" si="19">AD50/AD58</f>
        <v>0.5714285714285714</v>
      </c>
      <c r="AE51" s="114">
        <f t="shared" si="19"/>
        <v>0.2</v>
      </c>
      <c r="AF51" s="114">
        <f t="shared" si="19"/>
        <v>0</v>
      </c>
      <c r="AG51" s="114">
        <f t="shared" si="19"/>
        <v>0.22222222222222221</v>
      </c>
      <c r="AH51" s="146"/>
      <c r="AI51" s="76"/>
      <c r="AJ51" s="76"/>
      <c r="AK51" s="36"/>
      <c r="AL51" s="36"/>
      <c r="AM51" s="36"/>
      <c r="AN51" s="36"/>
      <c r="AO51" s="36"/>
      <c r="AP51" s="36"/>
      <c r="AQ51" s="36"/>
    </row>
    <row r="52" spans="1:43" ht="15.75" customHeight="1" x14ac:dyDescent="0.2">
      <c r="A52" s="1">
        <v>42</v>
      </c>
      <c r="B52" s="3">
        <v>1376.17</v>
      </c>
      <c r="C52" t="s">
        <v>209</v>
      </c>
      <c r="D52" t="s">
        <v>312</v>
      </c>
      <c r="E52" s="8" t="s">
        <v>243</v>
      </c>
      <c r="F52" s="9" t="s">
        <v>208</v>
      </c>
      <c r="G52" s="59" t="s">
        <v>323</v>
      </c>
      <c r="H52" s="59">
        <v>1</v>
      </c>
      <c r="J52" s="31" t="s">
        <v>208</v>
      </c>
      <c r="K52" s="53" t="s">
        <v>323</v>
      </c>
      <c r="L52" s="53">
        <v>1</v>
      </c>
      <c r="N52" s="9" t="s">
        <v>209</v>
      </c>
      <c r="O52" s="53" t="s">
        <v>323</v>
      </c>
      <c r="P52" s="53">
        <v>1</v>
      </c>
      <c r="R52" s="9" t="s">
        <v>209</v>
      </c>
      <c r="S52" s="53" t="s">
        <v>323</v>
      </c>
      <c r="T52" s="53">
        <v>1</v>
      </c>
      <c r="V52" t="s">
        <v>208</v>
      </c>
      <c r="W52" s="53" t="s">
        <v>323</v>
      </c>
      <c r="X52" s="53">
        <v>1</v>
      </c>
      <c r="Y52" s="103"/>
      <c r="Z52">
        <f t="shared" si="0"/>
        <v>0</v>
      </c>
      <c r="AA52" s="76"/>
      <c r="AB52" s="135" t="s">
        <v>337</v>
      </c>
      <c r="AC52" s="32" cm="1">
        <f t="array" ref="AC52">COUNT(FIND({3},I$42:I$61))</f>
        <v>0</v>
      </c>
      <c r="AD52" s="32" cm="1">
        <f t="array" ref="AD52">COUNT(FIND({3},M$42:M$61))</f>
        <v>2</v>
      </c>
      <c r="AE52" s="32" cm="1">
        <f t="array" ref="AE52">COUNT(FIND({3},Q$42:Q$61))</f>
        <v>2</v>
      </c>
      <c r="AF52" s="32" cm="1">
        <f t="array" ref="AF52">COUNT(FIND({3},U$42:U$61))</f>
        <v>1</v>
      </c>
      <c r="AG52" s="76" cm="1">
        <f t="array" ref="AG52">COUNT(FIND({3},Y$42:Y$61))</f>
        <v>0</v>
      </c>
      <c r="AH52" s="146">
        <f t="shared" ref="AH52" si="20">SUM(AC52:AG52)</f>
        <v>5</v>
      </c>
      <c r="AI52" s="79">
        <f>AH52/SUM(AH$48:AH$56)</f>
        <v>0.14705882352941177</v>
      </c>
      <c r="AJ52" s="79"/>
      <c r="AK52" s="47" t="s">
        <v>310</v>
      </c>
      <c r="AL52" s="86"/>
      <c r="AM52" s="86"/>
      <c r="AN52" s="86"/>
      <c r="AO52" s="86"/>
      <c r="AP52" s="36"/>
      <c r="AQ52" s="36"/>
    </row>
    <row r="53" spans="1:43" ht="15.75" customHeight="1" x14ac:dyDescent="0.2">
      <c r="A53" s="1">
        <v>43</v>
      </c>
      <c r="B53" s="3" t="s">
        <v>210</v>
      </c>
      <c r="C53" s="13" t="s">
        <v>211</v>
      </c>
      <c r="D53" s="8" t="s">
        <v>212</v>
      </c>
      <c r="E53" s="8" t="s">
        <v>243</v>
      </c>
      <c r="F53" s="9" t="s">
        <v>213</v>
      </c>
      <c r="G53" s="59" t="s">
        <v>323</v>
      </c>
      <c r="H53" s="59">
        <v>1</v>
      </c>
      <c r="J53" s="31" t="s">
        <v>214</v>
      </c>
      <c r="K53" s="53" t="s">
        <v>322</v>
      </c>
      <c r="L53" s="53">
        <v>1</v>
      </c>
      <c r="M53" s="54">
        <v>3</v>
      </c>
      <c r="N53" s="10" t="s">
        <v>214</v>
      </c>
      <c r="O53" s="53" t="s">
        <v>322</v>
      </c>
      <c r="P53" s="53">
        <v>1</v>
      </c>
      <c r="Q53" s="54">
        <v>3</v>
      </c>
      <c r="R53" s="9" t="s">
        <v>215</v>
      </c>
      <c r="S53" s="53" t="s">
        <v>323</v>
      </c>
      <c r="T53" s="53">
        <v>1</v>
      </c>
      <c r="V53" t="s">
        <v>213</v>
      </c>
      <c r="W53" s="53" t="s">
        <v>323</v>
      </c>
      <c r="X53" s="53">
        <v>1</v>
      </c>
      <c r="Y53" s="103"/>
      <c r="Z53">
        <f t="shared" si="0"/>
        <v>0</v>
      </c>
      <c r="AA53" s="76"/>
      <c r="AB53" s="124"/>
      <c r="AC53" s="114">
        <f>AC52/AC58</f>
        <v>0</v>
      </c>
      <c r="AD53" s="114">
        <f t="shared" ref="AD53:AG53" si="21">AD52/AD58</f>
        <v>0.2857142857142857</v>
      </c>
      <c r="AE53" s="151">
        <f t="shared" si="21"/>
        <v>0.4</v>
      </c>
      <c r="AF53" s="151">
        <f t="shared" si="21"/>
        <v>0.25</v>
      </c>
      <c r="AG53" s="114">
        <f t="shared" si="21"/>
        <v>0</v>
      </c>
      <c r="AH53" s="146"/>
      <c r="AI53" s="76"/>
      <c r="AJ53" s="76"/>
      <c r="AK53" s="36"/>
      <c r="AL53" s="36"/>
      <c r="AM53" s="36"/>
      <c r="AN53" s="36"/>
      <c r="AO53" s="36"/>
      <c r="AP53" s="36"/>
      <c r="AQ53" s="36"/>
    </row>
    <row r="54" spans="1:43" ht="15.75" customHeight="1" x14ac:dyDescent="0.2">
      <c r="A54" s="1">
        <v>44</v>
      </c>
      <c r="B54" s="3" t="s">
        <v>216</v>
      </c>
      <c r="C54" s="13" t="s">
        <v>217</v>
      </c>
      <c r="D54" s="8" t="s">
        <v>218</v>
      </c>
      <c r="E54" s="8" t="s">
        <v>243</v>
      </c>
      <c r="F54" s="9" t="s">
        <v>219</v>
      </c>
      <c r="G54" s="59" t="s">
        <v>323</v>
      </c>
      <c r="H54" s="59">
        <v>1</v>
      </c>
      <c r="J54" s="31" t="s">
        <v>220</v>
      </c>
      <c r="K54" s="53" t="s">
        <v>321</v>
      </c>
      <c r="L54" s="53">
        <v>0</v>
      </c>
      <c r="M54" s="54">
        <v>2</v>
      </c>
      <c r="N54" s="9" t="s">
        <v>217</v>
      </c>
      <c r="O54" s="53" t="s">
        <v>323</v>
      </c>
      <c r="P54" s="53">
        <v>1</v>
      </c>
      <c r="R54" s="9" t="s">
        <v>221</v>
      </c>
      <c r="S54" s="53" t="s">
        <v>323</v>
      </c>
      <c r="T54" s="53">
        <v>1</v>
      </c>
      <c r="V54" t="s">
        <v>383</v>
      </c>
      <c r="W54" s="53" t="s">
        <v>323</v>
      </c>
      <c r="X54" s="53">
        <v>1</v>
      </c>
      <c r="Y54" s="103"/>
      <c r="Z54">
        <f t="shared" si="0"/>
        <v>1</v>
      </c>
      <c r="AA54" s="76"/>
      <c r="AB54" s="135" t="s">
        <v>338</v>
      </c>
      <c r="AC54" s="32" cm="1">
        <f t="array" ref="AC54">COUNT(FIND({4},I$42:I$61))</f>
        <v>1</v>
      </c>
      <c r="AD54" s="32" cm="1">
        <f t="array" ref="AD54">COUNT(FIND({4},M$42:M$61))</f>
        <v>1</v>
      </c>
      <c r="AE54" s="32" cm="1">
        <f t="array" ref="AE54">COUNT(FIND({4},Q$42:Q$61))</f>
        <v>1</v>
      </c>
      <c r="AF54" s="32" cm="1">
        <f t="array" ref="AF54">COUNT(FIND({4},U$42:U$61))</f>
        <v>1</v>
      </c>
      <c r="AG54" s="76" cm="1">
        <f t="array" ref="AG54">COUNT(FIND({4},Y$42:Y$61))</f>
        <v>2</v>
      </c>
      <c r="AH54" s="146">
        <f>SUM(AC54:AG54)</f>
        <v>6</v>
      </c>
      <c r="AI54" s="79">
        <f>AH54/SUM(AH$48:AH$56)</f>
        <v>0.17647058823529413</v>
      </c>
      <c r="AJ54" s="79"/>
      <c r="AK54" s="49" t="s">
        <v>311</v>
      </c>
      <c r="AL54" s="86"/>
      <c r="AM54" s="86"/>
      <c r="AN54" s="86"/>
      <c r="AO54" s="86"/>
      <c r="AP54" s="36"/>
      <c r="AQ54" s="36"/>
    </row>
    <row r="55" spans="1:43" ht="15.75" customHeight="1" x14ac:dyDescent="0.2">
      <c r="A55" s="1">
        <v>45</v>
      </c>
      <c r="B55" s="3" t="s">
        <v>222</v>
      </c>
      <c r="C55" s="13" t="s">
        <v>223</v>
      </c>
      <c r="D55" s="8" t="s">
        <v>224</v>
      </c>
      <c r="E55" s="8" t="s">
        <v>243</v>
      </c>
      <c r="F55" s="9" t="s">
        <v>225</v>
      </c>
      <c r="G55" s="59" t="s">
        <v>323</v>
      </c>
      <c r="H55" s="59">
        <v>1</v>
      </c>
      <c r="J55" s="27" t="s">
        <v>226</v>
      </c>
      <c r="K55" s="53" t="s">
        <v>323</v>
      </c>
      <c r="L55" s="53">
        <v>1</v>
      </c>
      <c r="N55" s="9" t="s">
        <v>226</v>
      </c>
      <c r="O55" s="53" t="s">
        <v>323</v>
      </c>
      <c r="P55" s="53">
        <v>1</v>
      </c>
      <c r="R55" s="9" t="s">
        <v>225</v>
      </c>
      <c r="S55" s="53" t="s">
        <v>323</v>
      </c>
      <c r="T55" s="53">
        <v>1</v>
      </c>
      <c r="V55" t="s">
        <v>225</v>
      </c>
      <c r="W55" s="53" t="s">
        <v>323</v>
      </c>
      <c r="X55" s="53">
        <v>1</v>
      </c>
      <c r="Y55" s="103"/>
      <c r="Z55">
        <f t="shared" si="0"/>
        <v>0</v>
      </c>
      <c r="AA55" s="76"/>
      <c r="AB55" s="124"/>
      <c r="AC55" s="114">
        <f>AC54/AC58</f>
        <v>0.1111111111111111</v>
      </c>
      <c r="AD55" s="114">
        <f t="shared" ref="AD55:AG55" si="22">AD54/AD58</f>
        <v>0.14285714285714285</v>
      </c>
      <c r="AE55" s="114">
        <f t="shared" si="22"/>
        <v>0.2</v>
      </c>
      <c r="AF55" s="151">
        <f t="shared" si="22"/>
        <v>0.25</v>
      </c>
      <c r="AG55" s="114">
        <f t="shared" si="22"/>
        <v>0.22222222222222221</v>
      </c>
      <c r="AH55" s="146"/>
      <c r="AI55" s="76"/>
      <c r="AJ55" s="76"/>
      <c r="AK55" s="36"/>
      <c r="AL55" s="36"/>
      <c r="AM55" s="36"/>
      <c r="AN55" s="36"/>
      <c r="AO55" s="36"/>
      <c r="AP55" s="36"/>
      <c r="AQ55" s="36"/>
    </row>
    <row r="56" spans="1:43" ht="15.75" customHeight="1" x14ac:dyDescent="0.2">
      <c r="A56" s="1">
        <v>46</v>
      </c>
      <c r="B56" s="3" t="s">
        <v>227</v>
      </c>
      <c r="C56" s="13" t="s">
        <v>228</v>
      </c>
      <c r="D56" s="8" t="s">
        <v>229</v>
      </c>
      <c r="E56" s="8" t="s">
        <v>243</v>
      </c>
      <c r="F56" s="9" t="s">
        <v>228</v>
      </c>
      <c r="G56" s="59" t="s">
        <v>323</v>
      </c>
      <c r="H56" s="59">
        <v>1</v>
      </c>
      <c r="J56" s="27" t="s">
        <v>228</v>
      </c>
      <c r="K56" s="53" t="s">
        <v>323</v>
      </c>
      <c r="L56" s="53">
        <v>1</v>
      </c>
      <c r="N56" s="9" t="s">
        <v>228</v>
      </c>
      <c r="O56" s="53" t="s">
        <v>323</v>
      </c>
      <c r="P56" s="53">
        <v>1</v>
      </c>
      <c r="R56" s="9" t="s">
        <v>228</v>
      </c>
      <c r="S56" s="53" t="s">
        <v>323</v>
      </c>
      <c r="T56" s="53">
        <v>1</v>
      </c>
      <c r="V56" t="s">
        <v>228</v>
      </c>
      <c r="W56" s="53" t="s">
        <v>323</v>
      </c>
      <c r="X56" s="53">
        <v>1</v>
      </c>
      <c r="Y56" s="103"/>
      <c r="Z56">
        <f t="shared" si="0"/>
        <v>0</v>
      </c>
      <c r="AA56" s="76"/>
      <c r="AB56" s="135" t="s">
        <v>339</v>
      </c>
      <c r="AC56" s="32" cm="1">
        <f t="array" ref="AC56">COUNT(FIND({5},I$42:I$61))</f>
        <v>1</v>
      </c>
      <c r="AD56" s="32" cm="1">
        <f t="array" ref="AD56">COUNT(FIND({5},M$42:M$61))</f>
        <v>0</v>
      </c>
      <c r="AE56" s="32" cm="1">
        <f t="array" ref="AE56">COUNT(FIND({5},Q$42:Q$61))</f>
        <v>0</v>
      </c>
      <c r="AF56" s="32" cm="1">
        <f t="array" ref="AF56">COUNT(FIND({5},U$42:U$61))</f>
        <v>1</v>
      </c>
      <c r="AG56" s="76" cm="1">
        <f t="array" ref="AG56">COUNT(FIND({5},Y$42:Y$61))</f>
        <v>2</v>
      </c>
      <c r="AH56" s="146">
        <f>SUM(AC56:AG56)</f>
        <v>4</v>
      </c>
      <c r="AI56" s="79">
        <f>AH56/SUM(AH$48:AH$56)</f>
        <v>0.11764705882352941</v>
      </c>
      <c r="AJ56" s="79"/>
      <c r="AK56" s="47" t="s">
        <v>307</v>
      </c>
      <c r="AL56" s="86"/>
      <c r="AM56" s="86"/>
      <c r="AN56" s="86"/>
      <c r="AO56" s="86"/>
      <c r="AP56" s="36"/>
      <c r="AQ56" s="36"/>
    </row>
    <row r="57" spans="1:43" ht="15.75" customHeight="1" x14ac:dyDescent="0.2">
      <c r="A57" s="1">
        <v>47</v>
      </c>
      <c r="B57" s="3" t="s">
        <v>230</v>
      </c>
      <c r="C57" s="8" t="s">
        <v>231</v>
      </c>
      <c r="D57" s="8" t="s">
        <v>232</v>
      </c>
      <c r="E57" s="8" t="s">
        <v>243</v>
      </c>
      <c r="F57" s="10" t="s">
        <v>233</v>
      </c>
      <c r="G57" s="59" t="s">
        <v>321</v>
      </c>
      <c r="H57" s="59">
        <v>0</v>
      </c>
      <c r="I57" s="54">
        <v>1</v>
      </c>
      <c r="J57" s="31" t="s">
        <v>234</v>
      </c>
      <c r="K57" s="53" t="s">
        <v>321</v>
      </c>
      <c r="L57" s="53">
        <v>0</v>
      </c>
      <c r="M57" s="54">
        <v>2</v>
      </c>
      <c r="N57" s="9" t="s">
        <v>235</v>
      </c>
      <c r="O57" s="53" t="s">
        <v>323</v>
      </c>
      <c r="P57" s="53">
        <v>1</v>
      </c>
      <c r="R57" s="9" t="s">
        <v>236</v>
      </c>
      <c r="S57" s="53" t="s">
        <v>323</v>
      </c>
      <c r="T57" s="53">
        <v>1</v>
      </c>
      <c r="V57" t="s">
        <v>384</v>
      </c>
      <c r="W57" s="53" t="s">
        <v>321</v>
      </c>
      <c r="X57" s="53">
        <v>0</v>
      </c>
      <c r="Y57" s="103">
        <v>2</v>
      </c>
      <c r="Z57">
        <f t="shared" si="0"/>
        <v>3</v>
      </c>
      <c r="AA57" s="76"/>
      <c r="AB57" s="124"/>
      <c r="AC57" s="114">
        <f>AC56/AC58</f>
        <v>0.1111111111111111</v>
      </c>
      <c r="AD57" s="114">
        <f t="shared" ref="AD57:AG57" si="23">AD56/AD58</f>
        <v>0</v>
      </c>
      <c r="AE57" s="114">
        <f t="shared" si="23"/>
        <v>0</v>
      </c>
      <c r="AF57" s="151">
        <f t="shared" si="23"/>
        <v>0.25</v>
      </c>
      <c r="AG57" s="114">
        <f t="shared" si="23"/>
        <v>0.22222222222222221</v>
      </c>
      <c r="AH57" s="146"/>
      <c r="AI57" s="76"/>
      <c r="AJ57" s="76"/>
      <c r="AK57" s="36"/>
      <c r="AL57" s="36"/>
      <c r="AM57" s="36"/>
      <c r="AN57" s="36"/>
      <c r="AO57" s="36"/>
      <c r="AP57" s="36"/>
      <c r="AQ57" s="36"/>
    </row>
    <row r="58" spans="1:43" ht="15.75" customHeight="1" x14ac:dyDescent="0.2">
      <c r="A58" s="14"/>
      <c r="C58" t="s">
        <v>274</v>
      </c>
      <c r="D58" t="s">
        <v>275</v>
      </c>
      <c r="E58" t="s">
        <v>165</v>
      </c>
      <c r="F58" s="31" t="s">
        <v>276</v>
      </c>
      <c r="G58" s="63" t="s">
        <v>321</v>
      </c>
      <c r="H58" s="63">
        <v>0</v>
      </c>
      <c r="I58" s="54">
        <v>1</v>
      </c>
      <c r="J58" s="27" t="s">
        <v>277</v>
      </c>
      <c r="K58" s="53" t="s">
        <v>323</v>
      </c>
      <c r="L58" s="53">
        <v>1</v>
      </c>
      <c r="N58" s="27" t="s">
        <v>278</v>
      </c>
      <c r="O58" s="53" t="s">
        <v>323</v>
      </c>
      <c r="P58" s="53">
        <v>1</v>
      </c>
      <c r="R58" s="27" t="s">
        <v>277</v>
      </c>
      <c r="S58" s="53" t="s">
        <v>323</v>
      </c>
      <c r="T58" s="53">
        <v>1</v>
      </c>
      <c r="V58" t="s">
        <v>277</v>
      </c>
      <c r="W58" s="53" t="s">
        <v>323</v>
      </c>
      <c r="X58" s="53">
        <v>1</v>
      </c>
      <c r="Y58" s="103"/>
      <c r="Z58">
        <f t="shared" si="0"/>
        <v>1</v>
      </c>
      <c r="AA58" s="76"/>
      <c r="AB58" s="137" t="s">
        <v>357</v>
      </c>
      <c r="AC58" s="110">
        <f>SUM(AC48,AC50,AC52,AC54,AC56)</f>
        <v>9</v>
      </c>
      <c r="AD58" s="110">
        <f t="shared" ref="AD58:AG58" si="24">SUM(AD48,AD50,AD52,AD54,AD56)</f>
        <v>7</v>
      </c>
      <c r="AE58" s="110">
        <f t="shared" si="24"/>
        <v>5</v>
      </c>
      <c r="AF58" s="110">
        <f t="shared" si="24"/>
        <v>4</v>
      </c>
      <c r="AG58" s="110">
        <f t="shared" si="24"/>
        <v>9</v>
      </c>
      <c r="AH58" s="137">
        <f>SUM(AC58:AG58)</f>
        <v>34</v>
      </c>
      <c r="AI58" s="113"/>
      <c r="AJ58" s="113"/>
      <c r="AK58" s="47" t="s">
        <v>306</v>
      </c>
      <c r="AL58" s="86"/>
      <c r="AM58" s="86"/>
      <c r="AN58" s="86"/>
      <c r="AO58" s="36"/>
      <c r="AP58" s="36"/>
      <c r="AQ58" s="36"/>
    </row>
    <row r="59" spans="1:43" ht="15.75" customHeight="1" x14ac:dyDescent="0.2">
      <c r="A59" s="14"/>
      <c r="C59" t="s">
        <v>279</v>
      </c>
      <c r="D59" t="s">
        <v>280</v>
      </c>
      <c r="E59" t="s">
        <v>165</v>
      </c>
      <c r="F59" s="31" t="s">
        <v>281</v>
      </c>
      <c r="G59" s="63" t="s">
        <v>321</v>
      </c>
      <c r="H59" s="63">
        <v>0</v>
      </c>
      <c r="I59" s="54">
        <v>1</v>
      </c>
      <c r="J59" s="28" t="s">
        <v>282</v>
      </c>
      <c r="K59" s="53" t="s">
        <v>323</v>
      </c>
      <c r="L59" s="53">
        <v>1</v>
      </c>
      <c r="N59" s="27" t="s">
        <v>283</v>
      </c>
      <c r="O59" s="53" t="s">
        <v>323</v>
      </c>
      <c r="P59" s="53">
        <v>1</v>
      </c>
      <c r="R59" s="27" t="s">
        <v>284</v>
      </c>
      <c r="S59" s="53" t="s">
        <v>323</v>
      </c>
      <c r="T59" s="53">
        <v>1</v>
      </c>
      <c r="V59" t="s">
        <v>385</v>
      </c>
      <c r="W59" s="53" t="s">
        <v>321</v>
      </c>
      <c r="X59" s="53">
        <v>0</v>
      </c>
      <c r="Y59" s="103">
        <v>1</v>
      </c>
      <c r="Z59">
        <f t="shared" si="0"/>
        <v>2</v>
      </c>
      <c r="AB59" s="111" t="s">
        <v>392</v>
      </c>
      <c r="AC59" s="111">
        <f>SUM(AC20,AC40,AC58)</f>
        <v>33</v>
      </c>
      <c r="AD59" s="111">
        <f>SUM(AD20,AD40,AD58)</f>
        <v>22</v>
      </c>
      <c r="AE59" s="111">
        <f>SUM(AE20,AE40,AE58)</f>
        <v>15</v>
      </c>
      <c r="AF59" s="111">
        <f>SUM(AF20,AF40,AF58)</f>
        <v>19</v>
      </c>
      <c r="AG59" s="111">
        <f>SUM(AG20,AG40,AG58)</f>
        <v>31</v>
      </c>
      <c r="AH59" s="111">
        <f>SUM(AC59:AG59)</f>
        <v>120</v>
      </c>
      <c r="AI59" s="111"/>
    </row>
    <row r="60" spans="1:43" ht="15.75" customHeight="1" x14ac:dyDescent="0.2">
      <c r="A60" s="14"/>
      <c r="C60" s="3" t="s">
        <v>287</v>
      </c>
      <c r="D60" s="3" t="s">
        <v>288</v>
      </c>
      <c r="E60" t="s">
        <v>165</v>
      </c>
      <c r="F60" s="27" t="s">
        <v>287</v>
      </c>
      <c r="G60" s="63" t="s">
        <v>323</v>
      </c>
      <c r="H60" s="63">
        <v>1</v>
      </c>
      <c r="J60" s="50" t="s">
        <v>287</v>
      </c>
      <c r="K60" s="54" t="s">
        <v>323</v>
      </c>
      <c r="L60" s="54">
        <v>1</v>
      </c>
      <c r="N60" s="27" t="s">
        <v>287</v>
      </c>
      <c r="O60" s="53" t="s">
        <v>323</v>
      </c>
      <c r="P60" s="53">
        <v>1</v>
      </c>
      <c r="R60" s="27" t="s">
        <v>287</v>
      </c>
      <c r="S60" s="53" t="s">
        <v>323</v>
      </c>
      <c r="T60" s="53">
        <v>1</v>
      </c>
      <c r="V60" t="s">
        <v>287</v>
      </c>
      <c r="W60" s="53" t="s">
        <v>323</v>
      </c>
      <c r="X60" s="53">
        <v>1</v>
      </c>
      <c r="Y60" s="103"/>
      <c r="Z60">
        <f t="shared" si="0"/>
        <v>0</v>
      </c>
      <c r="AB60" s="111" t="s">
        <v>393</v>
      </c>
      <c r="AC60">
        <f>SUM(AC5,AC6,AC23,AC24,AC43:AC44)</f>
        <v>35</v>
      </c>
      <c r="AD60">
        <f>SUM(AD5,AD6,AD23,AD24,AD43:AD44)</f>
        <v>43</v>
      </c>
      <c r="AE60">
        <f>SUM(AE5,AE6,AE23,AE24,AE43:AE44)</f>
        <v>52</v>
      </c>
      <c r="AF60">
        <f>SUM(AF5,AF6,AF23,AF24,AF43:AF44)</f>
        <v>49</v>
      </c>
      <c r="AG60">
        <f>SUM(AG5,AG6,AG23,AG24,AG43:AG44)</f>
        <v>36</v>
      </c>
      <c r="AI60" s="32"/>
      <c r="AJ60" s="32"/>
      <c r="AK60" s="119" t="s">
        <v>388</v>
      </c>
    </row>
    <row r="61" spans="1:43" ht="15.75" customHeight="1" thickBot="1" x14ac:dyDescent="0.25">
      <c r="A61" s="24">
        <v>47</v>
      </c>
      <c r="B61" s="25" t="s">
        <v>230</v>
      </c>
      <c r="C61" s="25" t="s">
        <v>289</v>
      </c>
      <c r="D61" s="25" t="s">
        <v>286</v>
      </c>
      <c r="E61" s="26" t="s">
        <v>165</v>
      </c>
      <c r="F61" s="51" t="s">
        <v>293</v>
      </c>
      <c r="G61" s="64" t="s">
        <v>323</v>
      </c>
      <c r="H61" s="64">
        <v>1</v>
      </c>
      <c r="I61" s="58"/>
      <c r="J61" s="30" t="s">
        <v>325</v>
      </c>
      <c r="K61" s="58" t="s">
        <v>321</v>
      </c>
      <c r="L61" s="58">
        <v>0</v>
      </c>
      <c r="M61" s="58">
        <v>2</v>
      </c>
      <c r="N61" s="51" t="s">
        <v>294</v>
      </c>
      <c r="O61" s="58" t="s">
        <v>323</v>
      </c>
      <c r="P61" s="58">
        <v>1</v>
      </c>
      <c r="Q61" s="58"/>
      <c r="R61" s="51" t="s">
        <v>295</v>
      </c>
      <c r="S61" s="58" t="s">
        <v>323</v>
      </c>
      <c r="T61" s="58">
        <v>1</v>
      </c>
      <c r="U61" s="58"/>
      <c r="V61" s="26" t="s">
        <v>386</v>
      </c>
      <c r="W61" s="58" t="s">
        <v>321</v>
      </c>
      <c r="X61" s="58">
        <v>0</v>
      </c>
      <c r="Y61" s="105">
        <v>2</v>
      </c>
      <c r="Z61">
        <f>COUNTIF(G61, "R") + COUNTIF(K61, "R") + COUNTIF(O61, "R") + COUNTIF(S61, "R") + COUNTIF(W61, "R")</f>
        <v>2</v>
      </c>
      <c r="AB61" s="111" t="s">
        <v>394</v>
      </c>
      <c r="AC61">
        <f>SUM(AC7,AC25,AC45)</f>
        <v>25</v>
      </c>
      <c r="AD61">
        <f t="shared" ref="AD61:AF61" si="25">SUM(AD7,AD25,AD45)</f>
        <v>17</v>
      </c>
      <c r="AE61">
        <f t="shared" si="25"/>
        <v>8</v>
      </c>
      <c r="AF61">
        <f t="shared" si="25"/>
        <v>11</v>
      </c>
      <c r="AG61">
        <f>SUM(AG7,AG25,AG45)</f>
        <v>24</v>
      </c>
      <c r="AH61" s="114"/>
      <c r="AK61" s="16" t="s">
        <v>389</v>
      </c>
    </row>
    <row r="62" spans="1:43" ht="15.75" customHeight="1" thickTop="1" x14ac:dyDescent="0.2"/>
    <row r="63" spans="1:43" ht="15.75" customHeight="1" x14ac:dyDescent="0.2"/>
    <row r="64" spans="1:4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sheetData>
  <conditionalFormatting sqref="F2:F61">
    <cfRule type="expression" dxfId="23" priority="27">
      <formula>G2="G"</formula>
    </cfRule>
    <cfRule type="expression" dxfId="22" priority="28">
      <formula>G2="O"</formula>
    </cfRule>
    <cfRule type="expression" dxfId="21" priority="29">
      <formula>G2="R"</formula>
    </cfRule>
  </conditionalFormatting>
  <conditionalFormatting sqref="I51">
    <cfRule type="expression" dxfId="20" priority="45">
      <formula>#REF!="G"</formula>
    </cfRule>
    <cfRule type="expression" dxfId="19" priority="46">
      <formula>#REF!="O"</formula>
    </cfRule>
    <cfRule type="expression" dxfId="18" priority="47">
      <formula>#REF!="R"</formula>
    </cfRule>
  </conditionalFormatting>
  <conditionalFormatting sqref="J2:J61">
    <cfRule type="expression" dxfId="17" priority="20">
      <formula>K2="G"</formula>
    </cfRule>
    <cfRule type="expression" dxfId="16" priority="22">
      <formula>K2="O"</formula>
    </cfRule>
    <cfRule type="expression" dxfId="15" priority="23">
      <formula>K2="R"</formula>
    </cfRule>
  </conditionalFormatting>
  <conditionalFormatting sqref="N2:N61">
    <cfRule type="expression" dxfId="14" priority="18">
      <formula>O2="G"</formula>
    </cfRule>
    <cfRule type="expression" dxfId="13" priority="19" stopIfTrue="1">
      <formula>O2="O"</formula>
    </cfRule>
    <cfRule type="expression" dxfId="12" priority="21" stopIfTrue="1">
      <formula>O2="R"</formula>
    </cfRule>
  </conditionalFormatting>
  <conditionalFormatting sqref="R2:R61">
    <cfRule type="expression" dxfId="11" priority="15">
      <formula>S2="R"</formula>
    </cfRule>
    <cfRule type="expression" dxfId="10" priority="16">
      <formula>S2="O"</formula>
    </cfRule>
    <cfRule type="expression" dxfId="9" priority="17" stopIfTrue="1">
      <formula>S2="G"</formula>
    </cfRule>
  </conditionalFormatting>
  <conditionalFormatting sqref="V2:V61">
    <cfRule type="expression" dxfId="8" priority="9">
      <formula>W2="R"</formula>
    </cfRule>
    <cfRule type="expression" dxfId="7" priority="10">
      <formula>W2="O"</formula>
    </cfRule>
    <cfRule type="expression" dxfId="6" priority="11" stopIfTrue="1">
      <formula>W2="G"</formula>
    </cfRule>
  </conditionalFormatting>
  <conditionalFormatting sqref="AC8:AG8">
    <cfRule type="top10" dxfId="5" priority="40" stopIfTrue="1" rank="1"/>
  </conditionalFormatting>
  <conditionalFormatting sqref="AC26:AG26">
    <cfRule type="top10" dxfId="4" priority="42" rank="1"/>
  </conditionalFormatting>
  <conditionalFormatting sqref="AC46:AG46">
    <cfRule type="top10" dxfId="3" priority="44" rank="1"/>
  </conditionalFormatting>
  <conditionalFormatting sqref="AI10:AJ10 AI12:AJ12 AI14:AJ14 AI16:AJ16 AI18:AJ18">
    <cfRule type="top10" dxfId="2" priority="57" rank="1"/>
  </conditionalFormatting>
  <conditionalFormatting sqref="AI28:AJ28 AI30:AJ30 AI32:AJ32 AI34:AJ34 AI36:AJ36 AI38:AJ38">
    <cfRule type="top10" dxfId="1" priority="70" rank="1"/>
  </conditionalFormatting>
  <conditionalFormatting sqref="AI52:AJ52 AI54:AJ54 AI56:AJ56 AI48:AJ48 AI50">
    <cfRule type="top10" dxfId="0" priority="72" rank="1"/>
  </conditionalFormatting>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Synthethisch_select init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2023-12-09T13:11:33Z</dcterms:created>
  <dcterms:modified xsi:type="dcterms:W3CDTF">2023-12-20T11:01:20Z</dcterms:modified>
</cp:coreProperties>
</file>