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tables/table5.xml" ContentType="application/vnd.openxmlformats-officedocument.spreadsheetml.table+xml"/>
  <Override PartName="/xl/charts/chart17.xml" ContentType="application/vnd.openxmlformats-officedocument.drawingml.chart+xml"/>
  <Override PartName="/xl/drawings/drawing8.xml" ContentType="application/vnd.openxmlformats-officedocument.drawing+xml"/>
  <Override PartName="/xl/tables/table6.xml" ContentType="application/vnd.openxmlformats-officedocument.spreadsheetml.table+xml"/>
  <Override PartName="/xl/charts/chart18.xml" ContentType="application/vnd.openxmlformats-officedocument.drawingml.chart+xml"/>
  <Override PartName="/xl/charts/chart19.xml" ContentType="application/vnd.openxmlformats-officedocument.drawingml.chart+xml"/>
  <Override PartName="/xl/drawings/drawing9.xml" ContentType="application/vnd.openxmlformats-officedocument.drawing+xml"/>
  <Override PartName="/xl/tables/table7.xml" ContentType="application/vnd.openxmlformats-officedocument.spreadsheetml.table+xml"/>
  <Override PartName="/xl/charts/chart20.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94719d63ff2bb09c/Data Analyst Work/"/>
    </mc:Choice>
  </mc:AlternateContent>
  <xr:revisionPtr revIDLastSave="0" documentId="8_{F3A645EF-2959-479F-83BB-C5DC26ACE6B9}" xr6:coauthVersionLast="47" xr6:coauthVersionMax="47" xr10:uidLastSave="{00000000-0000-0000-0000-000000000000}"/>
  <bookViews>
    <workbookView xWindow="-98" yWindow="-98" windowWidth="24196" windowHeight="14476" tabRatio="500" xr2:uid="{00000000-000D-0000-FFFF-FFFF00000000}"/>
  </bookViews>
  <sheets>
    <sheet name="SUMMARY IDEAS IN PORTFOLIO" sheetId="1" r:id="rId1"/>
    <sheet name="Interactive Dashboard" sheetId="7" r:id="rId2"/>
    <sheet name="Methodology" sheetId="12" r:id="rId3"/>
    <sheet name="KPI PIVOT TABLES" sheetId="10" r:id="rId4"/>
    <sheet name="Region" sheetId="11" r:id="rId5"/>
    <sheet name="Tyre Performance UG" sheetId="2" r:id="rId6"/>
    <sheet name="UG Diamond Drilling " sheetId="5" r:id="rId7"/>
    <sheet name="Tyre Performance OPEN PIT" sheetId="9" r:id="rId8"/>
    <sheet name="Mine Development Cycle" sheetId="3" r:id="rId9"/>
    <sheet name="Equipment Utilisation" sheetId="4" r:id="rId10"/>
    <sheet name="About" sheetId="6" state="hidden" r:id="rId11"/>
  </sheets>
  <definedNames>
    <definedName name="_xlcn.WorksheetConnection_DrillingCostB6H421" hidden="1">'UG Diamond Drilling '!$B$6:$H$42</definedName>
    <definedName name="_xlcn.WorksheetConnection_Goldridge_DataAnalysisContinousImprovemntInitiatives_Portfolio_Linda_Afrifa.xlsxDDmetersRaw1" hidden="1">DDmetersRaw[]</definedName>
    <definedName name="_xlcn.WorksheetConnection_Goldridge_DataAnalysisContinousImprovemntInitiatives_Portfolio_Linda_Afrifa.xlsxLHDRaw1" hidden="1">LHDRaw[]</definedName>
    <definedName name="_xlcn.WorksheetConnection_Goldridge_DataAnalysisContinousImprovemntInitiatives_Portfolio_Linda_Afrifa.xlsxMineDevRaw1" hidden="1">MineDevRaw[]</definedName>
    <definedName name="_xlcn.WorksheetConnection_Goldridge_DataAnalysisContinousImprovemntInitiatives_Portfolio_Linda_Afrifa.xlsxRawOPTyre1" hidden="1">RawOPTyre[]</definedName>
    <definedName name="_xlcn.WorksheetConnection_Goldridge_DataAnalysisContinousImprovemntInitiatives_Portfolio_Linda_Afrifa.xlsxRawUGTyre1" hidden="1">RawUGTyre[]</definedName>
    <definedName name="_xlcn.WorksheetConnection_Goldridge_DataAnalysisContinousImprovemntInitiatives_Portfolio_Linda_Afrifa.xlsxTable11" hidden="1">Phase[]</definedName>
    <definedName name="Slicer_Region">#N/A</definedName>
  </definedNames>
  <calcPr calcId="191029"/>
  <pivotCaches>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Goldridge_Data Analysis-Continous Improvemnt Initiatives_Portfolio_Linda_Afrifa.xlsx!Table1"/>
          <x15:modelTable id="RawUGTyre" name="RawUGTyre" connection="WorksheetConnection_Goldridge_Data Analysis-Continous Improvemnt Initiatives_Portfolio_Linda_Afrifa.xlsx!RawUGTyre"/>
          <x15:modelTable id="RawOPTyre" name="RawOPTyre" connection="WorksheetConnection_Goldridge_Data Analysis-Continous Improvemnt Initiatives_Portfolio_Linda_Afrifa.xlsx!RawOPTyre"/>
          <x15:modelTable id="MineDevRaw" name="MineDevRaw" connection="WorksheetConnection_Goldridge_Data Analysis-Continous Improvemnt Initiatives_Portfolio_Linda_Afrifa.xlsx!MineDevRaw"/>
          <x15:modelTable id="LHDRaw" name="LHDRaw" connection="WorksheetConnection_Goldridge_Data Analysis-Continous Improvemnt Initiatives_Portfolio_Linda_Afrifa.xlsx!LHDRaw"/>
          <x15:modelTable id="DDmetersRaw" name="DDmetersRaw" connection="WorksheetConnection_Goldridge_Data Analysis-Continous Improvemnt Initiatives_Portfolio_Linda_Afrifa.xlsx!DDmetersRaw"/>
          <x15:modelTable id="Range" name="Range" connection="WorksheetConnection_Drilling Cost!$B$6:$H$42"/>
        </x15:modelTables>
        <x15:modelRelationships>
          <x15:modelRelationship fromTable="RawUGTyre" fromColumn="Phase" toTable="Table1" toColumn="Phase"/>
          <x15:modelRelationship fromTable="DDmetersRaw" fromColumn="Phase" toTable="Table1" toColumn="Phase"/>
          <x15:modelRelationship fromTable="RawOPTyre" fromColumn="Phase" toTable="Table1" toColumn="Phase"/>
          <x15:modelRelationship fromTable="MineDevRaw" fromColumn="Phase" toTable="Table1" toColumn="Phase"/>
          <x15:modelRelationship fromTable="LHDRaw" fromColumn="Phase" toTable="Table1" toColumn="Phase"/>
        </x15:modelRelationships>
        <x15:extLst>
          <ext xmlns:x16="http://schemas.microsoft.com/office/spreadsheetml/2014/11/main" uri="{9835A34E-60A6-4A7C-AAB8-D5F71C897F49}">
            <x16:modelTimeGroupings>
              <x16:modelTimeGrouping tableName="Range"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RawUGTyre"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DDmetersRaw"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RawOPTyre"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MineDevRaw"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LHDRaw"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7" i="4" l="1"/>
  <c r="E48" i="4"/>
  <c r="F41" i="3"/>
  <c r="F42"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8" i="3"/>
  <c r="F7" i="3"/>
  <c r="D49" i="9" l="1"/>
  <c r="C49" i="9"/>
  <c r="D48" i="9"/>
  <c r="C48" i="9"/>
  <c r="E48" i="9" l="1"/>
  <c r="E49" i="9"/>
  <c r="D51" i="2"/>
  <c r="C51" i="2"/>
  <c r="D50" i="2"/>
  <c r="C50" i="2"/>
  <c r="E51" i="2" l="1"/>
  <c r="E50" i="2"/>
  <c r="G42" i="5" l="1"/>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E47" i="5"/>
  <c r="C47" i="5"/>
  <c r="F47" i="5" s="1"/>
  <c r="D48" i="4"/>
  <c r="C48" i="4"/>
  <c r="D47" i="4"/>
  <c r="C47" i="4"/>
  <c r="D49" i="3"/>
  <c r="C49" i="3"/>
  <c r="D48" i="3"/>
  <c r="E48" i="3" s="1"/>
  <c r="C48" i="3"/>
  <c r="D47" i="3"/>
  <c r="C47" i="3"/>
  <c r="H19" i="1"/>
  <c r="E49" i="3" l="1"/>
  <c r="E47" i="3"/>
  <c r="E48" i="5"/>
  <c r="C48" i="5"/>
  <c r="F4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tc={EFC365BF-6F35-4C85-AC7B-C247D17416BF}</author>
  </authors>
  <commentList>
    <comment ref="AM21" authorId="0" shapeId="0" xr:uid="{EFC365BF-6F35-4C85-AC7B-C247D17416BF}">
      <text>
        <t>[Threaded comment]
Your version of Excel allows you to read this threaded comment; however, any edits to it will get removed if the file is opened in a newer version of Excel. Learn more: https://go.microsoft.com/fwlink/?linkid=870924
Comment:
    3.937.54 tonnes/day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222ECE-7904-4B05-B0AF-CBBB63AE83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F15A7EE-A50F-4046-83B6-0F3042684D0B}" name="WorksheetConnection_Drilling Cost!$B$6:$H$42" type="102" refreshedVersion="8" minRefreshableVersion="5">
    <extLst>
      <ext xmlns:x15="http://schemas.microsoft.com/office/spreadsheetml/2010/11/main" uri="{DE250136-89BD-433C-8126-D09CA5730AF9}">
        <x15:connection id="Range" autoDelete="1">
          <x15:rangePr sourceName="_xlcn.WorksheetConnection_DrillingCostB6H421"/>
        </x15:connection>
      </ext>
    </extLst>
  </connection>
  <connection id="3" xr16:uid="{C6FBA8FD-D52A-4CF1-B7CC-BB8508112356}" name="WorksheetConnection_Goldridge_Data Analysis-Continous Improvemnt Initiatives_Portfolio_Linda_Afrifa.xlsx!DDmetersRaw" type="102" refreshedVersion="8" minRefreshableVersion="5">
    <extLst>
      <ext xmlns:x15="http://schemas.microsoft.com/office/spreadsheetml/2010/11/main" uri="{DE250136-89BD-433C-8126-D09CA5730AF9}">
        <x15:connection id="DDmetersRaw" autoDelete="1">
          <x15:rangePr sourceName="_xlcn.WorksheetConnection_Goldridge_DataAnalysisContinousImprovemntInitiatives_Portfolio_Linda_Afrifa.xlsxDDmetersRaw1"/>
        </x15:connection>
      </ext>
    </extLst>
  </connection>
  <connection id="4" xr16:uid="{C8390FB0-FDA0-4785-AAFD-91C0CF451AAD}" name="WorksheetConnection_Goldridge_Data Analysis-Continous Improvemnt Initiatives_Portfolio_Linda_Afrifa.xlsx!LHDRaw" type="102" refreshedVersion="8" minRefreshableVersion="5">
    <extLst>
      <ext xmlns:x15="http://schemas.microsoft.com/office/spreadsheetml/2010/11/main" uri="{DE250136-89BD-433C-8126-D09CA5730AF9}">
        <x15:connection id="LHDRaw" autoDelete="1">
          <x15:rangePr sourceName="_xlcn.WorksheetConnection_Goldridge_DataAnalysisContinousImprovemntInitiatives_Portfolio_Linda_Afrifa.xlsxLHDRaw1"/>
        </x15:connection>
      </ext>
    </extLst>
  </connection>
  <connection id="5" xr16:uid="{4A4333A5-F8F8-40B2-88C2-9A941FC87B89}" name="WorksheetConnection_Goldridge_Data Analysis-Continous Improvemnt Initiatives_Portfolio_Linda_Afrifa.xlsx!MineDevRaw" type="102" refreshedVersion="8" minRefreshableVersion="5">
    <extLst>
      <ext xmlns:x15="http://schemas.microsoft.com/office/spreadsheetml/2010/11/main" uri="{DE250136-89BD-433C-8126-D09CA5730AF9}">
        <x15:connection id="MineDevRaw" autoDelete="1">
          <x15:rangePr sourceName="_xlcn.WorksheetConnection_Goldridge_DataAnalysisContinousImprovemntInitiatives_Portfolio_Linda_Afrifa.xlsxMineDevRaw1"/>
        </x15:connection>
      </ext>
    </extLst>
  </connection>
  <connection id="6" xr16:uid="{90233A80-91C5-47DB-9D8E-4BDB8FB0AA28}" name="WorksheetConnection_Goldridge_Data Analysis-Continous Improvemnt Initiatives_Portfolio_Linda_Afrifa.xlsx!RawOPTyre" type="102" refreshedVersion="8" minRefreshableVersion="5">
    <extLst>
      <ext xmlns:x15="http://schemas.microsoft.com/office/spreadsheetml/2010/11/main" uri="{DE250136-89BD-433C-8126-D09CA5730AF9}">
        <x15:connection id="RawOPTyre" autoDelete="1">
          <x15:rangePr sourceName="_xlcn.WorksheetConnection_Goldridge_DataAnalysisContinousImprovemntInitiatives_Portfolio_Linda_Afrifa.xlsxRawOPTyre1"/>
        </x15:connection>
      </ext>
    </extLst>
  </connection>
  <connection id="7" xr16:uid="{D06E78BF-765F-47E1-90AB-EC70C2C16776}" name="WorksheetConnection_Goldridge_Data Analysis-Continous Improvemnt Initiatives_Portfolio_Linda_Afrifa.xlsx!RawUGTyre" type="102" refreshedVersion="8" minRefreshableVersion="5">
    <extLst>
      <ext xmlns:x15="http://schemas.microsoft.com/office/spreadsheetml/2010/11/main" uri="{DE250136-89BD-433C-8126-D09CA5730AF9}">
        <x15:connection id="RawUGTyre" autoDelete="1">
          <x15:rangePr sourceName="_xlcn.WorksheetConnection_Goldridge_DataAnalysisContinousImprovemntInitiatives_Portfolio_Linda_Afrifa.xlsxRawUGTyre1"/>
        </x15:connection>
      </ext>
    </extLst>
  </connection>
  <connection id="8" xr16:uid="{E2479147-67AA-405B-8354-9AD2261CB43E}" name="WorksheetConnection_Goldridge_Data Analysis-Continous Improvemnt Initiatives_Portfolio_Linda_Afrifa.xlsx!Table1" type="102" refreshedVersion="8" minRefreshableVersion="5">
    <extLst>
      <ext xmlns:x15="http://schemas.microsoft.com/office/spreadsheetml/2010/11/main" uri="{DE250136-89BD-433C-8126-D09CA5730AF9}">
        <x15:connection id="Table1">
          <x15:rangePr sourceName="_xlcn.WorksheetConnection_Goldridge_DataAnalysisContinousImprovemntInitiatives_Portfolio_Linda_Afrifa.xlsxTable11"/>
        </x15:connection>
      </ext>
    </extLst>
  </connection>
</connections>
</file>

<file path=xl/sharedStrings.xml><?xml version="1.0" encoding="utf-8"?>
<sst xmlns="http://schemas.openxmlformats.org/spreadsheetml/2006/main" count="696" uniqueCount="200">
  <si>
    <t>Initiative</t>
  </si>
  <si>
    <t>Value (USD)</t>
  </si>
  <si>
    <t>Tyre-OP</t>
  </si>
  <si>
    <t>Tyre-UG</t>
  </si>
  <si>
    <t>Dev Cycle</t>
  </si>
  <si>
    <t>Loader</t>
  </si>
  <si>
    <t>CAPITAL
EXPENDITURE
$0</t>
  </si>
  <si>
    <t>Overbreak</t>
  </si>
  <si>
    <t>Drilling</t>
  </si>
  <si>
    <t xml:space="preserve">  INITIATIVE PERFORMANCE SUMMARY</t>
  </si>
  <si>
    <t>Category</t>
  </si>
  <si>
    <t>KPI Metric</t>
  </si>
  <si>
    <t>Baseline</t>
  </si>
  <si>
    <t>Result Achieved</t>
  </si>
  <si>
    <t>Improvement</t>
  </si>
  <si>
    <t>Equipment &amp; Fleet</t>
  </si>
  <si>
    <t>Tyres used/month</t>
  </si>
  <si>
    <t>Failures per day</t>
  </si>
  <si>
    <t>8.0 failures/day</t>
  </si>
  <si>
    <t>Jumbo Development Cycle</t>
  </si>
  <si>
    <t>Cycle time (hrs/cut)</t>
  </si>
  <si>
    <t>32 hrs/cut</t>
  </si>
  <si>
    <t>Loader Utilisation</t>
  </si>
  <si>
    <t>Utilisation %</t>
  </si>
  <si>
    <t>Development Overbreak</t>
  </si>
  <si>
    <t>Overbreak %</t>
  </si>
  <si>
    <t>Diamond Drill Self-Perform</t>
  </si>
  <si>
    <t>Cost Optimisation</t>
  </si>
  <si>
    <t>Cost per metre (USD)</t>
  </si>
  <si>
    <t>TOTAL ANNUALISED VALUE DELIVERED</t>
  </si>
  <si>
    <t xml:space="preserve">  ANNUALISED VALUE BY INITIATIVE (USD)</t>
  </si>
  <si>
    <t>TYRE PERFORMANCE ANALYSIS — OPEN PIT &amp; UNDERGROUND</t>
  </si>
  <si>
    <t xml:space="preserve">  OPEN PIT — Monthly Tyre Consumption</t>
  </si>
  <si>
    <t xml:space="preserve">  UNDERGROUND — Daily Tyre Failure Rate</t>
  </si>
  <si>
    <t>Month</t>
  </si>
  <si>
    <t>Phase</t>
  </si>
  <si>
    <t>Failures/Day</t>
  </si>
  <si>
    <t>Repair Duration (hrs)</t>
  </si>
  <si>
    <t>Monthly Cost (USD)</t>
  </si>
  <si>
    <t>Post-Intervention</t>
  </si>
  <si>
    <t>Metric</t>
  </si>
  <si>
    <t>Baseline Avg</t>
  </si>
  <si>
    <t>Post-Intervention Avg</t>
  </si>
  <si>
    <t>Change</t>
  </si>
  <si>
    <t>Value p.a.</t>
  </si>
  <si>
    <t>Tyres/month</t>
  </si>
  <si>
    <t>$722,641</t>
  </si>
  <si>
    <t>Tyre Cost (USD)/month</t>
  </si>
  <si>
    <t>Included above</t>
  </si>
  <si>
    <t>DEVELOPMENT CYCLE &amp; OVERBREAK ANALYSIS</t>
  </si>
  <si>
    <t xml:space="preserve">  MONTHLY DEVELOPMENT KPI DATA</t>
  </si>
  <si>
    <t>Cycle Time (hrs/cut)</t>
  </si>
  <si>
    <t>Dev Rate (m/day)</t>
  </si>
  <si>
    <t>Overbreak (%)</t>
  </si>
  <si>
    <t xml:space="preserve">  BEFORE vs AFTER — AVERAGEIF ANALYSIS</t>
  </si>
  <si>
    <t>KPI</t>
  </si>
  <si>
    <t>$704,100</t>
  </si>
  <si>
    <t>$491,702</t>
  </si>
  <si>
    <t>LHD LOADER UTILISATION &amp; AVAILABILITY ANALYSIS</t>
  </si>
  <si>
    <t>Problem: 5 operators for 7 loaders; availability 53%; utilisation 69%; 11.4 hrs/day downtime. Solution: Live mine-control data, additional operators, underground service bay.</t>
  </si>
  <si>
    <t xml:space="preserve">  MONTHLY LHD PERFORMANCE DATA</t>
  </si>
  <si>
    <t>Availability (%)</t>
  </si>
  <si>
    <t>Utilisation (%)</t>
  </si>
  <si>
    <t>DIAMOND DRILLING — CONTRACTOR vs SELF-PERFORM COST ANALYSIS</t>
  </si>
  <si>
    <t>Problem: Contractor drilling cost $275/m; no benefit tracking in place.  Solution: In-house drill rig purchased. Self-perform model built and tracked against baseline.</t>
  </si>
  <si>
    <t xml:space="preserve">  MONTHLY DRILLING COST DATA</t>
  </si>
  <si>
    <t>Type</t>
  </si>
  <si>
    <t>Cost/Metre (USD)</t>
  </si>
  <si>
    <t>Metres Drilled</t>
  </si>
  <si>
    <t>Total Cost (USD)</t>
  </si>
  <si>
    <t>Contractor</t>
  </si>
  <si>
    <t>Self-Perform</t>
  </si>
  <si>
    <t>Contractor Avg</t>
  </si>
  <si>
    <t>Self-Perform Avg</t>
  </si>
  <si>
    <t>Saving</t>
  </si>
  <si>
    <t>Cost per Metre (USD)</t>
  </si>
  <si>
    <t>$1,798,612</t>
  </si>
  <si>
    <t>Total Monthly Cost (USD)</t>
  </si>
  <si>
    <t>ABOUT THIS WORKBOOK</t>
  </si>
  <si>
    <t>AUTHOR</t>
  </si>
  <si>
    <t>Linda Afrifa  |  Data Analyst  |  MSc Petroleum Geosciences, NTNU  |  LinkedIn: linkedin.com/in/linda-afrifa</t>
  </si>
  <si>
    <t>WHAT THIS IS</t>
  </si>
  <si>
    <t>WHAT THIS DEMONSTRATES</t>
  </si>
  <si>
    <t>► Operational data analysis using Excel — cleaning, structuring, and analysing time-series operational data</t>
  </si>
  <si>
    <t>► AVERAGEIF formulas — comparing baseline vs post-intervention KPI performance</t>
  </si>
  <si>
    <t>► KPI modelling — Value Driver Tree logic connecting physical drivers to financial outcomes</t>
  </si>
  <si>
    <t>► Data visualisation — line charts and bar charts tracking improvement over time</t>
  </si>
  <si>
    <t>► Business case quantification — each initiative modelled with before/after financial value</t>
  </si>
  <si>
    <t>PORTFOLIO STRUCTURE</t>
  </si>
  <si>
    <t>Dashboard         — Executive summary: KPI cards, initiative table, value chart</t>
  </si>
  <si>
    <t>Tyre Performance  — Monthly tyre consumption (open pit) and failure rate (underground) with trend charts</t>
  </si>
  <si>
    <t>Development Cycle — Monthly cycle time, development rate, and overbreak data with trend analysis</t>
  </si>
  <si>
    <t>Equipment Utilisation — Monthly LHD loader availability and utilisation with dual-line chart</t>
  </si>
  <si>
    <t>Drilling Cost     — Monthly contractor vs self-perform drilling cost with AVERAGEIF comparison</t>
  </si>
  <si>
    <t>SKILLS DEMONSTRATED (ATS KEYWORDS)</t>
  </si>
  <si>
    <t>Excel  |  Data Analytics  |  Operational Analytics  |  KPI Modelling  |  AVERAGEIF  |  Data Visualisation</t>
  </si>
  <si>
    <t>Lean Six Sigma  |  Root Cause Analysis  |  Value Driver Trees  |  Business Case Development  |  PIPware</t>
  </si>
  <si>
    <t>NOTE</t>
  </si>
  <si>
    <t>This project is one component of a broader technical portfolio that also includes MSc research in petroleum geoscience (Nise Formation, Norwegian Sea), Python-based reservoir modelling, and seismic interpretation using Petrel.</t>
  </si>
  <si>
    <t>Value Project Anualized (USD)</t>
  </si>
  <si>
    <t>Row Labels</t>
  </si>
  <si>
    <t>Grand Total</t>
  </si>
  <si>
    <t>Sum of Metres Drilled</t>
  </si>
  <si>
    <t>Average of Cost/Metre (USD)</t>
  </si>
  <si>
    <t>Average of Cycle Time (hrs/cut)</t>
  </si>
  <si>
    <t>Average of Overbreak (%)</t>
  </si>
  <si>
    <t>Jan</t>
  </si>
  <si>
    <t>Feb</t>
  </si>
  <si>
    <t>Mar</t>
  </si>
  <si>
    <t>Apr</t>
  </si>
  <si>
    <t>May</t>
  </si>
  <si>
    <t>Jun</t>
  </si>
  <si>
    <t>Jul</t>
  </si>
  <si>
    <t>Aug</t>
  </si>
  <si>
    <t>Oct</t>
  </si>
  <si>
    <t>Nov</t>
  </si>
  <si>
    <t>Dec</t>
  </si>
  <si>
    <t>Metres Drilled baseline</t>
  </si>
  <si>
    <t>Average of Dev Rate (m/day)</t>
  </si>
  <si>
    <r>
      <rPr>
        <b/>
        <i/>
        <sz val="10"/>
        <color rgb="FF1A1A2E"/>
        <rFont val="Arial"/>
        <family val="2"/>
      </rPr>
      <t>Problem</t>
    </r>
    <r>
      <rPr>
        <i/>
        <sz val="9"/>
        <color rgb="FF1A1A2E"/>
        <rFont val="Arial"/>
        <charset val="1"/>
      </rPr>
      <t xml:space="preserve">: Goldridge Underground Mine development is critical to the mine, as production is expected to commence in full in 18 months when the other mine is depleted. Jumbo development therefore needs to be facilitated to get operations on track to commence ore production as planned. There are currently four Jumbos and an average of 3 headings per day. Development target was 12.4m/day but we only achieved  3m/day. The Mine production data from Mine Control shows the low performance was driven by the long Jumbo development cycle time of 32 hrs per 3.1 m cut. The task is being performed by 4 expats and 8 national operator trainees. Overbreak 13%.  </t>
    </r>
    <r>
      <rPr>
        <b/>
        <i/>
        <sz val="10"/>
        <color rgb="FF1A1A2E"/>
        <rFont val="Arial"/>
        <family val="2"/>
      </rPr>
      <t>Solution</t>
    </r>
    <r>
      <rPr>
        <i/>
        <sz val="9"/>
        <color rgb="FF1A1A2E"/>
        <rFont val="Arial"/>
        <charset val="1"/>
      </rPr>
      <t>: Operator training, shift discipline, controlled blasting.</t>
    </r>
  </si>
  <si>
    <t>GOLDRIDGE GOLD MINING OPERATIONS - OPERATIONS IMPROVEMENT SUMMARY DASHBOARD</t>
  </si>
  <si>
    <t>INITIATIVES AND IDEAS 
COMPLETED
6 Projects</t>
  </si>
  <si>
    <t>Tyre Life – Open Pit (OP)</t>
  </si>
  <si>
    <t>Initiative/Idea</t>
  </si>
  <si>
    <t>UG Dev. Productivity</t>
  </si>
  <si>
    <t>PROD &amp; DEV. Productivity</t>
  </si>
  <si>
    <t>Tyre Damage – Underground (UG)</t>
  </si>
  <si>
    <t>Tyres Used/month</t>
  </si>
  <si>
    <t>Downtime (hrs)/month</t>
  </si>
  <si>
    <t xml:space="preserve"> UG SUMMARY — AVERAGEIF ANALYSIS</t>
  </si>
  <si>
    <t xml:space="preserve">  OPEN PIT SUMMARY — AVERAGEIF ANALYSIS</t>
  </si>
  <si>
    <r>
      <rPr>
        <b/>
        <i/>
        <sz val="9"/>
        <color rgb="FF1A1A2E"/>
        <rFont val="Arial"/>
        <family val="2"/>
      </rPr>
      <t>Problem</t>
    </r>
    <r>
      <rPr>
        <i/>
        <sz val="9"/>
        <color rgb="FF1A1A2E"/>
        <rFont val="Arial"/>
        <family val="2"/>
      </rPr>
      <t xml:space="preserve">: </t>
    </r>
    <r>
      <rPr>
        <b/>
        <i/>
        <sz val="9"/>
        <color rgb="FF1A1A2E"/>
        <rFont val="Arial"/>
        <family val="2"/>
      </rPr>
      <t>UNDERGROUND</t>
    </r>
    <r>
      <rPr>
        <i/>
        <sz val="9"/>
        <color rgb="FF1A1A2E"/>
        <rFont val="Arial"/>
        <family val="2"/>
      </rPr>
      <t xml:space="preserve"> - High tire consumption leads to high costs and equipment downtime.  Underground Hauling section has 21 trucks, each with 12 tyres. Tyre failures average 8 tire damages recorded per day. The impact of these failures includes both the cost, operational delays, and maintenance costs. The tire cost for April was approximately $190k (Goodyear tires).Solution: Road maintenance program, operator training, spill management, new specialized tires from Volvo FMX.</t>
    </r>
  </si>
  <si>
    <t>Target</t>
  </si>
  <si>
    <t>(*) Cost of tire damage per tonne (#)</t>
  </si>
  <si>
    <t>Total Annualized Cost ($)</t>
  </si>
  <si>
    <t>Tonnes per day (t)</t>
  </si>
  <si>
    <t>Tonnes per annum (t)</t>
  </si>
  <si>
    <t>damaged tires cost / day ($)</t>
  </si>
  <si>
    <t xml:space="preserve">VALUE DRIVER TREE SHOWING THE ANNUALIZED UG TIRE COST CALCULATION </t>
  </si>
  <si>
    <t>1.36306.182492</t>
  </si>
  <si>
    <t>2023</t>
  </si>
  <si>
    <t>2024</t>
  </si>
  <si>
    <t>2025</t>
  </si>
  <si>
    <t>Average of Failures/Day</t>
  </si>
  <si>
    <t>Average of Repair Duration (hrs)</t>
  </si>
  <si>
    <t>Average of Monthly Cost (USD)</t>
  </si>
  <si>
    <t>UG TYRE PERFORMANCE ANALYSIS</t>
  </si>
  <si>
    <t>Sep</t>
  </si>
  <si>
    <r>
      <rPr>
        <b/>
        <sz val="16"/>
        <color theme="0"/>
        <rFont val="Calibri"/>
        <family val="2"/>
      </rPr>
      <t>VALUE DRIVER TREE SHOWING THE ANNUALIZED DIAMOND DRILLING KPI &amp; COST CALCULATION</t>
    </r>
    <r>
      <rPr>
        <b/>
        <sz val="16"/>
        <rFont val="Calibri"/>
        <family val="2"/>
      </rPr>
      <t xml:space="preserve"> </t>
    </r>
  </si>
  <si>
    <t>BUSINESS CASE FOR DD SELF PERFORM</t>
  </si>
  <si>
    <t>CONTRACTOR CHARGES</t>
  </si>
  <si>
    <t>BUSINESS CASE ANALYSIS</t>
  </si>
  <si>
    <r>
      <rPr>
        <b/>
        <sz val="16"/>
        <color theme="0"/>
        <rFont val="Calibri"/>
        <family val="2"/>
      </rPr>
      <t>VALUE DRIVER TREE (VDT) SHOWING THE OPEN PIT TYRE KPI &amp; COST CALCULATION</t>
    </r>
    <r>
      <rPr>
        <b/>
        <sz val="16"/>
        <rFont val="Calibri"/>
        <family val="2"/>
      </rPr>
      <t xml:space="preserve"> </t>
    </r>
  </si>
  <si>
    <t>Average of Tyres Used/month</t>
  </si>
  <si>
    <t>Average of Downtime (hrs)/month</t>
  </si>
  <si>
    <t>Average of Tyre Cost (USD)/month</t>
  </si>
  <si>
    <t>Reduce Jumbo Development Cycle per cut from 32hrs to 20hrs</t>
  </si>
  <si>
    <t>Total meters drilled (m)</t>
  </si>
  <si>
    <t>Average of Total meters drilled (m)</t>
  </si>
  <si>
    <t>DIAMOND DRILL ANALYSIS</t>
  </si>
  <si>
    <t>OP TYRE PERFORMANCE ANALYSIS</t>
  </si>
  <si>
    <t>UG DEVELOPMENT ANALYSIS</t>
  </si>
  <si>
    <t xml:space="preserve">VALUE DRIVER TREE (VDT) SHOWING THE UTILIZATION OF AVAILABLE LOADERS &amp; COST CALCULATION </t>
  </si>
  <si>
    <t>Average of Availability (%)</t>
  </si>
  <si>
    <t>Average of Utilisation (%)</t>
  </si>
  <si>
    <t>LHD EQUIPMENT ANALYSIS</t>
  </si>
  <si>
    <t>Data Analytics  |  6 Ideas &amp; Initiatives  |   Analyst: Linda Afrifa</t>
  </si>
  <si>
    <t>DELIVERED/YR</t>
  </si>
  <si>
    <t>AVG KPI</t>
  </si>
  <si>
    <t>IMPROVEMENT</t>
  </si>
  <si>
    <t>VALUE</t>
  </si>
  <si>
    <t>GOLDRIDGE MINING OPERATIONS - KPI SUMMARY DASHBOARD</t>
  </si>
  <si>
    <t xml:space="preserve">VALUE DRIVER TREE (VDT) SHOWING JUMBO DEVELOPMENT CYCLE TIME BREAKDOWN KPI &amp; COST CALCULATION </t>
  </si>
  <si>
    <t xml:space="preserve">VDT OF UNDERGROUND MINE DEVELOPMENT OVERBREAK KPI &amp; COST CALCULATION </t>
  </si>
  <si>
    <t xml:space="preserve">UG DEVELOPMENT OVERBREAK ANALYSIS </t>
  </si>
  <si>
    <t xml:space="preserve">ROOT CAUSE ANALYSIS OF UNDERGROUND MINE DEVELOPMENT OVERBREAK </t>
  </si>
  <si>
    <t>overbreak and reduce cost</t>
  </si>
  <si>
    <t xml:space="preserve">Causes listed in red on the </t>
  </si>
  <si>
    <t xml:space="preserve">fishbone diagram are root causes </t>
  </si>
  <si>
    <t xml:space="preserve">we can work on to reduce the </t>
  </si>
  <si>
    <t>DEVELOPMENT OVERBREAK ANALYSIS</t>
  </si>
  <si>
    <t>TOTAL VALUE
DELIVERED/YR
$4,970,444</t>
  </si>
  <si>
    <t>$4,970,444</t>
  </si>
  <si>
    <t xml:space="preserve">TOTAL IDEA </t>
  </si>
  <si>
    <t>This workbook is an anonymized operational analytics case study demonstrating how data analysis, KPI modeling, and Lean Six Sigma continuous improvement methodology can be applied. All company names, personnel, and site references are fictional. The data reflect realistic mining operational patterns and methodologies. In a real case mining environment, data is from the Mine Control room.</t>
  </si>
  <si>
    <t>↑ 4 %</t>
  </si>
  <si>
    <t>↓ 21.9%</t>
  </si>
  <si>
    <t>27 hrs/cut</t>
  </si>
  <si>
    <t>↓ 16%</t>
  </si>
  <si>
    <t>63 tyres/month</t>
  </si>
  <si>
    <t>42 tyres/month</t>
  </si>
  <si>
    <t>↓ 33.2%</t>
  </si>
  <si>
    <t>5.8 failures/day</t>
  </si>
  <si>
    <t>↓ 25.9%</t>
  </si>
  <si>
    <t>$272/m</t>
  </si>
  <si>
    <t>↓ 53%</t>
  </si>
  <si>
    <t>AVG KPI
IMPROVEMENT
36%</t>
  </si>
  <si>
    <t>$130/m</t>
  </si>
  <si>
    <t xml:space="preserve">TYRE PERFORMANCE ANALYSIS — OPEN PIT </t>
  </si>
  <si>
    <r>
      <rPr>
        <b/>
        <i/>
        <sz val="9"/>
        <color rgb="FF1A1A2E"/>
        <rFont val="Arial"/>
        <family val="2"/>
      </rPr>
      <t>Problem</t>
    </r>
    <r>
      <rPr>
        <i/>
        <sz val="9"/>
        <color rgb="FF1A1A2E"/>
        <rFont val="Arial"/>
        <family val="2"/>
      </rPr>
      <t>: Improve Tyre Life for Volvo FMX480 Haul Trucks (Open Pit).19 Volvo haul trucks recorded 318 tyre damages in five months (63/month), causing 679 hours of downtime (~6 hrs/day) and $237,554 in tyre spend. Solution: Grade, compact, and regularly water all haul routes and loading/dumping floors, train operators on good driving practices, and station personnel at loading/dumping points to clear rocks lodged between tyres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</si>
</sst>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
    <numFmt numFmtId="165" formatCode="0.0"/>
    <numFmt numFmtId="166" formatCode="0.0\%"/>
    <numFmt numFmtId="167" formatCode="\$#,##0.0"/>
    <numFmt numFmtId="168" formatCode="_-* #,##0_-;\-* #,##0_-;_-* &quot;-&quot;??_-;_-@_-"/>
    <numFmt numFmtId="169" formatCode="[$]d\ mmm\ yyyy;@" x16r2:formatCode16="[$-en-IO,1]d\ mmm\ yyyy;@"/>
    <numFmt numFmtId="170" formatCode="mmmm\ yyyy"/>
    <numFmt numFmtId="171" formatCode="_-* #,##0.0000_-;\-* #,##0.0000_-;_-* &quot;-&quot;??_-;_-@_-"/>
    <numFmt numFmtId="172" formatCode="\$#,##0.000"/>
    <numFmt numFmtId="173" formatCode="[$$-409]#,##0_ ;\-[$$-409]#,##0\ "/>
  </numFmts>
  <fonts count="51" x14ac:knownFonts="1">
    <font>
      <sz val="11"/>
      <color theme="1"/>
      <name val="Calibri"/>
      <family val="2"/>
      <charset val="1"/>
    </font>
    <font>
      <sz val="10"/>
      <name val="Arial"/>
    </font>
    <font>
      <b/>
      <sz val="11"/>
      <color rgb="FFFFFFFF"/>
      <name val="Arial"/>
      <charset val="1"/>
    </font>
    <font>
      <b/>
      <sz val="9"/>
      <color rgb="FFFFFFFF"/>
      <name val="Arial"/>
      <charset val="1"/>
    </font>
    <font>
      <sz val="9"/>
      <color rgb="FF1A1A2E"/>
      <name val="Arial"/>
      <charset val="1"/>
    </font>
    <font>
      <b/>
      <sz val="9"/>
      <color rgb="FF1A1A2E"/>
      <name val="Arial"/>
      <charset val="1"/>
    </font>
    <font>
      <b/>
      <sz val="13"/>
      <color rgb="FFFFFFFF"/>
      <name val="Arial"/>
      <charset val="1"/>
    </font>
    <font>
      <i/>
      <sz val="9"/>
      <color rgb="FF1A1A2E"/>
      <name val="Arial"/>
      <charset val="1"/>
    </font>
    <font>
      <b/>
      <sz val="14"/>
      <color rgb="FFFFFFFF"/>
      <name val="Arial"/>
      <charset val="1"/>
    </font>
    <font>
      <sz val="10"/>
      <color rgb="FF1A1A2E"/>
      <name val="Arial"/>
      <charset val="1"/>
    </font>
    <font>
      <sz val="11"/>
      <color rgb="FF1A1A2E"/>
      <name val="Arial"/>
      <family val="2"/>
    </font>
    <font>
      <sz val="10"/>
      <color rgb="FF1A1A2E"/>
      <name val="Arial"/>
      <family val="2"/>
    </font>
    <font>
      <sz val="10"/>
      <color theme="1"/>
      <name val="Calibri"/>
      <family val="2"/>
      <charset val="1"/>
    </font>
    <font>
      <b/>
      <sz val="16"/>
      <color rgb="FFFFFFFF"/>
      <name val="Arial"/>
      <family val="2"/>
    </font>
    <font>
      <i/>
      <sz val="9"/>
      <color rgb="FF1A1A2E"/>
      <name val="Arial"/>
      <family val="2"/>
    </font>
    <font>
      <b/>
      <sz val="9"/>
      <color rgb="FFFFFFFF"/>
      <name val="Arial"/>
      <family val="2"/>
    </font>
    <font>
      <b/>
      <i/>
      <sz val="9"/>
      <color rgb="FF1A1A2E"/>
      <name val="Arial"/>
      <family val="2"/>
    </font>
    <font>
      <b/>
      <i/>
      <sz val="10"/>
      <color rgb="FF1A1A2E"/>
      <name val="Arial"/>
      <family val="2"/>
    </font>
    <font>
      <b/>
      <sz val="11"/>
      <color rgb="FFFFFFFF"/>
      <name val="Arial"/>
      <family val="2"/>
    </font>
    <font>
      <b/>
      <sz val="12"/>
      <color rgb="FFFFFFFF"/>
      <name val="Arial"/>
      <family val="2"/>
    </font>
    <font>
      <i/>
      <sz val="12"/>
      <color rgb="FFFFFFFF"/>
      <name val="Arial"/>
      <family val="2"/>
    </font>
    <font>
      <b/>
      <sz val="11"/>
      <color rgb="FF1A1A2E"/>
      <name val="Arial"/>
      <family val="2"/>
    </font>
    <font>
      <b/>
      <sz val="10"/>
      <color rgb="FFFFFFFF"/>
      <name val="Arial"/>
      <family val="2"/>
    </font>
    <font>
      <b/>
      <sz val="9"/>
      <color rgb="FFFFFFFF"/>
      <name val="Arial"/>
      <family val="2"/>
      <charset val="1"/>
    </font>
    <font>
      <sz val="8"/>
      <name val="Calibri"/>
      <family val="2"/>
      <charset val="1"/>
    </font>
    <font>
      <b/>
      <sz val="12"/>
      <color theme="0"/>
      <name val="Calibri"/>
      <family val="2"/>
    </font>
    <font>
      <sz val="8"/>
      <color theme="1"/>
      <name val="Calibri"/>
      <family val="2"/>
      <charset val="1"/>
    </font>
    <font>
      <sz val="8"/>
      <color rgb="FFFFFFFF"/>
      <name val="Arial"/>
      <family val="2"/>
    </font>
    <font>
      <sz val="8"/>
      <name val="Arial"/>
      <family val="2"/>
    </font>
    <font>
      <sz val="8"/>
      <color indexed="9"/>
      <name val="Arial"/>
      <family val="2"/>
    </font>
    <font>
      <b/>
      <sz val="16"/>
      <name val="Calibri"/>
      <family val="2"/>
    </font>
    <font>
      <sz val="11"/>
      <color theme="1"/>
      <name val="Calibri"/>
      <family val="2"/>
      <charset val="1"/>
    </font>
    <font>
      <sz val="10"/>
      <name val="Arial"/>
      <family val="2"/>
    </font>
    <font>
      <sz val="9"/>
      <color theme="1"/>
      <name val="Calibri"/>
      <family val="2"/>
      <charset val="1"/>
    </font>
    <font>
      <b/>
      <sz val="16"/>
      <color theme="0"/>
      <name val="Calibri"/>
      <family val="2"/>
    </font>
    <font>
      <b/>
      <sz val="12"/>
      <color theme="0"/>
      <name val="Arial"/>
      <family val="2"/>
    </font>
    <font>
      <sz val="11"/>
      <color theme="0"/>
      <name val="Calibri"/>
      <family val="2"/>
      <charset val="1"/>
    </font>
    <font>
      <b/>
      <sz val="9"/>
      <color rgb="FF1A1A2E"/>
      <name val="Arial"/>
      <family val="2"/>
    </font>
    <font>
      <b/>
      <sz val="9"/>
      <color theme="0"/>
      <name val="Arial"/>
      <family val="2"/>
    </font>
    <font>
      <sz val="9"/>
      <color theme="0"/>
      <name val="Arial"/>
      <family val="2"/>
    </font>
    <font>
      <b/>
      <sz val="14"/>
      <color theme="0"/>
      <name val="Calibri"/>
      <family val="2"/>
    </font>
    <font>
      <b/>
      <sz val="26"/>
      <color theme="0"/>
      <name val="Calibri"/>
      <family val="2"/>
      <scheme val="minor"/>
    </font>
    <font>
      <b/>
      <sz val="14"/>
      <name val="Calibri"/>
      <family val="2"/>
    </font>
    <font>
      <b/>
      <sz val="11"/>
      <color theme="1"/>
      <name val="Calibri"/>
      <family val="2"/>
    </font>
    <font>
      <b/>
      <sz val="11"/>
      <name val="Arial"/>
      <family val="2"/>
    </font>
    <font>
      <b/>
      <i/>
      <sz val="16"/>
      <color rgb="FFFFFFFF"/>
      <name val="Arial"/>
      <family val="2"/>
    </font>
    <font>
      <b/>
      <sz val="11"/>
      <color theme="0"/>
      <name val="Arial"/>
      <family val="2"/>
    </font>
    <font>
      <b/>
      <sz val="14"/>
      <color rgb="FF00B050"/>
      <name val="Calibri"/>
      <family val="2"/>
    </font>
    <font>
      <sz val="16"/>
      <name val="Calibri"/>
      <family val="2"/>
      <charset val="1"/>
    </font>
    <font>
      <sz val="16"/>
      <color rgb="FFFF0000"/>
      <name val="Calibri"/>
      <family val="2"/>
      <charset val="1"/>
    </font>
    <font>
      <sz val="9"/>
      <color theme="1"/>
      <name val="Arial"/>
      <family val="2"/>
    </font>
  </fonts>
  <fills count="36">
    <fill>
      <patternFill patternType="none"/>
    </fill>
    <fill>
      <patternFill patternType="gray125"/>
    </fill>
    <fill>
      <patternFill patternType="solid">
        <fgColor rgb="FF1B4F6B"/>
        <bgColor rgb="FF333399"/>
      </patternFill>
    </fill>
    <fill>
      <patternFill patternType="solid">
        <fgColor rgb="FF2E7DA3"/>
        <bgColor rgb="FF008080"/>
      </patternFill>
    </fill>
    <fill>
      <patternFill patternType="solid">
        <fgColor rgb="FFC8A951"/>
        <bgColor rgb="FFE67E22"/>
      </patternFill>
    </fill>
    <fill>
      <patternFill patternType="solid">
        <fgColor rgb="FF1E8449"/>
        <bgColor rgb="FF008080"/>
      </patternFill>
    </fill>
    <fill>
      <patternFill patternType="solid">
        <fgColor rgb="FFD6EAF4"/>
        <bgColor rgb="FFD5F5E3"/>
      </patternFill>
    </fill>
    <fill>
      <patternFill patternType="solid">
        <fgColor rgb="FFFFFFFF"/>
        <bgColor rgb="FFF9F9F9"/>
      </patternFill>
    </fill>
    <fill>
      <patternFill patternType="solid">
        <fgColor rgb="FFD5F5E3"/>
        <bgColor rgb="FFD6EAF4"/>
      </patternFill>
    </fill>
    <fill>
      <patternFill patternType="solid">
        <fgColor theme="4" tint="0.79998168889431442"/>
        <bgColor rgb="FFD5F5E3"/>
      </patternFill>
    </fill>
    <fill>
      <patternFill patternType="solid">
        <fgColor theme="2"/>
        <bgColor indexed="64"/>
      </patternFill>
    </fill>
    <fill>
      <patternFill patternType="solid">
        <fgColor theme="3" tint="-0.249977111117893"/>
        <bgColor rgb="FF333399"/>
      </patternFill>
    </fill>
    <fill>
      <patternFill patternType="solid">
        <fgColor theme="8" tint="-0.499984740745262"/>
        <bgColor rgb="FF333399"/>
      </patternFill>
    </fill>
    <fill>
      <patternFill patternType="solid">
        <fgColor theme="0"/>
        <bgColor rgb="FFF9F9F9"/>
      </patternFill>
    </fill>
    <fill>
      <patternFill patternType="solid">
        <fgColor theme="0"/>
        <bgColor rgb="FFD5F5E3"/>
      </patternFill>
    </fill>
    <fill>
      <patternFill patternType="solid">
        <fgColor theme="5" tint="0.39997558519241921"/>
        <bgColor rgb="FFD5F5E3"/>
      </patternFill>
    </fill>
    <fill>
      <patternFill patternType="solid">
        <fgColor theme="5" tint="-0.499984740745262"/>
        <bgColor rgb="FF333399"/>
      </patternFill>
    </fill>
    <fill>
      <patternFill patternType="solid">
        <fgColor theme="8" tint="-0.249977111117893"/>
        <bgColor rgb="FF008080"/>
      </patternFill>
    </fill>
    <fill>
      <patternFill patternType="solid">
        <fgColor theme="3" tint="0.39997558519241921"/>
        <bgColor indexed="64"/>
      </patternFill>
    </fill>
    <fill>
      <patternFill patternType="solid">
        <fgColor rgb="FF00B050"/>
        <bgColor indexed="64"/>
      </patternFill>
    </fill>
    <fill>
      <patternFill patternType="solid">
        <fgColor indexed="56"/>
        <bgColor indexed="64"/>
      </patternFill>
    </fill>
    <fill>
      <patternFill patternType="solid">
        <fgColor indexed="13"/>
        <bgColor indexed="64"/>
      </patternFill>
    </fill>
    <fill>
      <patternFill patternType="solid">
        <fgColor indexed="21"/>
        <bgColor indexed="64"/>
      </patternFill>
    </fill>
    <fill>
      <patternFill patternType="solid">
        <fgColor rgb="FFFFFF00"/>
        <bgColor indexed="64"/>
      </patternFill>
    </fill>
    <fill>
      <patternFill patternType="solid">
        <fgColor theme="0"/>
        <bgColor indexed="64"/>
      </patternFill>
    </fill>
    <fill>
      <patternFill patternType="solid">
        <fgColor theme="5" tint="-0.249977111117893"/>
        <bgColor indexed="64"/>
      </patternFill>
    </fill>
    <fill>
      <patternFill patternType="solid">
        <fgColor rgb="FFFFFF00"/>
        <bgColor rgb="FFD6EAF4"/>
      </patternFill>
    </fill>
    <fill>
      <patternFill patternType="solid">
        <fgColor theme="3"/>
        <bgColor indexed="64"/>
      </patternFill>
    </fill>
    <fill>
      <patternFill patternType="solid">
        <fgColor theme="3"/>
        <bgColor rgb="FFD6EAF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FC000"/>
        <bgColor rgb="FF333399"/>
      </patternFill>
    </fill>
    <fill>
      <patternFill patternType="solid">
        <fgColor theme="3" tint="0.59999389629810485"/>
        <bgColor rgb="FF008080"/>
      </patternFill>
    </fill>
    <fill>
      <patternFill patternType="solid">
        <fgColor theme="9" tint="-0.499984740745262"/>
        <bgColor rgb="FF333399"/>
      </patternFill>
    </fill>
    <fill>
      <patternFill patternType="solid">
        <fgColor rgb="FF0070C0"/>
        <bgColor rgb="FF008080"/>
      </patternFill>
    </fill>
  </fills>
  <borders count="4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style="thin">
        <color rgb="FFCCCCCC"/>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ck">
        <color indexed="10"/>
      </left>
      <right/>
      <top style="thick">
        <color indexed="10"/>
      </top>
      <bottom style="thin">
        <color indexed="64"/>
      </bottom>
      <diagonal/>
    </border>
    <border>
      <left/>
      <right style="thick">
        <color indexed="10"/>
      </right>
      <top style="thick">
        <color indexed="10"/>
      </top>
      <bottom style="thin">
        <color indexed="64"/>
      </bottom>
      <diagonal/>
    </border>
    <border>
      <left style="thick">
        <color indexed="10"/>
      </left>
      <right/>
      <top style="thin">
        <color indexed="64"/>
      </top>
      <bottom style="thin">
        <color indexed="64"/>
      </bottom>
      <diagonal/>
    </border>
    <border>
      <left/>
      <right style="thick">
        <color indexed="10"/>
      </right>
      <top style="thin">
        <color indexed="64"/>
      </top>
      <bottom style="thin">
        <color indexed="64"/>
      </bottom>
      <diagonal/>
    </border>
    <border>
      <left style="thick">
        <color indexed="10"/>
      </left>
      <right/>
      <top/>
      <bottom style="thick">
        <color indexed="10"/>
      </bottom>
      <diagonal/>
    </border>
    <border>
      <left/>
      <right style="thick">
        <color indexed="10"/>
      </right>
      <top/>
      <bottom style="thick">
        <color indexed="10"/>
      </bottom>
      <diagonal/>
    </border>
    <border>
      <left style="thin">
        <color auto="1"/>
      </left>
      <right style="thick">
        <color indexed="10"/>
      </right>
      <top style="thin">
        <color indexed="64"/>
      </top>
      <bottom/>
      <diagonal/>
    </border>
    <border>
      <left style="thin">
        <color auto="1"/>
      </left>
      <right style="thick">
        <color indexed="1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ck">
        <color indexed="10"/>
      </top>
      <bottom style="thin">
        <color indexed="64"/>
      </bottom>
      <diagonal/>
    </border>
    <border>
      <left/>
      <right style="medium">
        <color indexed="64"/>
      </right>
      <top style="thin">
        <color indexed="64"/>
      </top>
      <bottom style="thin">
        <color indexed="64"/>
      </bottom>
      <diagonal/>
    </border>
    <border>
      <left/>
      <right style="medium">
        <color indexed="64"/>
      </right>
      <top/>
      <bottom style="thick">
        <color indexed="10"/>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rgb="FFCCCCCC"/>
      </bottom>
      <diagonal/>
    </border>
    <border>
      <left style="thin">
        <color auto="1"/>
      </left>
      <right style="thin">
        <color auto="1"/>
      </right>
      <top/>
      <bottom/>
      <diagonal/>
    </border>
  </borders>
  <cellStyleXfs count="4">
    <xf numFmtId="0" fontId="0" fillId="0" borderId="0"/>
    <xf numFmtId="43" fontId="1" fillId="0" borderId="0" applyBorder="0" applyAlignment="0" applyProtection="0"/>
    <xf numFmtId="9" fontId="31" fillId="0" borderId="0" applyFont="0" applyFill="0" applyBorder="0" applyAlignment="0" applyProtection="0"/>
    <xf numFmtId="0" fontId="32" fillId="0" borderId="0"/>
  </cellStyleXfs>
  <cellXfs count="204">
    <xf numFmtId="0" fontId="0" fillId="0" borderId="0" xfId="0"/>
    <xf numFmtId="0" fontId="2" fillId="3" borderId="0" xfId="0" applyFont="1" applyFill="1" applyAlignment="1">
      <alignment horizontal="left" vertical="center" wrapText="1"/>
    </xf>
    <xf numFmtId="0" fontId="3" fillId="3"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164" fontId="4" fillId="6" borderId="1" xfId="0" applyNumberFormat="1"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165" fontId="4" fillId="8"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165" fontId="4" fillId="7" borderId="1" xfId="0" applyNumberFormat="1" applyFont="1" applyFill="1" applyBorder="1" applyAlignment="1">
      <alignment horizontal="center" vertical="center" wrapText="1"/>
    </xf>
    <xf numFmtId="166" fontId="4" fillId="6" borderId="1" xfId="0" applyNumberFormat="1" applyFont="1" applyFill="1" applyBorder="1" applyAlignment="1">
      <alignment horizontal="center" vertical="center" wrapText="1"/>
    </xf>
    <xf numFmtId="166" fontId="4" fillId="7" borderId="1" xfId="0" applyNumberFormat="1" applyFont="1" applyFill="1" applyBorder="1" applyAlignment="1">
      <alignment horizontal="center" vertical="center" wrapText="1"/>
    </xf>
    <xf numFmtId="167" fontId="4" fillId="8" borderId="1" xfId="0" applyNumberFormat="1" applyFont="1" applyFill="1" applyBorder="1" applyAlignment="1">
      <alignment horizontal="center" vertical="center" wrapText="1"/>
    </xf>
    <xf numFmtId="0" fontId="8" fillId="2" borderId="0" xfId="0" applyFont="1" applyFill="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xf numFmtId="0" fontId="0" fillId="0" borderId="0" xfId="0" applyAlignment="1">
      <alignment horizontal="left"/>
    </xf>
    <xf numFmtId="0" fontId="0" fillId="0" borderId="0" xfId="0" applyAlignment="1">
      <alignment horizontal="left" indent="1"/>
    </xf>
    <xf numFmtId="1" fontId="4" fillId="6"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0" fillId="10" borderId="3" xfId="0" applyFill="1" applyBorder="1"/>
    <xf numFmtId="168" fontId="1" fillId="10" borderId="3" xfId="1" applyNumberFormat="1" applyFill="1" applyBorder="1"/>
    <xf numFmtId="0" fontId="22" fillId="3" borderId="5" xfId="0" applyFont="1" applyFill="1" applyBorder="1" applyAlignment="1">
      <alignment horizontal="center" vertical="center" wrapText="1"/>
    </xf>
    <xf numFmtId="0" fontId="22" fillId="3" borderId="6"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10" fillId="13" borderId="4" xfId="0" applyFont="1" applyFill="1" applyBorder="1" applyAlignment="1">
      <alignment horizontal="left" vertical="center" wrapText="1"/>
    </xf>
    <xf numFmtId="0" fontId="10" fillId="13" borderId="1" xfId="0" applyFont="1" applyFill="1" applyBorder="1" applyAlignment="1">
      <alignment horizontal="center" vertical="center" wrapText="1"/>
    </xf>
    <xf numFmtId="164" fontId="21" fillId="13" borderId="2" xfId="0" applyNumberFormat="1" applyFont="1" applyFill="1" applyBorder="1" applyAlignment="1">
      <alignment horizontal="center" vertical="center" wrapText="1"/>
    </xf>
    <xf numFmtId="0" fontId="10" fillId="14" borderId="4" xfId="0" applyFont="1" applyFill="1" applyBorder="1" applyAlignment="1">
      <alignment horizontal="left" vertical="center" wrapText="1"/>
    </xf>
    <xf numFmtId="0" fontId="10" fillId="14" borderId="1" xfId="0" applyFont="1" applyFill="1" applyBorder="1" applyAlignment="1">
      <alignment horizontal="center" vertical="center" wrapText="1"/>
    </xf>
    <xf numFmtId="164" fontId="21" fillId="14" borderId="2" xfId="0" applyNumberFormat="1" applyFont="1" applyFill="1" applyBorder="1" applyAlignment="1">
      <alignment horizontal="center" vertical="center" wrapText="1"/>
    </xf>
    <xf numFmtId="9" fontId="10" fillId="14" borderId="1" xfId="0" applyNumberFormat="1" applyFont="1" applyFill="1" applyBorder="1" applyAlignment="1">
      <alignment horizontal="center" vertical="center" wrapText="1"/>
    </xf>
    <xf numFmtId="0" fontId="10" fillId="13" borderId="8" xfId="0" applyFont="1" applyFill="1" applyBorder="1" applyAlignment="1">
      <alignment horizontal="left" vertical="center" wrapText="1"/>
    </xf>
    <xf numFmtId="0" fontId="10" fillId="13" borderId="9" xfId="0" applyFont="1" applyFill="1" applyBorder="1" applyAlignment="1">
      <alignment horizontal="center" vertical="center" wrapText="1"/>
    </xf>
    <xf numFmtId="9" fontId="10" fillId="13" borderId="9" xfId="0" applyNumberFormat="1" applyFont="1" applyFill="1" applyBorder="1" applyAlignment="1">
      <alignment horizontal="center" vertical="center" wrapText="1"/>
    </xf>
    <xf numFmtId="164" fontId="21" fillId="13" borderId="10" xfId="0" applyNumberFormat="1"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169" fontId="4" fillId="0" borderId="14" xfId="0" applyNumberFormat="1" applyFont="1" applyBorder="1" applyAlignment="1">
      <alignment horizontal="center" vertical="center" wrapText="1"/>
    </xf>
    <xf numFmtId="0" fontId="4" fillId="0" borderId="3" xfId="0" applyFont="1" applyBorder="1" applyAlignment="1">
      <alignment horizontal="center" vertical="center" wrapText="1"/>
    </xf>
    <xf numFmtId="164" fontId="4" fillId="0" borderId="3" xfId="0" applyNumberFormat="1" applyFont="1" applyBorder="1" applyAlignment="1">
      <alignment horizontal="center" vertical="center" wrapText="1"/>
    </xf>
    <xf numFmtId="0" fontId="4" fillId="0" borderId="15" xfId="0" applyFont="1" applyBorder="1" applyAlignment="1">
      <alignment horizontal="center" vertical="center" wrapText="1"/>
    </xf>
    <xf numFmtId="169" fontId="4" fillId="0" borderId="16" xfId="0" applyNumberFormat="1" applyFont="1" applyBorder="1" applyAlignment="1">
      <alignment horizontal="center" vertical="center" wrapText="1"/>
    </xf>
    <xf numFmtId="0" fontId="4" fillId="0" borderId="17" xfId="0" applyFont="1" applyBorder="1" applyAlignment="1">
      <alignment horizontal="center" vertical="center" wrapText="1"/>
    </xf>
    <xf numFmtId="164" fontId="4" fillId="0" borderId="17" xfId="0" applyNumberFormat="1" applyFont="1" applyBorder="1" applyAlignment="1">
      <alignment horizontal="center" vertical="center" wrapText="1"/>
    </xf>
    <xf numFmtId="0" fontId="4" fillId="0" borderId="18" xfId="0" applyFont="1" applyBorder="1" applyAlignment="1">
      <alignment horizontal="center" vertical="center" wrapText="1"/>
    </xf>
    <xf numFmtId="0" fontId="23" fillId="0" borderId="12" xfId="0" applyFont="1" applyBorder="1" applyAlignment="1">
      <alignment horizontal="center" vertical="center" wrapText="1"/>
    </xf>
    <xf numFmtId="0" fontId="14" fillId="0" borderId="0" xfId="0" applyFont="1" applyAlignment="1">
      <alignment horizontal="left" vertical="center" wrapText="1"/>
    </xf>
    <xf numFmtId="0" fontId="7" fillId="0" borderId="0" xfId="0" applyFont="1" applyAlignment="1">
      <alignment horizontal="left" vertical="center" wrapText="1"/>
    </xf>
    <xf numFmtId="0" fontId="26" fillId="0" borderId="32" xfId="0" applyFont="1" applyBorder="1"/>
    <xf numFmtId="0" fontId="26" fillId="0" borderId="0" xfId="0" applyFont="1"/>
    <xf numFmtId="0" fontId="26" fillId="0" borderId="33" xfId="0" applyFont="1" applyBorder="1"/>
    <xf numFmtId="0" fontId="26" fillId="0" borderId="20" xfId="0" applyFont="1" applyBorder="1"/>
    <xf numFmtId="0" fontId="26" fillId="0" borderId="18" xfId="0" applyFont="1" applyBorder="1"/>
    <xf numFmtId="170" fontId="28" fillId="0" borderId="23" xfId="0" applyNumberFormat="1" applyFont="1" applyBorder="1"/>
    <xf numFmtId="168" fontId="28" fillId="0" borderId="35" xfId="0" applyNumberFormat="1" applyFont="1" applyBorder="1"/>
    <xf numFmtId="0" fontId="26" fillId="0" borderId="19" xfId="0" applyFont="1" applyBorder="1"/>
    <xf numFmtId="170" fontId="28" fillId="21" borderId="23" xfId="0" applyNumberFormat="1" applyFont="1" applyFill="1" applyBorder="1"/>
    <xf numFmtId="168" fontId="28" fillId="21" borderId="35" xfId="0" applyNumberFormat="1" applyFont="1" applyFill="1" applyBorder="1"/>
    <xf numFmtId="170" fontId="29" fillId="22" borderId="25" xfId="0" applyNumberFormat="1" applyFont="1" applyFill="1" applyBorder="1"/>
    <xf numFmtId="168" fontId="29" fillId="22" borderId="36" xfId="0" applyNumberFormat="1" applyFont="1" applyFill="1" applyBorder="1"/>
    <xf numFmtId="0" fontId="26" fillId="0" borderId="11" xfId="0" applyFont="1" applyBorder="1"/>
    <xf numFmtId="0" fontId="26" fillId="0" borderId="13" xfId="0" applyFont="1" applyBorder="1"/>
    <xf numFmtId="0" fontId="26" fillId="0" borderId="27" xfId="0" applyFont="1" applyBorder="1"/>
    <xf numFmtId="171" fontId="28" fillId="0" borderId="24" xfId="0" applyNumberFormat="1" applyFont="1" applyBorder="1"/>
    <xf numFmtId="0" fontId="26" fillId="0" borderId="16" xfId="0" applyFont="1" applyBorder="1"/>
    <xf numFmtId="170" fontId="28" fillId="0" borderId="15" xfId="0" applyNumberFormat="1" applyFont="1" applyBorder="1"/>
    <xf numFmtId="0" fontId="26" fillId="0" borderId="28" xfId="0" applyFont="1" applyBorder="1"/>
    <xf numFmtId="171" fontId="28" fillId="21" borderId="24" xfId="0" applyNumberFormat="1" applyFont="1" applyFill="1" applyBorder="1"/>
    <xf numFmtId="170" fontId="28" fillId="21" borderId="15" xfId="0" applyNumberFormat="1" applyFont="1" applyFill="1" applyBorder="1"/>
    <xf numFmtId="170" fontId="28" fillId="0" borderId="37" xfId="0" applyNumberFormat="1" applyFont="1" applyBorder="1"/>
    <xf numFmtId="168" fontId="28" fillId="0" borderId="14" xfId="0" applyNumberFormat="1" applyFont="1" applyBorder="1"/>
    <xf numFmtId="171" fontId="29" fillId="22" borderId="26" xfId="0" applyNumberFormat="1" applyFont="1" applyFill="1" applyBorder="1"/>
    <xf numFmtId="170" fontId="29" fillId="22" borderId="13" xfId="0" applyNumberFormat="1" applyFont="1" applyFill="1" applyBorder="1"/>
    <xf numFmtId="168" fontId="29" fillId="22" borderId="38" xfId="0" applyNumberFormat="1" applyFont="1" applyFill="1" applyBorder="1"/>
    <xf numFmtId="170" fontId="28" fillId="21" borderId="37" xfId="0" applyNumberFormat="1" applyFont="1" applyFill="1" applyBorder="1"/>
    <xf numFmtId="170" fontId="29" fillId="22" borderId="39" xfId="0" applyNumberFormat="1" applyFont="1" applyFill="1" applyBorder="1"/>
    <xf numFmtId="168" fontId="29" fillId="22" borderId="11" xfId="0" applyNumberFormat="1" applyFont="1" applyFill="1" applyBorder="1"/>
    <xf numFmtId="43" fontId="28" fillId="0" borderId="35" xfId="0" applyNumberFormat="1" applyFont="1" applyBorder="1"/>
    <xf numFmtId="43" fontId="28" fillId="21" borderId="35" xfId="0" applyNumberFormat="1" applyFont="1" applyFill="1" applyBorder="1"/>
    <xf numFmtId="43" fontId="28" fillId="0" borderId="14" xfId="0" applyNumberFormat="1" applyFont="1" applyBorder="1"/>
    <xf numFmtId="43" fontId="28" fillId="21" borderId="14" xfId="0" applyNumberFormat="1" applyFont="1" applyFill="1" applyBorder="1"/>
    <xf numFmtId="0" fontId="26" fillId="0" borderId="40" xfId="0" applyFont="1" applyBorder="1"/>
    <xf numFmtId="0" fontId="26" fillId="0" borderId="41" xfId="0" applyFont="1" applyBorder="1"/>
    <xf numFmtId="0" fontId="26" fillId="0" borderId="42" xfId="0" applyFont="1" applyBorder="1"/>
    <xf numFmtId="168" fontId="29" fillId="23" borderId="11" xfId="0" applyNumberFormat="1" applyFont="1" applyFill="1" applyBorder="1"/>
    <xf numFmtId="172" fontId="0" fillId="0" borderId="0" xfId="0" applyNumberFormat="1"/>
    <xf numFmtId="0" fontId="0" fillId="24" borderId="0" xfId="0" applyFill="1"/>
    <xf numFmtId="0" fontId="0" fillId="0" borderId="0" xfId="0" applyAlignment="1">
      <alignment horizontal="center" vertical="center" wrapText="1"/>
    </xf>
    <xf numFmtId="0" fontId="0" fillId="0" borderId="0" xfId="0" pivotButton="1" applyAlignment="1">
      <alignment horizontal="center" vertical="center" wrapText="1"/>
    </xf>
    <xf numFmtId="0" fontId="4" fillId="0" borderId="45" xfId="0" applyFont="1" applyBorder="1" applyAlignment="1">
      <alignment horizontal="center" vertical="center" wrapText="1"/>
    </xf>
    <xf numFmtId="0" fontId="4" fillId="0" borderId="44" xfId="0" applyFont="1" applyBorder="1" applyAlignment="1">
      <alignment horizontal="center" vertical="center" wrapText="1"/>
    </xf>
    <xf numFmtId="169" fontId="4" fillId="6" borderId="4" xfId="0" applyNumberFormat="1" applyFont="1" applyFill="1" applyBorder="1" applyAlignment="1">
      <alignment horizontal="center" vertical="center" wrapText="1"/>
    </xf>
    <xf numFmtId="169" fontId="4" fillId="7" borderId="4" xfId="0" applyNumberFormat="1" applyFont="1" applyFill="1" applyBorder="1" applyAlignment="1">
      <alignment horizontal="center" vertical="center" wrapText="1"/>
    </xf>
    <xf numFmtId="164" fontId="4" fillId="6" borderId="2" xfId="0" applyNumberFormat="1" applyFont="1" applyFill="1" applyBorder="1" applyAlignment="1">
      <alignment horizontal="center" vertical="center" wrapText="1"/>
    </xf>
    <xf numFmtId="164" fontId="4" fillId="7" borderId="2"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169" fontId="4" fillId="7" borderId="8" xfId="0" applyNumberFormat="1" applyFont="1" applyFill="1" applyBorder="1" applyAlignment="1">
      <alignment horizontal="center" vertical="center" wrapText="1"/>
    </xf>
    <xf numFmtId="0" fontId="4" fillId="7" borderId="9" xfId="0" applyFont="1" applyFill="1" applyBorder="1" applyAlignment="1">
      <alignment horizontal="center" vertical="center" wrapText="1"/>
    </xf>
    <xf numFmtId="164" fontId="4" fillId="7" borderId="9" xfId="0" applyNumberFormat="1" applyFont="1" applyFill="1" applyBorder="1" applyAlignment="1">
      <alignment horizontal="center" vertical="center" wrapText="1"/>
    </xf>
    <xf numFmtId="1" fontId="4" fillId="7" borderId="9" xfId="0" applyNumberFormat="1" applyFont="1" applyFill="1" applyBorder="1" applyAlignment="1">
      <alignment horizontal="center" vertical="center" wrapText="1"/>
    </xf>
    <xf numFmtId="164" fontId="4" fillId="7" borderId="10" xfId="0" applyNumberFormat="1" applyFont="1" applyFill="1" applyBorder="1" applyAlignment="1">
      <alignment horizontal="center" vertical="center" wrapText="1"/>
    </xf>
    <xf numFmtId="173" fontId="0" fillId="0" borderId="0" xfId="0" applyNumberFormat="1"/>
    <xf numFmtId="0" fontId="0" fillId="24" borderId="0" xfId="0" applyFill="1" applyAlignment="1">
      <alignment vertical="center"/>
    </xf>
    <xf numFmtId="0" fontId="33" fillId="24" borderId="0" xfId="0" applyFont="1" applyFill="1" applyAlignment="1">
      <alignment vertical="center"/>
    </xf>
    <xf numFmtId="0" fontId="33" fillId="0" borderId="0" xfId="0" applyFont="1"/>
    <xf numFmtId="0" fontId="4" fillId="26" borderId="1" xfId="0" applyFont="1" applyFill="1" applyBorder="1" applyAlignment="1">
      <alignment horizontal="center" vertical="center" wrapText="1"/>
    </xf>
    <xf numFmtId="0" fontId="35" fillId="27" borderId="0" xfId="0" applyFont="1" applyFill="1"/>
    <xf numFmtId="0" fontId="36" fillId="27" borderId="0" xfId="0" applyFont="1" applyFill="1"/>
    <xf numFmtId="0" fontId="5" fillId="7" borderId="0" xfId="0" applyFont="1" applyFill="1" applyAlignment="1">
      <alignment horizontal="center" vertical="center" wrapText="1"/>
    </xf>
    <xf numFmtId="164" fontId="4" fillId="7" borderId="0" xfId="0" applyNumberFormat="1" applyFont="1" applyFill="1" applyAlignment="1">
      <alignment horizontal="center" vertical="center" wrapText="1"/>
    </xf>
    <xf numFmtId="0" fontId="4" fillId="7" borderId="0" xfId="0" applyFont="1" applyFill="1" applyAlignment="1">
      <alignment horizontal="center" vertical="center" wrapText="1"/>
    </xf>
    <xf numFmtId="0" fontId="37" fillId="26" borderId="1" xfId="0" applyFont="1" applyFill="1" applyBorder="1" applyAlignment="1">
      <alignment horizontal="center" vertical="center" wrapText="1"/>
    </xf>
    <xf numFmtId="164" fontId="4" fillId="23" borderId="3" xfId="0" applyNumberFormat="1"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23" fillId="3" borderId="7" xfId="0" applyFont="1" applyFill="1" applyBorder="1" applyAlignment="1">
      <alignment horizontal="center" vertical="center" wrapText="1"/>
    </xf>
    <xf numFmtId="0" fontId="38" fillId="28" borderId="1" xfId="0" applyFont="1" applyFill="1" applyBorder="1" applyAlignment="1">
      <alignment horizontal="center" vertical="center" wrapText="1"/>
    </xf>
    <xf numFmtId="0" fontId="39" fillId="28" borderId="1" xfId="0" applyFont="1" applyFill="1" applyBorder="1" applyAlignment="1">
      <alignment horizontal="center" vertical="center" wrapText="1"/>
    </xf>
    <xf numFmtId="166" fontId="4" fillId="7" borderId="9" xfId="0" applyNumberFormat="1" applyFont="1" applyFill="1" applyBorder="1" applyAlignment="1">
      <alignment horizontal="center" vertical="center" wrapText="1"/>
    </xf>
    <xf numFmtId="0" fontId="40" fillId="27" borderId="0" xfId="0" applyFont="1" applyFill="1" applyAlignment="1">
      <alignment horizontal="left" vertical="center"/>
    </xf>
    <xf numFmtId="9" fontId="40" fillId="27" borderId="0" xfId="0" applyNumberFormat="1" applyFont="1" applyFill="1" applyAlignment="1">
      <alignment horizontal="left" vertical="center"/>
    </xf>
    <xf numFmtId="0" fontId="19" fillId="0" borderId="43" xfId="0" applyFont="1" applyBorder="1" applyAlignment="1">
      <alignment horizontal="center" vertical="center" wrapText="1"/>
    </xf>
    <xf numFmtId="0" fontId="42" fillId="24" borderId="0" xfId="0" applyFont="1" applyFill="1" applyAlignment="1">
      <alignment horizontal="center" vertical="center"/>
    </xf>
    <xf numFmtId="0" fontId="43" fillId="31" borderId="17" xfId="0" applyFont="1" applyFill="1" applyBorder="1"/>
    <xf numFmtId="0" fontId="43" fillId="31" borderId="47" xfId="0" applyFont="1" applyFill="1" applyBorder="1"/>
    <xf numFmtId="0" fontId="43" fillId="31" borderId="12" xfId="0" applyFont="1" applyFill="1" applyBorder="1"/>
    <xf numFmtId="0" fontId="0" fillId="31" borderId="16" xfId="0" applyFill="1" applyBorder="1"/>
    <xf numFmtId="0" fontId="0" fillId="31" borderId="20" xfId="0" applyFill="1" applyBorder="1"/>
    <xf numFmtId="0" fontId="0" fillId="31" borderId="11" xfId="0" applyFill="1" applyBorder="1"/>
    <xf numFmtId="164" fontId="44" fillId="32" borderId="1" xfId="0" applyNumberFormat="1" applyFont="1" applyFill="1" applyBorder="1" applyAlignment="1">
      <alignment horizontal="center" vertical="center" wrapText="1"/>
    </xf>
    <xf numFmtId="0" fontId="47" fillId="29" borderId="0" xfId="0" applyFont="1" applyFill="1" applyAlignment="1">
      <alignment horizontal="center"/>
    </xf>
    <xf numFmtId="9" fontId="47" fillId="29" borderId="0" xfId="2" applyFont="1" applyFill="1" applyAlignment="1">
      <alignment horizontal="center"/>
    </xf>
    <xf numFmtId="0" fontId="48" fillId="0" borderId="0" xfId="0" applyFont="1"/>
    <xf numFmtId="0" fontId="49" fillId="0" borderId="0" xfId="0" applyFont="1"/>
    <xf numFmtId="0" fontId="4" fillId="0" borderId="0" xfId="0" applyFont="1" applyAlignment="1">
      <alignment horizontal="center" vertical="center" wrapText="1"/>
    </xf>
    <xf numFmtId="164" fontId="37" fillId="23" borderId="3" xfId="0" applyNumberFormat="1" applyFont="1" applyFill="1" applyBorder="1" applyAlignment="1">
      <alignment horizontal="center" vertical="center" wrapText="1"/>
    </xf>
    <xf numFmtId="0" fontId="50" fillId="26" borderId="1" xfId="0" applyFont="1" applyFill="1" applyBorder="1" applyAlignment="1">
      <alignment horizontal="center" vertical="center" wrapText="1"/>
    </xf>
    <xf numFmtId="9" fontId="0" fillId="0" borderId="0" xfId="0" applyNumberFormat="1"/>
    <xf numFmtId="10" fontId="0" fillId="0" borderId="0" xfId="0" applyNumberFormat="1"/>
    <xf numFmtId="0" fontId="2" fillId="2" borderId="0" xfId="0" applyFont="1" applyFill="1" applyAlignment="1">
      <alignment horizontal="left" vertical="center" wrapText="1"/>
    </xf>
    <xf numFmtId="0" fontId="18" fillId="12" borderId="2" xfId="0" applyFont="1" applyFill="1" applyBorder="1" applyAlignment="1">
      <alignment horizontal="center" vertical="center" wrapText="1"/>
    </xf>
    <xf numFmtId="0" fontId="18" fillId="2" borderId="0" xfId="0" applyFont="1" applyFill="1" applyAlignment="1">
      <alignment horizontal="left" vertical="center" wrapText="1"/>
    </xf>
    <xf numFmtId="0" fontId="13" fillId="11" borderId="0" xfId="0" applyFont="1" applyFill="1" applyAlignment="1">
      <alignment horizontal="center" vertical="center" wrapText="1"/>
    </xf>
    <xf numFmtId="0" fontId="20" fillId="3" borderId="0" xfId="0" applyFont="1" applyFill="1" applyAlignment="1">
      <alignment horizontal="center" vertical="center" wrapText="1"/>
    </xf>
    <xf numFmtId="0" fontId="46" fillId="34" borderId="0" xfId="0" applyFont="1" applyFill="1" applyAlignment="1">
      <alignment horizontal="center" vertical="center" wrapText="1"/>
    </xf>
    <xf numFmtId="0" fontId="19" fillId="3" borderId="0" xfId="0" applyFont="1" applyFill="1" applyAlignment="1">
      <alignment horizontal="center" vertical="center" wrapText="1"/>
    </xf>
    <xf numFmtId="0" fontId="19" fillId="4" borderId="0" xfId="0" applyFont="1" applyFill="1" applyAlignment="1">
      <alignment horizontal="center" vertical="center" wrapText="1"/>
    </xf>
    <xf numFmtId="0" fontId="19" fillId="5" borderId="0" xfId="0" applyFont="1" applyFill="1" applyAlignment="1">
      <alignment horizontal="center" vertical="center" wrapText="1"/>
    </xf>
    <xf numFmtId="0" fontId="41" fillId="27" borderId="0" xfId="0" applyFont="1" applyFill="1" applyAlignment="1">
      <alignment horizontal="center" vertical="center" wrapText="1"/>
    </xf>
    <xf numFmtId="0" fontId="45" fillId="33" borderId="0" xfId="0" applyFont="1" applyFill="1" applyAlignment="1">
      <alignment horizontal="center" vertical="center" wrapText="1"/>
    </xf>
    <xf numFmtId="0" fontId="25" fillId="25" borderId="0" xfId="0" applyFont="1" applyFill="1" applyAlignment="1">
      <alignment horizontal="center" vertical="center"/>
    </xf>
    <xf numFmtId="0" fontId="25" fillId="25" borderId="0" xfId="0" applyFont="1" applyFill="1" applyAlignment="1">
      <alignment horizontal="center" vertical="center" wrapText="1"/>
    </xf>
    <xf numFmtId="0" fontId="6" fillId="16" borderId="0" xfId="0" applyFont="1" applyFill="1" applyAlignment="1">
      <alignment horizontal="center" vertical="center" wrapText="1"/>
    </xf>
    <xf numFmtId="0" fontId="14" fillId="15" borderId="0" xfId="0" applyFont="1" applyFill="1" applyAlignment="1">
      <alignment horizontal="left" vertical="center" wrapText="1"/>
    </xf>
    <xf numFmtId="0" fontId="7" fillId="15" borderId="0" xfId="0" applyFont="1" applyFill="1" applyAlignment="1">
      <alignment horizontal="left" vertical="center" wrapText="1"/>
    </xf>
    <xf numFmtId="0" fontId="13" fillId="35" borderId="0" xfId="0" applyFont="1" applyFill="1" applyAlignment="1">
      <alignment horizontal="center" vertical="center" wrapText="1"/>
    </xf>
    <xf numFmtId="0" fontId="18" fillId="19" borderId="3" xfId="0" applyFont="1" applyFill="1" applyBorder="1" applyAlignment="1">
      <alignment horizontal="left" vertical="center" wrapText="1"/>
    </xf>
    <xf numFmtId="0" fontId="2" fillId="19" borderId="3" xfId="0" applyFont="1" applyFill="1" applyBorder="1" applyAlignment="1">
      <alignment horizontal="left" vertical="center" wrapText="1"/>
    </xf>
    <xf numFmtId="0" fontId="27" fillId="20" borderId="15" xfId="0" applyFont="1" applyFill="1" applyBorder="1" applyAlignment="1">
      <alignment wrapText="1"/>
    </xf>
    <xf numFmtId="0" fontId="27" fillId="20" borderId="14" xfId="0" applyFont="1" applyFill="1" applyBorder="1" applyAlignment="1">
      <alignment wrapText="1"/>
    </xf>
    <xf numFmtId="0" fontId="30" fillId="18" borderId="29" xfId="0" applyFont="1" applyFill="1" applyBorder="1" applyAlignment="1">
      <alignment horizontal="center" vertical="center" wrapText="1"/>
    </xf>
    <xf numFmtId="0" fontId="30" fillId="18" borderId="30" xfId="0" applyFont="1" applyFill="1" applyBorder="1" applyAlignment="1">
      <alignment horizontal="center" vertical="center" wrapText="1"/>
    </xf>
    <xf numFmtId="0" fontId="30" fillId="18" borderId="31" xfId="0" applyFont="1" applyFill="1" applyBorder="1" applyAlignment="1">
      <alignment horizontal="center" vertical="center" wrapText="1"/>
    </xf>
    <xf numFmtId="0" fontId="30" fillId="18" borderId="32" xfId="0" applyFont="1" applyFill="1" applyBorder="1" applyAlignment="1">
      <alignment horizontal="center" vertical="center" wrapText="1"/>
    </xf>
    <xf numFmtId="0" fontId="30" fillId="18" borderId="0" xfId="0" applyFont="1" applyFill="1" applyAlignment="1">
      <alignment horizontal="center" vertical="center" wrapText="1"/>
    </xf>
    <xf numFmtId="0" fontId="30" fillId="18" borderId="33" xfId="0" applyFont="1" applyFill="1" applyBorder="1" applyAlignment="1">
      <alignment horizontal="center" vertical="center" wrapText="1"/>
    </xf>
    <xf numFmtId="0" fontId="27" fillId="20" borderId="21" xfId="0" applyFont="1" applyFill="1" applyBorder="1"/>
    <xf numFmtId="0" fontId="27" fillId="20" borderId="34" xfId="0" applyFont="1" applyFill="1" applyBorder="1"/>
    <xf numFmtId="0" fontId="27" fillId="20" borderId="21" xfId="0" applyFont="1" applyFill="1" applyBorder="1" applyAlignment="1">
      <alignment wrapText="1"/>
    </xf>
    <xf numFmtId="0" fontId="27" fillId="20" borderId="22" xfId="0" applyFont="1" applyFill="1" applyBorder="1" applyAlignment="1">
      <alignment wrapText="1"/>
    </xf>
    <xf numFmtId="0" fontId="27" fillId="20" borderId="37" xfId="0" applyFont="1" applyFill="1" applyBorder="1" applyAlignment="1">
      <alignment wrapText="1"/>
    </xf>
    <xf numFmtId="0" fontId="27" fillId="20" borderId="35" xfId="0" applyFont="1" applyFill="1" applyBorder="1" applyAlignment="1">
      <alignment wrapText="1"/>
    </xf>
    <xf numFmtId="0" fontId="6" fillId="2" borderId="0" xfId="0" applyFont="1" applyFill="1" applyAlignment="1">
      <alignment horizontal="center" vertical="center" wrapText="1"/>
    </xf>
    <xf numFmtId="0" fontId="7" fillId="6" borderId="0" xfId="0" applyFont="1" applyFill="1" applyAlignment="1">
      <alignment horizontal="left" vertical="center" wrapText="1"/>
    </xf>
    <xf numFmtId="0" fontId="2" fillId="3" borderId="0" xfId="0" applyFont="1" applyFill="1" applyAlignment="1">
      <alignment horizontal="left" vertical="center" wrapText="1"/>
    </xf>
    <xf numFmtId="0" fontId="2" fillId="5" borderId="0" xfId="0" applyFont="1" applyFill="1" applyAlignment="1">
      <alignment horizontal="left" vertical="center" wrapText="1"/>
    </xf>
    <xf numFmtId="0" fontId="18" fillId="5" borderId="0" xfId="0" applyFont="1" applyFill="1" applyAlignment="1">
      <alignment horizontal="left" vertical="center" wrapText="1"/>
    </xf>
    <xf numFmtId="0" fontId="2" fillId="17" borderId="0" xfId="0" applyFont="1" applyFill="1" applyAlignment="1">
      <alignment horizontal="left" vertical="center" wrapText="1"/>
    </xf>
    <xf numFmtId="0" fontId="40" fillId="18" borderId="3" xfId="0" applyFont="1" applyFill="1" applyBorder="1" applyAlignment="1">
      <alignment horizontal="center" vertical="center" wrapText="1"/>
    </xf>
    <xf numFmtId="0" fontId="42" fillId="30" borderId="0" xfId="0" applyFont="1" applyFill="1" applyAlignment="1">
      <alignment horizontal="center" vertical="center"/>
    </xf>
    <xf numFmtId="0" fontId="40" fillId="18" borderId="18" xfId="0" applyFont="1" applyFill="1" applyBorder="1" applyAlignment="1">
      <alignment horizontal="center" vertical="center" wrapText="1"/>
    </xf>
    <xf numFmtId="0" fontId="40" fillId="18" borderId="44" xfId="0" applyFont="1" applyFill="1" applyBorder="1" applyAlignment="1">
      <alignment horizontal="center" vertical="center" wrapText="1"/>
    </xf>
    <xf numFmtId="0" fontId="40" fillId="18" borderId="16" xfId="0" applyFont="1" applyFill="1" applyBorder="1" applyAlignment="1">
      <alignment horizontal="center" vertical="center" wrapText="1"/>
    </xf>
    <xf numFmtId="0" fontId="40" fillId="18" borderId="13" xfId="0" applyFont="1" applyFill="1" applyBorder="1" applyAlignment="1">
      <alignment horizontal="center" vertical="center" wrapText="1"/>
    </xf>
    <xf numFmtId="0" fontId="40" fillId="18" borderId="43" xfId="0" applyFont="1" applyFill="1" applyBorder="1" applyAlignment="1">
      <alignment horizontal="center" vertical="center" wrapText="1"/>
    </xf>
    <xf numFmtId="0" fontId="40" fillId="18" borderId="11" xfId="0" applyFont="1" applyFill="1" applyBorder="1" applyAlignment="1">
      <alignment horizontal="center" vertical="center" wrapText="1"/>
    </xf>
    <xf numFmtId="0" fontId="14" fillId="9" borderId="0" xfId="0" applyFont="1" applyFill="1" applyAlignment="1">
      <alignment horizontal="left" vertical="center" wrapText="1"/>
    </xf>
    <xf numFmtId="0" fontId="7" fillId="9" borderId="0" xfId="0" applyFont="1" applyFill="1" applyAlignment="1">
      <alignment horizontal="left" vertical="center" wrapText="1"/>
    </xf>
    <xf numFmtId="0" fontId="2" fillId="3" borderId="46" xfId="0" applyFont="1" applyFill="1" applyBorder="1" applyAlignment="1">
      <alignment horizontal="left" vertical="center" wrapText="1"/>
    </xf>
    <xf numFmtId="0" fontId="14" fillId="6" borderId="0" xfId="0" applyFont="1" applyFill="1" applyAlignment="1">
      <alignment horizontal="left" vertical="center" wrapText="1"/>
    </xf>
    <xf numFmtId="0" fontId="18" fillId="3" borderId="0" xfId="0" applyFont="1" applyFill="1" applyAlignment="1">
      <alignment horizontal="left" vertical="center" wrapText="1"/>
    </xf>
    <xf numFmtId="0" fontId="40" fillId="18" borderId="29" xfId="0" applyFont="1" applyFill="1" applyBorder="1" applyAlignment="1">
      <alignment horizontal="center" vertical="center" wrapText="1"/>
    </xf>
    <xf numFmtId="0" fontId="40" fillId="18" borderId="30" xfId="0" applyFont="1" applyFill="1" applyBorder="1" applyAlignment="1">
      <alignment horizontal="center" vertical="center" wrapText="1"/>
    </xf>
    <xf numFmtId="0" fontId="40" fillId="18" borderId="32" xfId="0" applyFont="1" applyFill="1" applyBorder="1" applyAlignment="1">
      <alignment horizontal="center" vertical="center" wrapText="1"/>
    </xf>
    <xf numFmtId="0" fontId="40" fillId="18" borderId="0" xfId="0" applyFont="1" applyFill="1" applyAlignment="1">
      <alignment horizontal="center" vertical="center" wrapText="1"/>
    </xf>
  </cellXfs>
  <cellStyles count="4">
    <cellStyle name="Comma" xfId="1" builtinId="3"/>
    <cellStyle name="Normal" xfId="0" builtinId="0"/>
    <cellStyle name="Normal 3" xfId="3" xr:uid="{953E0214-C2CB-4472-8E75-2DE8D8800DFE}"/>
    <cellStyle name="Percent" xfId="2" builtinId="5"/>
  </cellStyles>
  <dxfs count="111">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166" formatCode="0.0\%"/>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166" formatCode="0.0\%"/>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169" formatCode="[$]d\ mmm\ yyyy;@" x16r2:formatCode16="[$-en-IO,1]d\ mmm\ yyyy;@"/>
      <fill>
        <patternFill patternType="solid">
          <fgColor rgb="FFF9F9F9"/>
          <bgColor rgb="FFFFFFFF"/>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9"/>
        <color rgb="FFFFFFFF"/>
        <name val="Arial"/>
        <charset val="1"/>
        <scheme val="none"/>
      </font>
      <fill>
        <patternFill patternType="solid">
          <fgColor rgb="FF008080"/>
          <bgColor rgb="FF2E7DA3"/>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0" formatCode="General"/>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169" formatCode="[$]d\ mmm\ yyyy;@" x16r2:formatCode16="[$-en-IO,1]d\ mmm\ yyyy;@"/>
      <fill>
        <patternFill patternType="solid">
          <fgColor rgb="FFF9F9F9"/>
          <bgColor rgb="FFFFFFFF"/>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dxf>
    <dxf>
      <border outline="0">
        <bottom style="thin">
          <color rgb="FFCCCCCC"/>
        </bottom>
      </border>
    </dxf>
    <dxf>
      <font>
        <b/>
        <i val="0"/>
        <strike val="0"/>
        <condense val="0"/>
        <extend val="0"/>
        <outline val="0"/>
        <shadow val="0"/>
        <u val="none"/>
        <vertAlign val="baseline"/>
        <sz val="9"/>
        <color rgb="FFFFFFFF"/>
        <name val="Arial"/>
        <charset val="1"/>
        <scheme val="none"/>
      </font>
      <fill>
        <patternFill patternType="solid">
          <fgColor rgb="FF008080"/>
          <bgColor rgb="FF2E7DA3"/>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9"/>
        <color rgb="FF1A1A2E"/>
        <name val="Arial"/>
        <charset val="1"/>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1A1A2E"/>
        <name val="Arial"/>
        <charset val="1"/>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A1A2E"/>
        <name val="Arial"/>
        <charset val="1"/>
        <scheme val="none"/>
      </font>
      <numFmt numFmtId="164"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A1A2E"/>
        <name val="Arial"/>
        <charset val="1"/>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A1A2E"/>
        <name val="Arial"/>
        <charset val="1"/>
        <scheme val="none"/>
      </font>
      <numFmt numFmtId="169" formatCode="[$]d\ mmm\ yyyy;@" x16r2:formatCode16="[$-en-IO,1]d\ mmm\ yyyy;@"/>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ill>
        <patternFill patternType="none">
          <fgColor rgb="FF000000"/>
          <bgColor auto="1"/>
        </patternFill>
      </fill>
    </dxf>
    <dxf>
      <border>
        <bottom style="thin">
          <color rgb="FF000000"/>
        </bottom>
      </border>
    </dxf>
    <dxf>
      <font>
        <b/>
        <i val="0"/>
        <strike val="0"/>
        <condense val="0"/>
        <extend val="0"/>
        <outline val="0"/>
        <shadow val="0"/>
        <u val="none"/>
        <vertAlign val="baseline"/>
        <sz val="9"/>
        <color rgb="FFFFFFFF"/>
        <name val="Arial"/>
        <charset val="1"/>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1A1A2E"/>
        <name val="Arial"/>
        <charset val="1"/>
        <scheme val="none"/>
      </font>
      <numFmt numFmtId="164" formatCode="\$#,##0"/>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1" formatCode="0"/>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164" formatCode="\$#,##0"/>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1A1A2E"/>
        <name val="Arial"/>
        <charset val="1"/>
        <scheme val="none"/>
      </font>
      <numFmt numFmtId="169" formatCode="[$]d\ mmm\ yyyy;@" x16r2:formatCode16="[$-en-IO,1]d\ mmm\ yyyy;@"/>
      <fill>
        <patternFill patternType="solid">
          <fgColor rgb="FFF9F9F9"/>
          <bgColor rgb="FFFFFFFF"/>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9"/>
        <color rgb="FFFFFFFF"/>
        <name val="Arial"/>
        <charset val="1"/>
        <scheme val="none"/>
      </font>
      <fill>
        <patternFill patternType="solid">
          <fgColor rgb="FF008080"/>
          <bgColor rgb="FF2E7DA3"/>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9"/>
        <color rgb="FF1A1A2E"/>
        <name val="Arial"/>
        <charset val="1"/>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1A1A2E"/>
        <name val="Arial"/>
        <charset val="1"/>
        <scheme val="none"/>
      </font>
      <numFmt numFmtId="164"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1A1A2E"/>
        <name val="Arial"/>
        <charset val="1"/>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1A1A2E"/>
        <name val="Arial"/>
        <charset val="1"/>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1A1A2E"/>
        <name val="Arial"/>
        <charset val="1"/>
        <scheme val="none"/>
      </font>
      <numFmt numFmtId="169" formatCode="[$]d\ mmm\ yyyy;@" x16r2:formatCode16="[$-en-IO,1]d\ mmm\ yyyy;@"/>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rgb="FFFFFFFF"/>
        <name val="Arial"/>
        <charset val="1"/>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1A1A2E"/>
        <name val="Arial"/>
        <charset val="1"/>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left style="thin">
          <color indexed="64"/>
        </left>
        <bottom style="thin">
          <color indexed="64"/>
        </bottom>
      </border>
    </dxf>
    <dxf>
      <font>
        <b val="0"/>
        <i val="0"/>
        <strike val="0"/>
        <condense val="0"/>
        <extend val="0"/>
        <outline val="0"/>
        <shadow val="0"/>
        <u val="none"/>
        <vertAlign val="baseline"/>
        <sz val="9"/>
        <color rgb="FF1A1A2E"/>
        <name val="Arial"/>
        <charset val="1"/>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rgb="FFFFFFFF"/>
        <name val="Arial"/>
        <family val="2"/>
        <scheme val="none"/>
      </font>
      <alignment horizontal="center" vertical="center" textRotation="0" wrapText="1" indent="0" justifyLastLine="0" shrinkToFit="0" readingOrder="0"/>
    </dxf>
    <dxf>
      <alignment horizontal="center" vertical="center" wrapText="1"/>
    </dxf>
    <dxf>
      <alignment wrapText="1"/>
    </dxf>
    <dxf>
      <alignment horizontal="center"/>
    </dxf>
    <dxf>
      <alignment vertical="center"/>
    </dxf>
    <dxf>
      <alignment horizontal="center" vertical="center" wrapText="1"/>
    </dxf>
    <dxf>
      <alignment horizontal="center" vertical="center" wrapText="1"/>
    </dxf>
    <dxf>
      <alignment wrapText="1"/>
    </dxf>
    <dxf>
      <alignment wrapText="1"/>
    </dxf>
    <dxf>
      <alignment vertical="center"/>
    </dxf>
    <dxf>
      <alignment vertical="center"/>
    </dxf>
    <dxf>
      <alignment horizontal="center"/>
    </dxf>
    <dxf>
      <alignment horizontal="center"/>
    </dxf>
    <dxf>
      <alignment horizontal="center" vertical="center" wrapText="1"/>
    </dxf>
    <dxf>
      <numFmt numFmtId="173" formatCode="[$$-409]#,##0_ ;\-[$$-409]#,##0\ "/>
    </dxf>
    <dxf>
      <numFmt numFmtId="173" formatCode="[$$-409]#,##0_ ;\-[$$-409]#,##0\ "/>
    </dxf>
    <dxf>
      <numFmt numFmtId="173" formatCode="[$$-409]#,##0_ ;\-[$$-409]#,##0\ "/>
    </dxf>
    <dxf>
      <numFmt numFmtId="173" formatCode="[$$-409]#,##0_ ;\-[$$-409]#,##0\ "/>
    </dxf>
    <dxf>
      <numFmt numFmtId="173" formatCode="[$$-409]#,##0_ ;\-[$$-409]#,##0\ "/>
    </dxf>
    <dxf>
      <numFmt numFmtId="173" formatCode="[$$-409]#,##0_ ;\-[$$-409]#,##0\ "/>
    </dxf>
    <dxf>
      <alignment horizontal="center" vertical="center" wrapText="1"/>
    </dxf>
    <dxf>
      <alignment horizontal="center" vertical="center" wrapText="1"/>
    </dxf>
    <dxf>
      <alignment horizontal="center" vertical="center" wrapText="1"/>
    </dxf>
    <dxf>
      <alignment horizontal="center" vertical="center" wrapText="1"/>
    </dxf>
    <dxf>
      <numFmt numFmtId="173" formatCode="[$$-409]#,##0_ ;\-[$$-409]#,##0\ "/>
    </dxf>
    <dxf>
      <numFmt numFmtId="173" formatCode="[$$-409]#,##0_ ;\-[$$-409]#,##0\ "/>
    </dxf>
    <dxf>
      <numFmt numFmtId="173" formatCode="[$$-409]#,##0_ ;\-[$$-409]#,##0\ "/>
    </dxf>
    <dxf>
      <numFmt numFmtId="173" formatCode="[$$-409]#,##0_ ;\-[$$-409]#,##0\ "/>
    </dxf>
    <dxf>
      <numFmt numFmtId="173" formatCode="[$$-409]#,##0_ ;\-[$$-409]#,##0\ "/>
    </dxf>
    <dxf>
      <alignment horizontal="center" vertical="center" wrapText="1"/>
    </dxf>
    <dxf>
      <alignment horizontal="center" vertical="center" wrapText="1"/>
    </dxf>
    <dxf>
      <numFmt numFmtId="173" formatCode="[$$-409]#,##0_ ;\-[$$-409]#,##0\ "/>
    </dxf>
    <dxf>
      <numFmt numFmtId="173" formatCode="[$$-409]#,##0_ ;\-[$$-409]#,##0\ "/>
    </dxf>
    <dxf>
      <numFmt numFmtId="173" formatCode="[$$-409]#,##0_ ;\-[$$-409]#,##0\ "/>
    </dxf>
    <dxf>
      <numFmt numFmtId="173" formatCode="[$$-409]#,##0_ ;\-[$$-409]#,##0\ "/>
    </dxf>
    <dxf>
      <numFmt numFmtId="173" formatCode="[$$-409]#,##0_ ;\-[$$-409]#,##0\ "/>
    </dxf>
    <dxf>
      <numFmt numFmtId="173" formatCode="[$$-409]#,##0_ ;\-[$$-409]#,##0\ "/>
    </dxf>
    <dxf>
      <alignment vertical="center"/>
    </dxf>
    <dxf>
      <alignment vertical="center"/>
    </dxf>
    <dxf>
      <alignment horizontal="center"/>
    </dxf>
    <dxf>
      <alignment horizontal="center"/>
    </dxf>
    <dxf>
      <alignment wrapText="1"/>
    </dxf>
    <dxf>
      <alignment wrapText="1"/>
    </dxf>
    <dxf>
      <alignment horizontal="center" vertical="center" wrapText="1"/>
    </dxf>
    <dxf>
      <alignment horizontal="center" vertical="center" wrapText="1"/>
    </dxf>
    <dxf>
      <alignment horizontal="center" vertical="center" wrapText="1"/>
    </dxf>
    <dxf>
      <font>
        <b/>
        <i val="0"/>
        <strike val="0"/>
        <condense val="0"/>
        <extend val="0"/>
        <outline val="0"/>
        <shadow val="0"/>
        <u val="none"/>
        <vertAlign val="baseline"/>
        <sz val="11"/>
        <color rgb="FF1A1A2E"/>
        <name val="Arial"/>
        <family val="2"/>
        <scheme val="none"/>
      </font>
      <numFmt numFmtId="164" formatCode="\$#,##0"/>
      <fill>
        <patternFill patternType="solid">
          <fgColor rgb="FFF9F9F9"/>
          <bgColor theme="0"/>
        </patternFill>
      </fill>
      <alignment horizontal="center" vertical="center" textRotation="0" wrapText="1" indent="0" justifyLastLine="0" shrinkToFit="0" readingOrder="0"/>
      <border diagonalUp="0" diagonalDown="0" outline="0">
        <left style="thin">
          <color rgb="FFCCCCCC"/>
        </left>
        <right/>
        <top style="thin">
          <color rgb="FFCCCCCC"/>
        </top>
        <bottom style="thin">
          <color rgb="FFCCCCCC"/>
        </bottom>
      </border>
    </dxf>
    <dxf>
      <font>
        <b val="0"/>
        <i val="0"/>
        <strike val="0"/>
        <condense val="0"/>
        <extend val="0"/>
        <outline val="0"/>
        <shadow val="0"/>
        <u val="none"/>
        <vertAlign val="baseline"/>
        <sz val="11"/>
        <color rgb="FF1A1A2E"/>
        <name val="Arial"/>
        <family val="2"/>
        <scheme val="none"/>
      </font>
      <fill>
        <patternFill patternType="solid">
          <fgColor rgb="FFF9F9F9"/>
          <bgColor theme="0"/>
        </patternFill>
      </fill>
      <alignment horizontal="center" vertical="center"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1"/>
        <color rgb="FF1A1A2E"/>
        <name val="Arial"/>
        <family val="2"/>
        <scheme val="none"/>
      </font>
      <fill>
        <patternFill patternType="solid">
          <fgColor rgb="FFF9F9F9"/>
          <bgColor theme="0"/>
        </patternFill>
      </fill>
      <alignment horizontal="center" vertical="center"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1"/>
        <color rgb="FF1A1A2E"/>
        <name val="Arial"/>
        <family val="2"/>
        <scheme val="none"/>
      </font>
      <fill>
        <patternFill patternType="solid">
          <fgColor rgb="FFF9F9F9"/>
          <bgColor theme="0"/>
        </patternFill>
      </fill>
      <alignment horizontal="center" vertical="center"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1"/>
        <color rgb="FF1A1A2E"/>
        <name val="Arial"/>
        <family val="2"/>
        <scheme val="none"/>
      </font>
      <fill>
        <patternFill patternType="solid">
          <fgColor rgb="FFF9F9F9"/>
          <bgColor theme="0"/>
        </patternFill>
      </fill>
      <alignment horizontal="center" vertical="center"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1"/>
        <color rgb="FF1A1A2E"/>
        <name val="Arial"/>
        <family val="2"/>
        <scheme val="none"/>
      </font>
      <fill>
        <patternFill patternType="solid">
          <fgColor rgb="FFF9F9F9"/>
          <bgColor theme="0"/>
        </patternFill>
      </fill>
      <alignment horizontal="center" vertical="center"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1"/>
        <color rgb="FF1A1A2E"/>
        <name val="Arial"/>
        <family val="2"/>
        <scheme val="none"/>
      </font>
      <fill>
        <patternFill patternType="solid">
          <fgColor rgb="FFF9F9F9"/>
          <bgColor theme="0"/>
        </patternFill>
      </fill>
      <alignment horizontal="left" vertical="center" textRotation="0" wrapText="1" indent="0" justifyLastLine="0" shrinkToFit="0" readingOrder="0"/>
      <border diagonalUp="0" diagonalDown="0" outline="0">
        <left/>
        <right style="thin">
          <color rgb="FFCCCCCC"/>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1"/>
        <color rgb="FF1A1A2E"/>
        <name val="Arial"/>
        <family val="2"/>
        <scheme val="none"/>
      </font>
      <fill>
        <patternFill patternType="solid">
          <fgColor rgb="FFF9F9F9"/>
          <bgColor theme="0"/>
        </patternFill>
      </fill>
      <alignment horizontal="center" vertical="center"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Arial"/>
        <charset val="1"/>
        <scheme val="none"/>
      </font>
      <fill>
        <patternFill patternType="solid">
          <fgColor rgb="FF008080"/>
          <bgColor rgb="FF2E7DA3"/>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DA3"/>
      <rgbColor rgb="FFCCCCCC"/>
      <rgbColor rgb="FF878787"/>
      <rgbColor rgb="FF9999FF"/>
      <rgbColor rgb="FF993366"/>
      <rgbColor rgb="FFF9F9F9"/>
      <rgbColor rgb="FFD6EA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E67E22"/>
      <rgbColor rgb="FF666699"/>
      <rgbColor rgb="FFC8A951"/>
      <rgbColor rgb="FF1B4F6B"/>
      <rgbColor rgb="FF1E8449"/>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2590955863933589"/>
          <c:y val="3.2335964420717518E-2"/>
          <c:w val="0.82835859513642607"/>
          <c:h val="0.77990506505835711"/>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'SUMMARY IDEAS IN PORTFOLIO'!$AO$26:$AO$31</c:f>
              <c:strCache>
                <c:ptCount val="6"/>
                <c:pt idx="0">
                  <c:v>Tyre-OP</c:v>
                </c:pt>
                <c:pt idx="1">
                  <c:v>Tyre-UG</c:v>
                </c:pt>
                <c:pt idx="2">
                  <c:v>Dev Cycle</c:v>
                </c:pt>
                <c:pt idx="3">
                  <c:v>Loader</c:v>
                </c:pt>
                <c:pt idx="4">
                  <c:v>Overbreak</c:v>
                </c:pt>
                <c:pt idx="5">
                  <c:v>Drilling</c:v>
                </c:pt>
              </c:strCache>
            </c:strRef>
          </c:cat>
          <c:val>
            <c:numRef>
              <c:f>'SUMMARY IDEAS IN PORTFOLIO'!$H$13:$H$18</c:f>
              <c:numCache>
                <c:formatCode>\$#,##0</c:formatCode>
                <c:ptCount val="6"/>
                <c:pt idx="0">
                  <c:v>1798612</c:v>
                </c:pt>
                <c:pt idx="1">
                  <c:v>1035971.9362</c:v>
                </c:pt>
                <c:pt idx="2">
                  <c:v>722641</c:v>
                </c:pt>
                <c:pt idx="3">
                  <c:v>704100</c:v>
                </c:pt>
                <c:pt idx="4">
                  <c:v>491702</c:v>
                </c:pt>
                <c:pt idx="5">
                  <c:v>217417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9441-4CC9-A215-D609319011E0}"/>
            </c:ext>
          </c:extLst>
        </c:ser>
        <c:dLbls>
          <c:dLblPos val="outEnd"/>
          <c:showLegendKey val="0"/>
          <c:showVal val="1"/>
          <c:showCatName val="0"/>
          <c:showSerName val="0"/>
          <c:showPercent val="0"/>
          <c:showBubbleSize val="0"/>
        </c:dLbls>
        <c:gapWidth val="75"/>
        <c:overlap val="40"/>
        <c:axId val="28060712"/>
        <c:axId val="53308796"/>
      </c:barChart>
      <c:catAx>
        <c:axId val="28060712"/>
        <c:scaling>
          <c:orientation val="minMax"/>
        </c:scaling>
        <c:delete val="0"/>
        <c:axPos val="l"/>
        <c:numFmt formatCode="General"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1" i="0" u="none" strike="noStrike" kern="1200" spc="-1" baseline="0">
                <a:solidFill>
                  <a:srgbClr val="000000"/>
                </a:solidFill>
                <a:latin typeface="Calibri"/>
                <a:ea typeface="+mn-ea"/>
                <a:cs typeface="+mn-cs"/>
              </a:defRPr>
            </a:pPr>
            <a:endParaRPr lang="en-US"/>
          </a:p>
        </c:txPr>
        <c:crossAx val="53308796"/>
        <c:crosses val="autoZero"/>
        <c:auto val="1"/>
        <c:lblAlgn val="ctr"/>
        <c:lblOffset val="100"/>
        <c:noMultiLvlLbl val="0"/>
      </c:catAx>
      <c:valAx>
        <c:axId val="53308796"/>
        <c:scaling>
          <c:orientation val="minMax"/>
        </c:scaling>
        <c:delete val="0"/>
        <c:axPos val="b"/>
        <c:majorGridlines>
          <c:spPr>
            <a:ln w="9360" cap="flat" cmpd="sng" algn="ctr">
              <a:solidFill>
                <a:srgbClr val="878787"/>
              </a:solidFill>
              <a:prstDash val="solid"/>
              <a:round/>
            </a:ln>
            <a:effectLst/>
          </c:spPr>
        </c:majorGridlines>
        <c:numFmt formatCode="\$#,##0" sourceLinked="1"/>
        <c:majorTickMark val="none"/>
        <c:minorTickMark val="none"/>
        <c:tickLblPos val="nextTo"/>
        <c:spPr>
          <a:noFill/>
          <a:ln w="9360" cap="flat" cmpd="sng" algn="ctr">
            <a:solidFill>
              <a:srgbClr val="878787"/>
            </a:solidFill>
            <a:prstDash val="solid"/>
            <a:round/>
          </a:ln>
          <a:effectLst/>
        </c:spPr>
        <c:txPr>
          <a:bodyPr rot="-5400000" spcFirstLastPara="1" vertOverflow="ellipsis" wrap="square" anchor="ctr" anchorCtr="1"/>
          <a:lstStyle/>
          <a:p>
            <a:pPr>
              <a:defRPr sz="1000" b="0" i="0" u="none" strike="noStrike" kern="1200" spc="-1" baseline="0">
                <a:solidFill>
                  <a:srgbClr val="000000"/>
                </a:solidFill>
                <a:latin typeface="Calibri"/>
                <a:ea typeface="+mn-ea"/>
                <a:cs typeface="+mn-cs"/>
              </a:defRPr>
            </a:pPr>
            <a:endParaRPr lang="en-US"/>
          </a:p>
        </c:txPr>
        <c:crossAx val="28060712"/>
        <c:crosses val="autoZero"/>
        <c:crossBetween val="between"/>
      </c:valAx>
      <c:spPr>
        <a:noFill/>
        <a:ln w="0">
          <a:noFill/>
        </a:ln>
        <a:effectLst/>
      </c:spPr>
    </c:plotArea>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TABLES!UGTyre</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UG TRUCK TYRE KPI</a:t>
            </a:r>
          </a:p>
        </c:rich>
      </c:tx>
      <c:layout>
        <c:manualLayout>
          <c:xMode val="edge"/>
          <c:yMode val="edge"/>
          <c:x val="0.34803796924228403"/>
          <c:y val="8.49187590753479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02629142935708E-2"/>
          <c:y val="0.11167173936518801"/>
          <c:w val="0.83594263743847763"/>
          <c:h val="0.623936775912043"/>
        </c:manualLayout>
      </c:layout>
      <c:lineChart>
        <c:grouping val="standard"/>
        <c:varyColors val="0"/>
        <c:ser>
          <c:idx val="0"/>
          <c:order val="0"/>
          <c:tx>
            <c:strRef>
              <c:f>'KPI PIVOT TABLES'!$C$4</c:f>
              <c:strCache>
                <c:ptCount val="1"/>
                <c:pt idx="0">
                  <c:v>Average of Failures/Day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TABLES'!$C$5:$C$44</c:f>
              <c:numCache>
                <c:formatCode>General</c:formatCode>
                <c:ptCount val="36"/>
                <c:pt idx="0">
                  <c:v>8.09</c:v>
                </c:pt>
                <c:pt idx="1">
                  <c:v>7.12</c:v>
                </c:pt>
                <c:pt idx="2">
                  <c:v>7.4</c:v>
                </c:pt>
                <c:pt idx="3">
                  <c:v>8.09</c:v>
                </c:pt>
                <c:pt idx="4">
                  <c:v>8.33</c:v>
                </c:pt>
                <c:pt idx="5">
                  <c:v>8.08</c:v>
                </c:pt>
                <c:pt idx="6">
                  <c:v>7.95</c:v>
                </c:pt>
                <c:pt idx="7">
                  <c:v>7.86</c:v>
                </c:pt>
                <c:pt idx="8">
                  <c:v>7.33</c:v>
                </c:pt>
                <c:pt idx="9">
                  <c:v>7.68</c:v>
                </c:pt>
                <c:pt idx="10">
                  <c:v>7.79</c:v>
                </c:pt>
                <c:pt idx="11">
                  <c:v>8.48</c:v>
                </c:pt>
                <c:pt idx="12">
                  <c:v>8.15</c:v>
                </c:pt>
                <c:pt idx="13">
                  <c:v>7.21</c:v>
                </c:pt>
                <c:pt idx="14">
                  <c:v>8.15</c:v>
                </c:pt>
                <c:pt idx="15">
                  <c:v>7.83</c:v>
                </c:pt>
                <c:pt idx="16">
                  <c:v>7.47</c:v>
                </c:pt>
                <c:pt idx="17">
                  <c:v>7.82</c:v>
                </c:pt>
                <c:pt idx="18">
                  <c:v>7.77</c:v>
                </c:pt>
                <c:pt idx="19">
                  <c:v>7.5</c:v>
                </c:pt>
                <c:pt idx="20">
                  <c:v>6.47</c:v>
                </c:pt>
                <c:pt idx="21">
                  <c:v>6.48</c:v>
                </c:pt>
                <c:pt idx="22">
                  <c:v>6.54</c:v>
                </c:pt>
                <c:pt idx="23">
                  <c:v>6.6</c:v>
                </c:pt>
                <c:pt idx="24">
                  <c:v>5.71</c:v>
                </c:pt>
                <c:pt idx="25">
                  <c:v>5.62</c:v>
                </c:pt>
                <c:pt idx="26">
                  <c:v>4.97</c:v>
                </c:pt>
                <c:pt idx="27">
                  <c:v>4.7</c:v>
                </c:pt>
                <c:pt idx="28">
                  <c:v>5.38</c:v>
                </c:pt>
                <c:pt idx="29">
                  <c:v>5.39</c:v>
                </c:pt>
                <c:pt idx="30">
                  <c:v>4.5199999999999996</c:v>
                </c:pt>
                <c:pt idx="31">
                  <c:v>4.7699999999999996</c:v>
                </c:pt>
                <c:pt idx="32">
                  <c:v>4.25</c:v>
                </c:pt>
                <c:pt idx="33">
                  <c:v>4.0999999999999996</c:v>
                </c:pt>
                <c:pt idx="34">
                  <c:v>4.0999999999999996</c:v>
                </c:pt>
                <c:pt idx="35">
                  <c:v>4.0999999999999996</c:v>
                </c:pt>
              </c:numCache>
            </c:numRef>
          </c:val>
          <c:smooth val="0"/>
          <c:extLst>
            <c:ext xmlns:c16="http://schemas.microsoft.com/office/drawing/2014/chart" uri="{C3380CC4-5D6E-409C-BE32-E72D297353CC}">
              <c16:uniqueId val="{00000000-4A06-4E79-8D65-FC1C542250FF}"/>
            </c:ext>
          </c:extLst>
        </c:ser>
        <c:ser>
          <c:idx val="1"/>
          <c:order val="1"/>
          <c:tx>
            <c:strRef>
              <c:f>'KPI PIVOT TABLES'!$D$4</c:f>
              <c:strCache>
                <c:ptCount val="1"/>
                <c:pt idx="0">
                  <c:v>Average of Repair Duration (hrs)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TABLES'!$D$5:$D$44</c:f>
              <c:numCache>
                <c:formatCode>General</c:formatCode>
                <c:ptCount val="36"/>
                <c:pt idx="0">
                  <c:v>4.0999999999999996</c:v>
                </c:pt>
                <c:pt idx="1">
                  <c:v>4.3099999999999996</c:v>
                </c:pt>
                <c:pt idx="2">
                  <c:v>3.98</c:v>
                </c:pt>
                <c:pt idx="3">
                  <c:v>4.08</c:v>
                </c:pt>
                <c:pt idx="4">
                  <c:v>4.1399999999999997</c:v>
                </c:pt>
                <c:pt idx="5">
                  <c:v>3.92</c:v>
                </c:pt>
                <c:pt idx="6">
                  <c:v>4.04</c:v>
                </c:pt>
                <c:pt idx="7">
                  <c:v>4</c:v>
                </c:pt>
                <c:pt idx="8">
                  <c:v>4.0199999999999996</c:v>
                </c:pt>
                <c:pt idx="9">
                  <c:v>3.85</c:v>
                </c:pt>
                <c:pt idx="10">
                  <c:v>4</c:v>
                </c:pt>
                <c:pt idx="11">
                  <c:v>4.0999999999999996</c:v>
                </c:pt>
                <c:pt idx="12">
                  <c:v>4.29</c:v>
                </c:pt>
                <c:pt idx="13">
                  <c:v>4.1900000000000004</c:v>
                </c:pt>
                <c:pt idx="14">
                  <c:v>4.43</c:v>
                </c:pt>
                <c:pt idx="15">
                  <c:v>3.85</c:v>
                </c:pt>
                <c:pt idx="16">
                  <c:v>4.07</c:v>
                </c:pt>
                <c:pt idx="17">
                  <c:v>3.84</c:v>
                </c:pt>
                <c:pt idx="18">
                  <c:v>4.1399999999999997</c:v>
                </c:pt>
                <c:pt idx="19">
                  <c:v>3.44</c:v>
                </c:pt>
                <c:pt idx="20">
                  <c:v>3.33</c:v>
                </c:pt>
                <c:pt idx="21">
                  <c:v>3.28</c:v>
                </c:pt>
                <c:pt idx="22">
                  <c:v>2.88</c:v>
                </c:pt>
                <c:pt idx="23">
                  <c:v>3.09</c:v>
                </c:pt>
                <c:pt idx="24">
                  <c:v>2.95</c:v>
                </c:pt>
                <c:pt idx="25">
                  <c:v>3.03</c:v>
                </c:pt>
                <c:pt idx="26">
                  <c:v>2.97</c:v>
                </c:pt>
                <c:pt idx="27">
                  <c:v>3.18</c:v>
                </c:pt>
                <c:pt idx="28">
                  <c:v>2.89</c:v>
                </c:pt>
                <c:pt idx="29">
                  <c:v>2.48</c:v>
                </c:pt>
                <c:pt idx="30">
                  <c:v>2.3199999999999998</c:v>
                </c:pt>
                <c:pt idx="31">
                  <c:v>2.5</c:v>
                </c:pt>
                <c:pt idx="32">
                  <c:v>2.04</c:v>
                </c:pt>
                <c:pt idx="33">
                  <c:v>2.57</c:v>
                </c:pt>
                <c:pt idx="34">
                  <c:v>2.34</c:v>
                </c:pt>
                <c:pt idx="35">
                  <c:v>1.91</c:v>
                </c:pt>
              </c:numCache>
            </c:numRef>
          </c:val>
          <c:smooth val="0"/>
          <c:extLst>
            <c:ext xmlns:c16="http://schemas.microsoft.com/office/drawing/2014/chart" uri="{C3380CC4-5D6E-409C-BE32-E72D297353CC}">
              <c16:uniqueId val="{00000001-4A06-4E79-8D65-FC1C542250FF}"/>
            </c:ext>
          </c:extLst>
        </c:ser>
        <c:dLbls>
          <c:showLegendKey val="0"/>
          <c:showVal val="0"/>
          <c:showCatName val="0"/>
          <c:showSerName val="0"/>
          <c:showPercent val="0"/>
          <c:showBubbleSize val="0"/>
        </c:dLbls>
        <c:marker val="1"/>
        <c:smooth val="0"/>
        <c:axId val="313976768"/>
        <c:axId val="313974848"/>
      </c:lineChart>
      <c:lineChart>
        <c:grouping val="standard"/>
        <c:varyColors val="0"/>
        <c:ser>
          <c:idx val="2"/>
          <c:order val="2"/>
          <c:tx>
            <c:strRef>
              <c:f>'KPI PIVOT TABLES'!$E$4</c:f>
              <c:strCache>
                <c:ptCount val="1"/>
                <c:pt idx="0">
                  <c:v>Average of Monthly Cost (USD)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TABLES'!$E$5:$E$44</c:f>
              <c:numCache>
                <c:formatCode>[$$-409]#,##0_ ;\-[$$-409]#,##0\ </c:formatCode>
                <c:ptCount val="36"/>
                <c:pt idx="0">
                  <c:v>190520</c:v>
                </c:pt>
                <c:pt idx="1">
                  <c:v>167676</c:v>
                </c:pt>
                <c:pt idx="2">
                  <c:v>174270</c:v>
                </c:pt>
                <c:pt idx="3">
                  <c:v>190520</c:v>
                </c:pt>
                <c:pt idx="4">
                  <c:v>196172</c:v>
                </c:pt>
                <c:pt idx="5">
                  <c:v>190284</c:v>
                </c:pt>
                <c:pt idx="6">
                  <c:v>187222</c:v>
                </c:pt>
                <c:pt idx="7">
                  <c:v>185103</c:v>
                </c:pt>
                <c:pt idx="8">
                  <c:v>172622</c:v>
                </c:pt>
                <c:pt idx="9">
                  <c:v>180864</c:v>
                </c:pt>
                <c:pt idx="10">
                  <c:v>183454</c:v>
                </c:pt>
                <c:pt idx="11">
                  <c:v>199704</c:v>
                </c:pt>
                <c:pt idx="12">
                  <c:v>191932</c:v>
                </c:pt>
                <c:pt idx="13">
                  <c:v>169796</c:v>
                </c:pt>
                <c:pt idx="14">
                  <c:v>191932</c:v>
                </c:pt>
                <c:pt idx="15">
                  <c:v>184396</c:v>
                </c:pt>
                <c:pt idx="16">
                  <c:v>175918</c:v>
                </c:pt>
                <c:pt idx="17">
                  <c:v>184161</c:v>
                </c:pt>
                <c:pt idx="18">
                  <c:v>182984</c:v>
                </c:pt>
                <c:pt idx="19">
                  <c:v>176625</c:v>
                </c:pt>
                <c:pt idx="20">
                  <c:v>152368</c:v>
                </c:pt>
                <c:pt idx="21">
                  <c:v>152604</c:v>
                </c:pt>
                <c:pt idx="22">
                  <c:v>154017</c:v>
                </c:pt>
                <c:pt idx="23">
                  <c:v>155430</c:v>
                </c:pt>
                <c:pt idx="24">
                  <c:v>134470</c:v>
                </c:pt>
                <c:pt idx="25">
                  <c:v>132351</c:v>
                </c:pt>
                <c:pt idx="26">
                  <c:v>117044</c:v>
                </c:pt>
                <c:pt idx="27">
                  <c:v>110685</c:v>
                </c:pt>
                <c:pt idx="28">
                  <c:v>126699</c:v>
                </c:pt>
                <c:pt idx="29">
                  <c:v>126934</c:v>
                </c:pt>
                <c:pt idx="30">
                  <c:v>106446</c:v>
                </c:pt>
                <c:pt idx="31">
                  <c:v>112334</c:v>
                </c:pt>
                <c:pt idx="32">
                  <c:v>100088</c:v>
                </c:pt>
                <c:pt idx="33">
                  <c:v>96555</c:v>
                </c:pt>
                <c:pt idx="34">
                  <c:v>96555</c:v>
                </c:pt>
                <c:pt idx="35">
                  <c:v>96555</c:v>
                </c:pt>
              </c:numCache>
            </c:numRef>
          </c:val>
          <c:smooth val="0"/>
          <c:extLst>
            <c:ext xmlns:c16="http://schemas.microsoft.com/office/drawing/2014/chart" uri="{C3380CC4-5D6E-409C-BE32-E72D297353CC}">
              <c16:uniqueId val="{00000002-4A06-4E79-8D65-FC1C542250FF}"/>
            </c:ext>
          </c:extLst>
        </c:ser>
        <c:dLbls>
          <c:showLegendKey val="0"/>
          <c:showVal val="0"/>
          <c:showCatName val="0"/>
          <c:showSerName val="0"/>
          <c:showPercent val="0"/>
          <c:showBubbleSize val="0"/>
        </c:dLbls>
        <c:marker val="1"/>
        <c:smooth val="0"/>
        <c:axId val="619075360"/>
        <c:axId val="619052320"/>
      </c:lineChart>
      <c:catAx>
        <c:axId val="3139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74848"/>
        <c:crosses val="autoZero"/>
        <c:auto val="1"/>
        <c:lblAlgn val="ctr"/>
        <c:lblOffset val="100"/>
        <c:noMultiLvlLbl val="0"/>
      </c:catAx>
      <c:valAx>
        <c:axId val="31397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76768"/>
        <c:crosses val="autoZero"/>
        <c:crossBetween val="between"/>
      </c:valAx>
      <c:valAx>
        <c:axId val="619052320"/>
        <c:scaling>
          <c:orientation val="minMax"/>
        </c:scaling>
        <c:delete val="0"/>
        <c:axPos val="r"/>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75360"/>
        <c:crosses val="max"/>
        <c:crossBetween val="between"/>
      </c:valAx>
      <c:catAx>
        <c:axId val="619075360"/>
        <c:scaling>
          <c:orientation val="minMax"/>
        </c:scaling>
        <c:delete val="1"/>
        <c:axPos val="b"/>
        <c:numFmt formatCode="General" sourceLinked="1"/>
        <c:majorTickMark val="none"/>
        <c:minorTickMark val="none"/>
        <c:tickLblPos val="nextTo"/>
        <c:crossAx val="619052320"/>
        <c:crosses val="autoZero"/>
        <c:auto val="1"/>
        <c:lblAlgn val="ctr"/>
        <c:lblOffset val="100"/>
        <c:noMultiLvlLbl val="0"/>
      </c:catAx>
      <c:spPr>
        <a:noFill/>
        <a:ln>
          <a:noFill/>
        </a:ln>
        <a:effectLst/>
      </c:spPr>
    </c:plotArea>
    <c:legend>
      <c:legendPos val="b"/>
      <c:layout>
        <c:manualLayout>
          <c:xMode val="edge"/>
          <c:yMode val="edge"/>
          <c:x val="0.42423558326885447"/>
          <c:y val="0.80922956258147927"/>
          <c:w val="0.38318548042715528"/>
          <c:h val="0.17703821321241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TABLES!DDMETERS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DIAMOND DRILL KPI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83576344812214631"/>
          <c:h val="0.56967614250327414"/>
        </c:manualLayout>
      </c:layout>
      <c:lineChart>
        <c:grouping val="standard"/>
        <c:varyColors val="0"/>
        <c:ser>
          <c:idx val="0"/>
          <c:order val="0"/>
          <c:tx>
            <c:strRef>
              <c:f>'KPI PIVOT TABLES'!$C$48</c:f>
              <c:strCache>
                <c:ptCount val="1"/>
                <c:pt idx="0">
                  <c:v>Sum of Metres Drilled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'KPI PIVOT TABLES'!$B$49:$B$88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TABLES'!$C$49:$C$88</c:f>
              <c:numCache>
                <c:formatCode>General</c:formatCode>
                <c:ptCount val="36"/>
                <c:pt idx="0">
                  <c:v>594</c:v>
                </c:pt>
                <c:pt idx="1">
                  <c:v>467</c:v>
                </c:pt>
                <c:pt idx="2">
                  <c:v>564</c:v>
                </c:pt>
                <c:pt idx="3">
                  <c:v>536</c:v>
                </c:pt>
                <c:pt idx="4">
                  <c:v>488</c:v>
                </c:pt>
                <c:pt idx="5">
                  <c:v>407</c:v>
                </c:pt>
                <c:pt idx="6">
                  <c:v>511</c:v>
                </c:pt>
                <c:pt idx="7">
                  <c:v>577</c:v>
                </c:pt>
                <c:pt idx="8">
                  <c:v>505</c:v>
                </c:pt>
                <c:pt idx="9">
                  <c:v>570</c:v>
                </c:pt>
                <c:pt idx="10">
                  <c:v>561</c:v>
                </c:pt>
                <c:pt idx="11">
                  <c:v>486</c:v>
                </c:pt>
                <c:pt idx="12">
                  <c:v>527</c:v>
                </c:pt>
                <c:pt idx="13">
                  <c:v>522</c:v>
                </c:pt>
                <c:pt idx="14">
                  <c:v>524</c:v>
                </c:pt>
                <c:pt idx="15">
                  <c:v>576</c:v>
                </c:pt>
                <c:pt idx="16">
                  <c:v>595</c:v>
                </c:pt>
                <c:pt idx="17">
                  <c:v>515</c:v>
                </c:pt>
                <c:pt idx="18">
                  <c:v>530</c:v>
                </c:pt>
                <c:pt idx="19">
                  <c:v>513</c:v>
                </c:pt>
                <c:pt idx="20">
                  <c:v>499</c:v>
                </c:pt>
                <c:pt idx="21">
                  <c:v>532</c:v>
                </c:pt>
                <c:pt idx="22">
                  <c:v>551</c:v>
                </c:pt>
                <c:pt idx="23">
                  <c:v>548</c:v>
                </c:pt>
                <c:pt idx="24">
                  <c:v>491</c:v>
                </c:pt>
                <c:pt idx="25">
                  <c:v>546</c:v>
                </c:pt>
                <c:pt idx="26">
                  <c:v>519</c:v>
                </c:pt>
                <c:pt idx="27">
                  <c:v>565</c:v>
                </c:pt>
                <c:pt idx="28">
                  <c:v>539</c:v>
                </c:pt>
                <c:pt idx="29">
                  <c:v>512</c:v>
                </c:pt>
                <c:pt idx="30">
                  <c:v>549</c:v>
                </c:pt>
                <c:pt idx="31">
                  <c:v>566</c:v>
                </c:pt>
                <c:pt idx="32">
                  <c:v>544</c:v>
                </c:pt>
                <c:pt idx="33">
                  <c:v>531</c:v>
                </c:pt>
                <c:pt idx="34">
                  <c:v>523</c:v>
                </c:pt>
                <c:pt idx="35">
                  <c:v>491</c:v>
                </c:pt>
              </c:numCache>
            </c:numRef>
          </c:val>
          <c:smooth val="0"/>
          <c:extLst>
            <c:ext xmlns:c16="http://schemas.microsoft.com/office/drawing/2014/chart" uri="{C3380CC4-5D6E-409C-BE32-E72D297353CC}">
              <c16:uniqueId val="{00000001-3EB3-492B-8C3A-9F073B5DAABE}"/>
            </c:ext>
          </c:extLst>
        </c:ser>
        <c:dLbls>
          <c:showLegendKey val="0"/>
          <c:showVal val="0"/>
          <c:showCatName val="0"/>
          <c:showSerName val="0"/>
          <c:showPercent val="0"/>
          <c:showBubbleSize val="0"/>
        </c:dLbls>
        <c:marker val="1"/>
        <c:smooth val="0"/>
        <c:axId val="2028207680"/>
        <c:axId val="2028209120"/>
      </c:lineChart>
      <c:lineChart>
        <c:grouping val="standard"/>
        <c:varyColors val="0"/>
        <c:ser>
          <c:idx val="1"/>
          <c:order val="1"/>
          <c:tx>
            <c:strRef>
              <c:f>'KPI PIVOT TABLES'!$D$48</c:f>
              <c:strCache>
                <c:ptCount val="1"/>
                <c:pt idx="0">
                  <c:v>Average of Cost/Metre (USD)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TABLES'!$B$49:$B$88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TABLES'!$D$49:$D$88</c:f>
              <c:numCache>
                <c:formatCode>General</c:formatCode>
                <c:ptCount val="36"/>
                <c:pt idx="0">
                  <c:v>282.2</c:v>
                </c:pt>
                <c:pt idx="1">
                  <c:v>271.60000000000002</c:v>
                </c:pt>
                <c:pt idx="2">
                  <c:v>270</c:v>
                </c:pt>
                <c:pt idx="3">
                  <c:v>280.39999999999998</c:v>
                </c:pt>
                <c:pt idx="4">
                  <c:v>274.60000000000002</c:v>
                </c:pt>
                <c:pt idx="5">
                  <c:v>267.8</c:v>
                </c:pt>
                <c:pt idx="6">
                  <c:v>266.3</c:v>
                </c:pt>
                <c:pt idx="7">
                  <c:v>265</c:v>
                </c:pt>
                <c:pt idx="8">
                  <c:v>275.89999999999998</c:v>
                </c:pt>
                <c:pt idx="9">
                  <c:v>267.8</c:v>
                </c:pt>
                <c:pt idx="10">
                  <c:v>259.10000000000002</c:v>
                </c:pt>
                <c:pt idx="11">
                  <c:v>245.3</c:v>
                </c:pt>
                <c:pt idx="12">
                  <c:v>224</c:v>
                </c:pt>
                <c:pt idx="13">
                  <c:v>209.1</c:v>
                </c:pt>
                <c:pt idx="14">
                  <c:v>198.3</c:v>
                </c:pt>
                <c:pt idx="15">
                  <c:v>172.8</c:v>
                </c:pt>
                <c:pt idx="16">
                  <c:v>153.19999999999999</c:v>
                </c:pt>
                <c:pt idx="17">
                  <c:v>149.9</c:v>
                </c:pt>
                <c:pt idx="18">
                  <c:v>127.9</c:v>
                </c:pt>
                <c:pt idx="19">
                  <c:v>112.5</c:v>
                </c:pt>
                <c:pt idx="20">
                  <c:v>103.2</c:v>
                </c:pt>
                <c:pt idx="21">
                  <c:v>81.5</c:v>
                </c:pt>
                <c:pt idx="22">
                  <c:v>86.5</c:v>
                </c:pt>
                <c:pt idx="23">
                  <c:v>88.1</c:v>
                </c:pt>
                <c:pt idx="24">
                  <c:v>82.2</c:v>
                </c:pt>
                <c:pt idx="25">
                  <c:v>88.1</c:v>
                </c:pt>
                <c:pt idx="26">
                  <c:v>85.6</c:v>
                </c:pt>
                <c:pt idx="27">
                  <c:v>82</c:v>
                </c:pt>
                <c:pt idx="28">
                  <c:v>84</c:v>
                </c:pt>
                <c:pt idx="29">
                  <c:v>90.5</c:v>
                </c:pt>
                <c:pt idx="30">
                  <c:v>89.1</c:v>
                </c:pt>
                <c:pt idx="31">
                  <c:v>85.1</c:v>
                </c:pt>
                <c:pt idx="32">
                  <c:v>83.4</c:v>
                </c:pt>
                <c:pt idx="33">
                  <c:v>84.3</c:v>
                </c:pt>
                <c:pt idx="34">
                  <c:v>88</c:v>
                </c:pt>
                <c:pt idx="35">
                  <c:v>95.5</c:v>
                </c:pt>
              </c:numCache>
            </c:numRef>
          </c:val>
          <c:smooth val="0"/>
          <c:extLst>
            <c:ext xmlns:c16="http://schemas.microsoft.com/office/drawing/2014/chart" uri="{C3380CC4-5D6E-409C-BE32-E72D297353CC}">
              <c16:uniqueId val="{00000002-3EB3-492B-8C3A-9F073B5DAABE}"/>
            </c:ext>
          </c:extLst>
        </c:ser>
        <c:dLbls>
          <c:showLegendKey val="0"/>
          <c:showVal val="0"/>
          <c:showCatName val="0"/>
          <c:showSerName val="0"/>
          <c:showPercent val="0"/>
          <c:showBubbleSize val="0"/>
        </c:dLbls>
        <c:marker val="1"/>
        <c:smooth val="0"/>
        <c:axId val="1813858704"/>
        <c:axId val="1813857744"/>
      </c:lineChart>
      <c:catAx>
        <c:axId val="202820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09120"/>
        <c:crosses val="autoZero"/>
        <c:auto val="1"/>
        <c:lblAlgn val="ctr"/>
        <c:lblOffset val="100"/>
        <c:noMultiLvlLbl val="0"/>
      </c:catAx>
      <c:valAx>
        <c:axId val="202820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07680"/>
        <c:crosses val="autoZero"/>
        <c:crossBetween val="between"/>
      </c:valAx>
      <c:valAx>
        <c:axId val="1813857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58704"/>
        <c:crosses val="max"/>
        <c:crossBetween val="between"/>
      </c:valAx>
      <c:catAx>
        <c:axId val="1813858704"/>
        <c:scaling>
          <c:orientation val="minMax"/>
        </c:scaling>
        <c:delete val="1"/>
        <c:axPos val="b"/>
        <c:numFmt formatCode="General" sourceLinked="1"/>
        <c:majorTickMark val="out"/>
        <c:minorTickMark val="none"/>
        <c:tickLblPos val="nextTo"/>
        <c:crossAx val="1813857744"/>
        <c:crosses val="autoZero"/>
        <c:auto val="1"/>
        <c:lblAlgn val="ctr"/>
        <c:lblOffset val="100"/>
        <c:noMultiLvlLbl val="0"/>
      </c:catAx>
      <c:spPr>
        <a:noFill/>
        <a:ln>
          <a:noFill/>
        </a:ln>
        <a:effectLst/>
      </c:spPr>
    </c:plotArea>
    <c:legend>
      <c:legendPos val="r"/>
      <c:layout>
        <c:manualLayout>
          <c:xMode val="edge"/>
          <c:yMode val="edge"/>
          <c:x val="0.47335074983092096"/>
          <c:y val="0.86826956753158868"/>
          <c:w val="0.32040398075240595"/>
          <c:h val="0.1286156839029550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TABLES!MineDevCycle</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UG DEVELOPMENT KPI</a:t>
            </a:r>
          </a:p>
        </c:rich>
      </c:tx>
      <c:layout>
        <c:manualLayout>
          <c:xMode val="edge"/>
          <c:yMode val="edge"/>
          <c:x val="0.40867038149097124"/>
          <c:y val="8.55878322960178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61740642298014E-2"/>
          <c:y val="8.5587832296017852E-2"/>
          <c:w val="0.8818105850866006"/>
          <c:h val="0.67909905286302141"/>
        </c:manualLayout>
      </c:layout>
      <c:lineChart>
        <c:grouping val="standard"/>
        <c:varyColors val="0"/>
        <c:ser>
          <c:idx val="0"/>
          <c:order val="0"/>
          <c:tx>
            <c:strRef>
              <c:f>'KPI PIVOT TABLES'!$C$140</c:f>
              <c:strCache>
                <c:ptCount val="1"/>
                <c:pt idx="0">
                  <c:v>Average of Dev Rate (m/day)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'KPI PIVOT TABLES'!$B$141:$B$180</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TABLES'!$C$141:$C$180</c:f>
              <c:numCache>
                <c:formatCode>General</c:formatCode>
                <c:ptCount val="36"/>
                <c:pt idx="0">
                  <c:v>3.83</c:v>
                </c:pt>
                <c:pt idx="1">
                  <c:v>3.23</c:v>
                </c:pt>
                <c:pt idx="2">
                  <c:v>2.4</c:v>
                </c:pt>
                <c:pt idx="3">
                  <c:v>3.79</c:v>
                </c:pt>
                <c:pt idx="4">
                  <c:v>3</c:v>
                </c:pt>
                <c:pt idx="5">
                  <c:v>2.99</c:v>
                </c:pt>
                <c:pt idx="6">
                  <c:v>3.59</c:v>
                </c:pt>
                <c:pt idx="7">
                  <c:v>3.04</c:v>
                </c:pt>
                <c:pt idx="8">
                  <c:v>3.3</c:v>
                </c:pt>
                <c:pt idx="9">
                  <c:v>2.63</c:v>
                </c:pt>
                <c:pt idx="10">
                  <c:v>2.88</c:v>
                </c:pt>
                <c:pt idx="11">
                  <c:v>3.95</c:v>
                </c:pt>
                <c:pt idx="12">
                  <c:v>3.17</c:v>
                </c:pt>
                <c:pt idx="13">
                  <c:v>3.22</c:v>
                </c:pt>
                <c:pt idx="14">
                  <c:v>3.32</c:v>
                </c:pt>
                <c:pt idx="15">
                  <c:v>3.86</c:v>
                </c:pt>
                <c:pt idx="16">
                  <c:v>3.24</c:v>
                </c:pt>
                <c:pt idx="17">
                  <c:v>4.03</c:v>
                </c:pt>
                <c:pt idx="18">
                  <c:v>3.77</c:v>
                </c:pt>
                <c:pt idx="19">
                  <c:v>3.58</c:v>
                </c:pt>
                <c:pt idx="20">
                  <c:v>4.59</c:v>
                </c:pt>
                <c:pt idx="21">
                  <c:v>4.29</c:v>
                </c:pt>
                <c:pt idx="22">
                  <c:v>4.3099999999999996</c:v>
                </c:pt>
                <c:pt idx="23">
                  <c:v>4.3600000000000003</c:v>
                </c:pt>
                <c:pt idx="24">
                  <c:v>5.51</c:v>
                </c:pt>
                <c:pt idx="25">
                  <c:v>5.61</c:v>
                </c:pt>
                <c:pt idx="26">
                  <c:v>5.74</c:v>
                </c:pt>
                <c:pt idx="27">
                  <c:v>5.92</c:v>
                </c:pt>
                <c:pt idx="28">
                  <c:v>6.19</c:v>
                </c:pt>
                <c:pt idx="29">
                  <c:v>5.81</c:v>
                </c:pt>
                <c:pt idx="30">
                  <c:v>6.07</c:v>
                </c:pt>
                <c:pt idx="31">
                  <c:v>6.93</c:v>
                </c:pt>
                <c:pt idx="32">
                  <c:v>6.5</c:v>
                </c:pt>
                <c:pt idx="33">
                  <c:v>6.97</c:v>
                </c:pt>
                <c:pt idx="34">
                  <c:v>7.53</c:v>
                </c:pt>
                <c:pt idx="35">
                  <c:v>7.09</c:v>
                </c:pt>
              </c:numCache>
            </c:numRef>
          </c:val>
          <c:smooth val="0"/>
          <c:extLst>
            <c:ext xmlns:c16="http://schemas.microsoft.com/office/drawing/2014/chart" uri="{C3380CC4-5D6E-409C-BE32-E72D297353CC}">
              <c16:uniqueId val="{00000001-C2E3-4108-BD82-6453514F2E4E}"/>
            </c:ext>
          </c:extLst>
        </c:ser>
        <c:ser>
          <c:idx val="1"/>
          <c:order val="1"/>
          <c:tx>
            <c:strRef>
              <c:f>'KPI PIVOT TABLES'!$D$140</c:f>
              <c:strCache>
                <c:ptCount val="1"/>
                <c:pt idx="0">
                  <c:v>Average of Cycle Time (hrs/cut)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TABLES'!$B$141:$B$180</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TABLES'!$D$141:$D$180</c:f>
              <c:numCache>
                <c:formatCode>General</c:formatCode>
                <c:ptCount val="36"/>
                <c:pt idx="0">
                  <c:v>32</c:v>
                </c:pt>
                <c:pt idx="1">
                  <c:v>33</c:v>
                </c:pt>
                <c:pt idx="2">
                  <c:v>32.1</c:v>
                </c:pt>
                <c:pt idx="3">
                  <c:v>32.4</c:v>
                </c:pt>
                <c:pt idx="4">
                  <c:v>31</c:v>
                </c:pt>
                <c:pt idx="5">
                  <c:v>32.4</c:v>
                </c:pt>
                <c:pt idx="6">
                  <c:v>32.1</c:v>
                </c:pt>
                <c:pt idx="7">
                  <c:v>31.6</c:v>
                </c:pt>
                <c:pt idx="8">
                  <c:v>32.4</c:v>
                </c:pt>
                <c:pt idx="9">
                  <c:v>31.7</c:v>
                </c:pt>
                <c:pt idx="10">
                  <c:v>31.6</c:v>
                </c:pt>
                <c:pt idx="11">
                  <c:v>32.5</c:v>
                </c:pt>
                <c:pt idx="12">
                  <c:v>32.299999999999997</c:v>
                </c:pt>
                <c:pt idx="13">
                  <c:v>32</c:v>
                </c:pt>
                <c:pt idx="14">
                  <c:v>31.8</c:v>
                </c:pt>
                <c:pt idx="15">
                  <c:v>30.1</c:v>
                </c:pt>
                <c:pt idx="16">
                  <c:v>31.9</c:v>
                </c:pt>
                <c:pt idx="17">
                  <c:v>28.8</c:v>
                </c:pt>
                <c:pt idx="18">
                  <c:v>28.8</c:v>
                </c:pt>
                <c:pt idx="19">
                  <c:v>28.9</c:v>
                </c:pt>
                <c:pt idx="20">
                  <c:v>27.7</c:v>
                </c:pt>
                <c:pt idx="21">
                  <c:v>30.4</c:v>
                </c:pt>
                <c:pt idx="22">
                  <c:v>29</c:v>
                </c:pt>
                <c:pt idx="23">
                  <c:v>29.1</c:v>
                </c:pt>
                <c:pt idx="24">
                  <c:v>27.3</c:v>
                </c:pt>
                <c:pt idx="25">
                  <c:v>24.9</c:v>
                </c:pt>
                <c:pt idx="26">
                  <c:v>26.3</c:v>
                </c:pt>
                <c:pt idx="27">
                  <c:v>25.8</c:v>
                </c:pt>
                <c:pt idx="28">
                  <c:v>27.2</c:v>
                </c:pt>
                <c:pt idx="29">
                  <c:v>25.3</c:v>
                </c:pt>
                <c:pt idx="30">
                  <c:v>25.4</c:v>
                </c:pt>
                <c:pt idx="31">
                  <c:v>24</c:v>
                </c:pt>
                <c:pt idx="32">
                  <c:v>22.7</c:v>
                </c:pt>
                <c:pt idx="33">
                  <c:v>21.5</c:v>
                </c:pt>
                <c:pt idx="34">
                  <c:v>22.3</c:v>
                </c:pt>
                <c:pt idx="35">
                  <c:v>23.7</c:v>
                </c:pt>
              </c:numCache>
            </c:numRef>
          </c:val>
          <c:smooth val="0"/>
          <c:extLst>
            <c:ext xmlns:c16="http://schemas.microsoft.com/office/drawing/2014/chart" uri="{C3380CC4-5D6E-409C-BE32-E72D297353CC}">
              <c16:uniqueId val="{00000002-C2E3-4108-BD82-6453514F2E4E}"/>
            </c:ext>
          </c:extLst>
        </c:ser>
        <c:dLbls>
          <c:showLegendKey val="0"/>
          <c:showVal val="0"/>
          <c:showCatName val="0"/>
          <c:showSerName val="0"/>
          <c:showPercent val="0"/>
          <c:showBubbleSize val="0"/>
        </c:dLbls>
        <c:marker val="1"/>
        <c:smooth val="0"/>
        <c:axId val="2097298784"/>
        <c:axId val="1943606608"/>
      </c:lineChart>
      <c:lineChart>
        <c:grouping val="standard"/>
        <c:varyColors val="0"/>
        <c:ser>
          <c:idx val="2"/>
          <c:order val="2"/>
          <c:tx>
            <c:strRef>
              <c:f>'KPI PIVOT TABLES'!$E$140</c:f>
              <c:strCache>
                <c:ptCount val="1"/>
                <c:pt idx="0">
                  <c:v>Average of Total meters drilled (m)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'KPI PIVOT TABLES'!$B$141:$B$180</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TABLES'!$E$141:$E$180</c:f>
              <c:numCache>
                <c:formatCode>General</c:formatCode>
                <c:ptCount val="36"/>
                <c:pt idx="0">
                  <c:v>118.73</c:v>
                </c:pt>
                <c:pt idx="1">
                  <c:v>90.44</c:v>
                </c:pt>
                <c:pt idx="2">
                  <c:v>74.399999999999991</c:v>
                </c:pt>
                <c:pt idx="3">
                  <c:v>113.7</c:v>
                </c:pt>
                <c:pt idx="4">
                  <c:v>93</c:v>
                </c:pt>
                <c:pt idx="5">
                  <c:v>89.7</c:v>
                </c:pt>
                <c:pt idx="6">
                  <c:v>111.28999999999999</c:v>
                </c:pt>
                <c:pt idx="7">
                  <c:v>94.24</c:v>
                </c:pt>
                <c:pt idx="8">
                  <c:v>99</c:v>
                </c:pt>
                <c:pt idx="9">
                  <c:v>81.53</c:v>
                </c:pt>
                <c:pt idx="10">
                  <c:v>86.399999999999991</c:v>
                </c:pt>
                <c:pt idx="11">
                  <c:v>122.45</c:v>
                </c:pt>
                <c:pt idx="12">
                  <c:v>98.27</c:v>
                </c:pt>
                <c:pt idx="13">
                  <c:v>93.38000000000001</c:v>
                </c:pt>
                <c:pt idx="14">
                  <c:v>102.92</c:v>
                </c:pt>
                <c:pt idx="15">
                  <c:v>115.8</c:v>
                </c:pt>
                <c:pt idx="16">
                  <c:v>100.44000000000001</c:v>
                </c:pt>
                <c:pt idx="17">
                  <c:v>120.9</c:v>
                </c:pt>
                <c:pt idx="18">
                  <c:v>116.87</c:v>
                </c:pt>
                <c:pt idx="19">
                  <c:v>110.98</c:v>
                </c:pt>
                <c:pt idx="20">
                  <c:v>137.69999999999999</c:v>
                </c:pt>
                <c:pt idx="21">
                  <c:v>132.99</c:v>
                </c:pt>
                <c:pt idx="22">
                  <c:v>129.29999999999998</c:v>
                </c:pt>
                <c:pt idx="23">
                  <c:v>135.16</c:v>
                </c:pt>
                <c:pt idx="24">
                  <c:v>170.81</c:v>
                </c:pt>
                <c:pt idx="25">
                  <c:v>157.08000000000001</c:v>
                </c:pt>
                <c:pt idx="26">
                  <c:v>177.94</c:v>
                </c:pt>
                <c:pt idx="27">
                  <c:v>177.6</c:v>
                </c:pt>
                <c:pt idx="28">
                  <c:v>191.89000000000001</c:v>
                </c:pt>
                <c:pt idx="29">
                  <c:v>174.29999999999998</c:v>
                </c:pt>
                <c:pt idx="30">
                  <c:v>188.17000000000002</c:v>
                </c:pt>
                <c:pt idx="31">
                  <c:v>214.82999999999998</c:v>
                </c:pt>
                <c:pt idx="32">
                  <c:v>195</c:v>
                </c:pt>
                <c:pt idx="33">
                  <c:v>216.07</c:v>
                </c:pt>
                <c:pt idx="34">
                  <c:v>225.9</c:v>
                </c:pt>
                <c:pt idx="35">
                  <c:v>219.79</c:v>
                </c:pt>
              </c:numCache>
            </c:numRef>
          </c:val>
          <c:smooth val="0"/>
          <c:extLst>
            <c:ext xmlns:c16="http://schemas.microsoft.com/office/drawing/2014/chart" uri="{C3380CC4-5D6E-409C-BE32-E72D297353CC}">
              <c16:uniqueId val="{00000003-C2E3-4108-BD82-6453514F2E4E}"/>
            </c:ext>
          </c:extLst>
        </c:ser>
        <c:dLbls>
          <c:showLegendKey val="0"/>
          <c:showVal val="0"/>
          <c:showCatName val="0"/>
          <c:showSerName val="0"/>
          <c:showPercent val="0"/>
          <c:showBubbleSize val="0"/>
        </c:dLbls>
        <c:marker val="1"/>
        <c:smooth val="0"/>
        <c:axId val="1943623888"/>
        <c:axId val="1943616688"/>
      </c:lineChart>
      <c:catAx>
        <c:axId val="209729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06608"/>
        <c:crosses val="autoZero"/>
        <c:auto val="1"/>
        <c:lblAlgn val="ctr"/>
        <c:lblOffset val="100"/>
        <c:noMultiLvlLbl val="0"/>
      </c:catAx>
      <c:valAx>
        <c:axId val="19436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298784"/>
        <c:crosses val="autoZero"/>
        <c:crossBetween val="between"/>
      </c:valAx>
      <c:valAx>
        <c:axId val="1943616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23888"/>
        <c:crosses val="max"/>
        <c:crossBetween val="between"/>
      </c:valAx>
      <c:catAx>
        <c:axId val="1943623888"/>
        <c:scaling>
          <c:orientation val="minMax"/>
        </c:scaling>
        <c:delete val="1"/>
        <c:axPos val="b"/>
        <c:numFmt formatCode="General" sourceLinked="1"/>
        <c:majorTickMark val="out"/>
        <c:minorTickMark val="none"/>
        <c:tickLblPos val="nextTo"/>
        <c:crossAx val="1943616688"/>
        <c:crosses val="autoZero"/>
        <c:auto val="1"/>
        <c:lblAlgn val="ctr"/>
        <c:lblOffset val="100"/>
        <c:noMultiLvlLbl val="0"/>
      </c:catAx>
      <c:spPr>
        <a:noFill/>
        <a:ln>
          <a:noFill/>
        </a:ln>
        <a:effectLst/>
      </c:spPr>
    </c:plotArea>
    <c:legend>
      <c:legendPos val="b"/>
      <c:layout>
        <c:manualLayout>
          <c:xMode val="edge"/>
          <c:yMode val="edge"/>
          <c:x val="0.5025762331369561"/>
          <c:y val="0.85663041864689349"/>
          <c:w val="0.33254271888409204"/>
          <c:h val="0.1300792732938375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TABLES!LHDEquip</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LHD KPI TRACKING</a:t>
            </a:r>
          </a:p>
        </c:rich>
      </c:tx>
      <c:layout>
        <c:manualLayout>
          <c:xMode val="edge"/>
          <c:yMode val="edge"/>
          <c:x val="0.36767021697925029"/>
          <c:y val="0.1081353129048418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66980165724081E-2"/>
          <c:y val="9.0494741628136754E-2"/>
          <c:w val="0.90718738346170413"/>
          <c:h val="0.6837909078365807"/>
        </c:manualLayout>
      </c:layout>
      <c:lineChart>
        <c:grouping val="standard"/>
        <c:varyColors val="0"/>
        <c:ser>
          <c:idx val="0"/>
          <c:order val="0"/>
          <c:tx>
            <c:strRef>
              <c:f>'KPI PIVOT TABLES'!$C$187</c:f>
              <c:strCache>
                <c:ptCount val="1"/>
                <c:pt idx="0">
                  <c:v>Average of Availability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'KPI PIVOT TABLES'!$B$188:$B$227</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TABLES'!$C$188:$C$227</c:f>
              <c:numCache>
                <c:formatCode>General</c:formatCode>
                <c:ptCount val="36"/>
                <c:pt idx="0">
                  <c:v>54.6</c:v>
                </c:pt>
                <c:pt idx="1">
                  <c:v>50.3</c:v>
                </c:pt>
                <c:pt idx="2">
                  <c:v>52.4</c:v>
                </c:pt>
                <c:pt idx="3">
                  <c:v>54.2</c:v>
                </c:pt>
                <c:pt idx="4">
                  <c:v>50.9</c:v>
                </c:pt>
                <c:pt idx="5">
                  <c:v>51.9</c:v>
                </c:pt>
                <c:pt idx="6">
                  <c:v>53.5</c:v>
                </c:pt>
                <c:pt idx="7">
                  <c:v>53.4</c:v>
                </c:pt>
                <c:pt idx="8">
                  <c:v>50.8</c:v>
                </c:pt>
                <c:pt idx="9">
                  <c:v>53.1</c:v>
                </c:pt>
                <c:pt idx="10">
                  <c:v>53.9</c:v>
                </c:pt>
                <c:pt idx="11">
                  <c:v>55.7</c:v>
                </c:pt>
                <c:pt idx="12">
                  <c:v>49.6</c:v>
                </c:pt>
                <c:pt idx="13">
                  <c:v>54.3</c:v>
                </c:pt>
                <c:pt idx="14">
                  <c:v>55</c:v>
                </c:pt>
                <c:pt idx="15">
                  <c:v>55.8</c:v>
                </c:pt>
                <c:pt idx="16">
                  <c:v>57.5</c:v>
                </c:pt>
                <c:pt idx="17">
                  <c:v>55</c:v>
                </c:pt>
                <c:pt idx="18">
                  <c:v>54.6</c:v>
                </c:pt>
                <c:pt idx="19">
                  <c:v>56</c:v>
                </c:pt>
                <c:pt idx="20">
                  <c:v>63.7</c:v>
                </c:pt>
                <c:pt idx="21">
                  <c:v>60.3</c:v>
                </c:pt>
                <c:pt idx="22">
                  <c:v>58.1</c:v>
                </c:pt>
                <c:pt idx="23">
                  <c:v>60.2</c:v>
                </c:pt>
                <c:pt idx="24">
                  <c:v>58.9</c:v>
                </c:pt>
                <c:pt idx="25">
                  <c:v>59.6</c:v>
                </c:pt>
                <c:pt idx="26">
                  <c:v>62.2</c:v>
                </c:pt>
                <c:pt idx="27">
                  <c:v>68.2</c:v>
                </c:pt>
                <c:pt idx="28">
                  <c:v>58.4</c:v>
                </c:pt>
                <c:pt idx="29">
                  <c:v>62.5</c:v>
                </c:pt>
                <c:pt idx="30">
                  <c:v>62.9</c:v>
                </c:pt>
                <c:pt idx="31">
                  <c:v>66.900000000000006</c:v>
                </c:pt>
                <c:pt idx="32">
                  <c:v>63.3</c:v>
                </c:pt>
                <c:pt idx="33">
                  <c:v>65.8</c:v>
                </c:pt>
                <c:pt idx="34">
                  <c:v>72.099999999999994</c:v>
                </c:pt>
                <c:pt idx="35">
                  <c:v>64.8</c:v>
                </c:pt>
              </c:numCache>
            </c:numRef>
          </c:val>
          <c:smooth val="0"/>
          <c:extLst>
            <c:ext xmlns:c16="http://schemas.microsoft.com/office/drawing/2014/chart" uri="{C3380CC4-5D6E-409C-BE32-E72D297353CC}">
              <c16:uniqueId val="{00000001-EED6-46F6-BA9C-B31EB6647A39}"/>
            </c:ext>
          </c:extLst>
        </c:ser>
        <c:ser>
          <c:idx val="1"/>
          <c:order val="1"/>
          <c:tx>
            <c:strRef>
              <c:f>'KPI PIVOT TABLES'!$D$187</c:f>
              <c:strCache>
                <c:ptCount val="1"/>
                <c:pt idx="0">
                  <c:v>Average of Utilisation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multiLvlStrRef>
              <c:f>'KPI PIVOT TABLES'!$B$188:$B$227</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TABLES'!$D$188:$D$227</c:f>
              <c:numCache>
                <c:formatCode>General</c:formatCode>
                <c:ptCount val="36"/>
                <c:pt idx="0">
                  <c:v>67.7</c:v>
                </c:pt>
                <c:pt idx="1">
                  <c:v>69.7</c:v>
                </c:pt>
                <c:pt idx="2">
                  <c:v>70.099999999999994</c:v>
                </c:pt>
                <c:pt idx="3">
                  <c:v>68.900000000000006</c:v>
                </c:pt>
                <c:pt idx="4">
                  <c:v>66.7</c:v>
                </c:pt>
                <c:pt idx="5">
                  <c:v>70.3</c:v>
                </c:pt>
                <c:pt idx="6">
                  <c:v>67.099999999999994</c:v>
                </c:pt>
                <c:pt idx="7">
                  <c:v>69.599999999999994</c:v>
                </c:pt>
                <c:pt idx="8">
                  <c:v>69.2</c:v>
                </c:pt>
                <c:pt idx="9">
                  <c:v>67.3</c:v>
                </c:pt>
                <c:pt idx="10">
                  <c:v>69.8</c:v>
                </c:pt>
                <c:pt idx="11">
                  <c:v>70.599999999999994</c:v>
                </c:pt>
                <c:pt idx="12">
                  <c:v>67.599999999999994</c:v>
                </c:pt>
                <c:pt idx="13">
                  <c:v>69.8</c:v>
                </c:pt>
                <c:pt idx="14">
                  <c:v>75</c:v>
                </c:pt>
                <c:pt idx="15">
                  <c:v>71.2</c:v>
                </c:pt>
                <c:pt idx="16">
                  <c:v>70.7</c:v>
                </c:pt>
                <c:pt idx="17">
                  <c:v>71.099999999999994</c:v>
                </c:pt>
                <c:pt idx="18">
                  <c:v>69.900000000000006</c:v>
                </c:pt>
                <c:pt idx="19">
                  <c:v>70.599999999999994</c:v>
                </c:pt>
                <c:pt idx="20">
                  <c:v>67.900000000000006</c:v>
                </c:pt>
                <c:pt idx="21">
                  <c:v>68.5</c:v>
                </c:pt>
                <c:pt idx="22">
                  <c:v>72.8</c:v>
                </c:pt>
                <c:pt idx="23">
                  <c:v>69.8</c:v>
                </c:pt>
                <c:pt idx="24">
                  <c:v>72.7</c:v>
                </c:pt>
                <c:pt idx="25">
                  <c:v>72.3</c:v>
                </c:pt>
                <c:pt idx="26">
                  <c:v>71.2</c:v>
                </c:pt>
                <c:pt idx="27">
                  <c:v>73.400000000000006</c:v>
                </c:pt>
                <c:pt idx="28">
                  <c:v>73</c:v>
                </c:pt>
                <c:pt idx="29">
                  <c:v>74.2</c:v>
                </c:pt>
                <c:pt idx="30">
                  <c:v>73</c:v>
                </c:pt>
                <c:pt idx="31">
                  <c:v>74.7</c:v>
                </c:pt>
                <c:pt idx="32">
                  <c:v>73.2</c:v>
                </c:pt>
                <c:pt idx="33">
                  <c:v>72.900000000000006</c:v>
                </c:pt>
                <c:pt idx="34">
                  <c:v>74.8</c:v>
                </c:pt>
                <c:pt idx="35">
                  <c:v>75.599999999999994</c:v>
                </c:pt>
              </c:numCache>
            </c:numRef>
          </c:val>
          <c:smooth val="0"/>
          <c:extLst>
            <c:ext xmlns:c16="http://schemas.microsoft.com/office/drawing/2014/chart" uri="{C3380CC4-5D6E-409C-BE32-E72D297353CC}">
              <c16:uniqueId val="{00000003-EED6-46F6-BA9C-B31EB6647A39}"/>
            </c:ext>
          </c:extLst>
        </c:ser>
        <c:dLbls>
          <c:showLegendKey val="0"/>
          <c:showVal val="0"/>
          <c:showCatName val="0"/>
          <c:showSerName val="0"/>
          <c:showPercent val="0"/>
          <c:showBubbleSize val="0"/>
        </c:dLbls>
        <c:marker val="1"/>
        <c:smooth val="0"/>
        <c:axId val="1974832432"/>
        <c:axId val="1974828592"/>
      </c:lineChart>
      <c:catAx>
        <c:axId val="197483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828592"/>
        <c:crosses val="autoZero"/>
        <c:auto val="1"/>
        <c:lblAlgn val="ctr"/>
        <c:lblOffset val="100"/>
        <c:noMultiLvlLbl val="0"/>
      </c:catAx>
      <c:valAx>
        <c:axId val="1974828592"/>
        <c:scaling>
          <c:orientation val="minMax"/>
          <c:max val="100"/>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832432"/>
        <c:crosses val="autoZero"/>
        <c:crossBetween val="between"/>
      </c:valAx>
      <c:spPr>
        <a:noFill/>
        <a:ln>
          <a:noFill/>
        </a:ln>
        <a:effectLst/>
      </c:spPr>
    </c:plotArea>
    <c:legend>
      <c:legendPos val="b"/>
      <c:layout>
        <c:manualLayout>
          <c:xMode val="edge"/>
          <c:yMode val="edge"/>
          <c:x val="0.49766060964645592"/>
          <c:y val="0.87193153606316165"/>
          <c:w val="0.35958136312345279"/>
          <c:h val="0.1051959122027378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TABLES!DevOverbreak</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DEV. OVERBREAK KPI TRACKING</a:t>
            </a:r>
          </a:p>
        </c:rich>
      </c:tx>
      <c:layout>
        <c:manualLayout>
          <c:xMode val="edge"/>
          <c:yMode val="edge"/>
          <c:x val="0.33843863171379235"/>
          <c:y val="9.703442774747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3828484981044034"/>
          <c:w val="0.85417147856517939"/>
          <c:h val="0.58269752630504101"/>
        </c:manualLayout>
      </c:layout>
      <c:lineChart>
        <c:grouping val="standard"/>
        <c:varyColors val="0"/>
        <c:ser>
          <c:idx val="1"/>
          <c:order val="1"/>
          <c:tx>
            <c:strRef>
              <c:f>'KPI PIVOT TABLES'!$D$234</c:f>
              <c:strCache>
                <c:ptCount val="1"/>
                <c:pt idx="0">
                  <c:v>Average of Overbreak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TABLES'!$B$235:$B$274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TABLES'!$D$235:$D$274</c:f>
              <c:numCache>
                <c:formatCode>General</c:formatCode>
                <c:ptCount val="36"/>
                <c:pt idx="0">
                  <c:v>11.2</c:v>
                </c:pt>
                <c:pt idx="1">
                  <c:v>12.8</c:v>
                </c:pt>
                <c:pt idx="2">
                  <c:v>12.8</c:v>
                </c:pt>
                <c:pt idx="3">
                  <c:v>12.6</c:v>
                </c:pt>
                <c:pt idx="4">
                  <c:v>13.6</c:v>
                </c:pt>
                <c:pt idx="5">
                  <c:v>13.4</c:v>
                </c:pt>
                <c:pt idx="6">
                  <c:v>12.5</c:v>
                </c:pt>
                <c:pt idx="7">
                  <c:v>12</c:v>
                </c:pt>
                <c:pt idx="8">
                  <c:v>13</c:v>
                </c:pt>
                <c:pt idx="9">
                  <c:v>12.7</c:v>
                </c:pt>
                <c:pt idx="10">
                  <c:v>12.9</c:v>
                </c:pt>
                <c:pt idx="11">
                  <c:v>13.1</c:v>
                </c:pt>
                <c:pt idx="12">
                  <c:v>11.7</c:v>
                </c:pt>
                <c:pt idx="13">
                  <c:v>14.7</c:v>
                </c:pt>
                <c:pt idx="14">
                  <c:v>13</c:v>
                </c:pt>
                <c:pt idx="15">
                  <c:v>13.2</c:v>
                </c:pt>
                <c:pt idx="16">
                  <c:v>13.4</c:v>
                </c:pt>
                <c:pt idx="17">
                  <c:v>13.6</c:v>
                </c:pt>
                <c:pt idx="18">
                  <c:v>11.9</c:v>
                </c:pt>
                <c:pt idx="19">
                  <c:v>11.5</c:v>
                </c:pt>
                <c:pt idx="20">
                  <c:v>10.6</c:v>
                </c:pt>
                <c:pt idx="21">
                  <c:v>10.7</c:v>
                </c:pt>
                <c:pt idx="22">
                  <c:v>10.8</c:v>
                </c:pt>
                <c:pt idx="23">
                  <c:v>10.4</c:v>
                </c:pt>
                <c:pt idx="24">
                  <c:v>9.1</c:v>
                </c:pt>
                <c:pt idx="25">
                  <c:v>9.9</c:v>
                </c:pt>
                <c:pt idx="26">
                  <c:v>8.9</c:v>
                </c:pt>
                <c:pt idx="27">
                  <c:v>8.6</c:v>
                </c:pt>
                <c:pt idx="28">
                  <c:v>8</c:v>
                </c:pt>
                <c:pt idx="29">
                  <c:v>9.1</c:v>
                </c:pt>
                <c:pt idx="30">
                  <c:v>8.9</c:v>
                </c:pt>
                <c:pt idx="31">
                  <c:v>9.1999999999999993</c:v>
                </c:pt>
                <c:pt idx="32">
                  <c:v>7</c:v>
                </c:pt>
                <c:pt idx="33">
                  <c:v>7.5</c:v>
                </c:pt>
                <c:pt idx="34">
                  <c:v>7</c:v>
                </c:pt>
                <c:pt idx="35">
                  <c:v>8.6</c:v>
                </c:pt>
              </c:numCache>
            </c:numRef>
          </c:val>
          <c:smooth val="0"/>
          <c:extLst>
            <c:ext xmlns:c16="http://schemas.microsoft.com/office/drawing/2014/chart" uri="{C3380CC4-5D6E-409C-BE32-E72D297353CC}">
              <c16:uniqueId val="{00000000-A89A-49BB-9DFD-09C5B2C72521}"/>
            </c:ext>
          </c:extLst>
        </c:ser>
        <c:dLbls>
          <c:showLegendKey val="0"/>
          <c:showVal val="0"/>
          <c:showCatName val="0"/>
          <c:showSerName val="0"/>
          <c:showPercent val="0"/>
          <c:showBubbleSize val="0"/>
        </c:dLbls>
        <c:marker val="1"/>
        <c:smooth val="0"/>
        <c:axId val="981460672"/>
        <c:axId val="981457792"/>
      </c:lineChart>
      <c:lineChart>
        <c:grouping val="standard"/>
        <c:varyColors val="0"/>
        <c:ser>
          <c:idx val="0"/>
          <c:order val="0"/>
          <c:tx>
            <c:strRef>
              <c:f>'KPI PIVOT TABLES'!$C$234</c:f>
              <c:strCache>
                <c:ptCount val="1"/>
                <c:pt idx="0">
                  <c:v>Average of Total meters drilled (m)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 PIVOT TABLES'!$B$235:$B$274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TABLES'!$C$235:$C$274</c:f>
              <c:numCache>
                <c:formatCode>General</c:formatCode>
                <c:ptCount val="36"/>
                <c:pt idx="0">
                  <c:v>118.73</c:v>
                </c:pt>
                <c:pt idx="1">
                  <c:v>90.44</c:v>
                </c:pt>
                <c:pt idx="2">
                  <c:v>74.399999999999991</c:v>
                </c:pt>
                <c:pt idx="3">
                  <c:v>113.7</c:v>
                </c:pt>
                <c:pt idx="4">
                  <c:v>93</c:v>
                </c:pt>
                <c:pt idx="5">
                  <c:v>89.7</c:v>
                </c:pt>
                <c:pt idx="6">
                  <c:v>111.28999999999999</c:v>
                </c:pt>
                <c:pt idx="7">
                  <c:v>94.24</c:v>
                </c:pt>
                <c:pt idx="8">
                  <c:v>99</c:v>
                </c:pt>
                <c:pt idx="9">
                  <c:v>81.53</c:v>
                </c:pt>
                <c:pt idx="10">
                  <c:v>86.399999999999991</c:v>
                </c:pt>
                <c:pt idx="11">
                  <c:v>122.45</c:v>
                </c:pt>
                <c:pt idx="12">
                  <c:v>98.27</c:v>
                </c:pt>
                <c:pt idx="13">
                  <c:v>93.38000000000001</c:v>
                </c:pt>
                <c:pt idx="14">
                  <c:v>102.92</c:v>
                </c:pt>
                <c:pt idx="15">
                  <c:v>115.8</c:v>
                </c:pt>
                <c:pt idx="16">
                  <c:v>100.44000000000001</c:v>
                </c:pt>
                <c:pt idx="17">
                  <c:v>120.9</c:v>
                </c:pt>
                <c:pt idx="18">
                  <c:v>116.87</c:v>
                </c:pt>
                <c:pt idx="19">
                  <c:v>110.98</c:v>
                </c:pt>
                <c:pt idx="20">
                  <c:v>137.69999999999999</c:v>
                </c:pt>
                <c:pt idx="21">
                  <c:v>132.99</c:v>
                </c:pt>
                <c:pt idx="22">
                  <c:v>129.29999999999998</c:v>
                </c:pt>
                <c:pt idx="23">
                  <c:v>135.16</c:v>
                </c:pt>
                <c:pt idx="24">
                  <c:v>170.81</c:v>
                </c:pt>
                <c:pt idx="25">
                  <c:v>157.08000000000001</c:v>
                </c:pt>
                <c:pt idx="26">
                  <c:v>177.94</c:v>
                </c:pt>
                <c:pt idx="27">
                  <c:v>177.6</c:v>
                </c:pt>
                <c:pt idx="28">
                  <c:v>191.89000000000001</c:v>
                </c:pt>
                <c:pt idx="29">
                  <c:v>174.29999999999998</c:v>
                </c:pt>
                <c:pt idx="30">
                  <c:v>188.17000000000002</c:v>
                </c:pt>
                <c:pt idx="31">
                  <c:v>214.82999999999998</c:v>
                </c:pt>
                <c:pt idx="32">
                  <c:v>195</c:v>
                </c:pt>
                <c:pt idx="33">
                  <c:v>216.07</c:v>
                </c:pt>
                <c:pt idx="34">
                  <c:v>225.9</c:v>
                </c:pt>
                <c:pt idx="35">
                  <c:v>219.79</c:v>
                </c:pt>
              </c:numCache>
            </c:numRef>
          </c:val>
          <c:smooth val="0"/>
          <c:extLst>
            <c:ext xmlns:c16="http://schemas.microsoft.com/office/drawing/2014/chart" uri="{C3380CC4-5D6E-409C-BE32-E72D297353CC}">
              <c16:uniqueId val="{00000001-A89A-49BB-9DFD-09C5B2C72521}"/>
            </c:ext>
          </c:extLst>
        </c:ser>
        <c:dLbls>
          <c:showLegendKey val="0"/>
          <c:showVal val="0"/>
          <c:showCatName val="0"/>
          <c:showSerName val="0"/>
          <c:showPercent val="0"/>
          <c:showBubbleSize val="0"/>
        </c:dLbls>
        <c:marker val="1"/>
        <c:smooth val="0"/>
        <c:axId val="888711296"/>
        <c:axId val="888726176"/>
      </c:lineChart>
      <c:catAx>
        <c:axId val="9814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7792"/>
        <c:crosses val="autoZero"/>
        <c:auto val="1"/>
        <c:lblAlgn val="ctr"/>
        <c:lblOffset val="100"/>
        <c:noMultiLvlLbl val="0"/>
      </c:catAx>
      <c:valAx>
        <c:axId val="98145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60672"/>
        <c:crosses val="autoZero"/>
        <c:crossBetween val="between"/>
      </c:valAx>
      <c:valAx>
        <c:axId val="888726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11296"/>
        <c:crosses val="max"/>
        <c:crossBetween val="between"/>
      </c:valAx>
      <c:catAx>
        <c:axId val="888711296"/>
        <c:scaling>
          <c:orientation val="minMax"/>
        </c:scaling>
        <c:delete val="1"/>
        <c:axPos val="b"/>
        <c:numFmt formatCode="General" sourceLinked="1"/>
        <c:majorTickMark val="out"/>
        <c:minorTickMark val="none"/>
        <c:tickLblPos val="nextTo"/>
        <c:crossAx val="888726176"/>
        <c:crosses val="autoZero"/>
        <c:auto val="1"/>
        <c:lblAlgn val="ctr"/>
        <c:lblOffset val="100"/>
        <c:noMultiLvlLbl val="0"/>
      </c:catAx>
      <c:spPr>
        <a:noFill/>
        <a:ln>
          <a:noFill/>
        </a:ln>
        <a:effectLst/>
      </c:spPr>
    </c:plotArea>
    <c:legend>
      <c:legendPos val="b"/>
      <c:layout>
        <c:manualLayout>
          <c:xMode val="edge"/>
          <c:yMode val="edge"/>
          <c:x val="0.5088982939632547"/>
          <c:y val="0.8139621609798775"/>
          <c:w val="0.39887007874015751"/>
          <c:h val="0.1639103966170895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TABLES!OPTyre</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OPEN PIT TYRE KPI</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90008369058397E-2"/>
          <c:y val="0.10046356133430208"/>
          <c:w val="0.82251596952979555"/>
          <c:h val="0.65977856895580866"/>
        </c:manualLayout>
      </c:layout>
      <c:lineChart>
        <c:grouping val="standard"/>
        <c:varyColors val="0"/>
        <c:ser>
          <c:idx val="0"/>
          <c:order val="0"/>
          <c:tx>
            <c:strRef>
              <c:f>'KPI PIVOT TABLES'!$C$94</c:f>
              <c:strCache>
                <c:ptCount val="1"/>
                <c:pt idx="0">
                  <c:v>Average of Tyres Used/month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 PIVOT TABLES'!$B$95:$B$134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TABLES'!$C$95:$C$134</c:f>
              <c:numCache>
                <c:formatCode>General</c:formatCode>
                <c:ptCount val="36"/>
                <c:pt idx="0">
                  <c:v>63.5</c:v>
                </c:pt>
                <c:pt idx="1">
                  <c:v>61.6</c:v>
                </c:pt>
                <c:pt idx="2">
                  <c:v>63.9</c:v>
                </c:pt>
                <c:pt idx="3">
                  <c:v>66.599999999999994</c:v>
                </c:pt>
                <c:pt idx="4">
                  <c:v>61.3</c:v>
                </c:pt>
                <c:pt idx="5">
                  <c:v>61.3</c:v>
                </c:pt>
                <c:pt idx="6">
                  <c:v>66.7</c:v>
                </c:pt>
                <c:pt idx="7">
                  <c:v>64.3</c:v>
                </c:pt>
                <c:pt idx="8">
                  <c:v>60.6</c:v>
                </c:pt>
                <c:pt idx="9">
                  <c:v>63.6</c:v>
                </c:pt>
                <c:pt idx="10">
                  <c:v>60.6</c:v>
                </c:pt>
                <c:pt idx="11">
                  <c:v>60.6</c:v>
                </c:pt>
                <c:pt idx="12">
                  <c:v>62.7</c:v>
                </c:pt>
                <c:pt idx="13">
                  <c:v>54.5</c:v>
                </c:pt>
                <c:pt idx="14">
                  <c:v>53.2</c:v>
                </c:pt>
                <c:pt idx="15">
                  <c:v>54.9</c:v>
                </c:pt>
                <c:pt idx="16">
                  <c:v>51.8</c:v>
                </c:pt>
                <c:pt idx="17">
                  <c:v>53.9</c:v>
                </c:pt>
                <c:pt idx="18">
                  <c:v>48.5</c:v>
                </c:pt>
                <c:pt idx="19">
                  <c:v>45.2</c:v>
                </c:pt>
                <c:pt idx="20">
                  <c:v>52</c:v>
                </c:pt>
                <c:pt idx="21">
                  <c:v>45.1</c:v>
                </c:pt>
                <c:pt idx="22">
                  <c:v>44.2</c:v>
                </c:pt>
                <c:pt idx="23">
                  <c:v>37.9</c:v>
                </c:pt>
                <c:pt idx="24">
                  <c:v>38.799999999999997</c:v>
                </c:pt>
                <c:pt idx="25">
                  <c:v>38.9</c:v>
                </c:pt>
                <c:pt idx="26">
                  <c:v>33.299999999999997</c:v>
                </c:pt>
                <c:pt idx="27">
                  <c:v>36.1</c:v>
                </c:pt>
                <c:pt idx="28">
                  <c:v>32</c:v>
                </c:pt>
                <c:pt idx="29">
                  <c:v>32</c:v>
                </c:pt>
                <c:pt idx="30">
                  <c:v>32</c:v>
                </c:pt>
                <c:pt idx="31">
                  <c:v>33.4</c:v>
                </c:pt>
                <c:pt idx="32">
                  <c:v>32</c:v>
                </c:pt>
                <c:pt idx="33">
                  <c:v>32</c:v>
                </c:pt>
                <c:pt idx="34">
                  <c:v>32</c:v>
                </c:pt>
                <c:pt idx="35">
                  <c:v>32</c:v>
                </c:pt>
              </c:numCache>
            </c:numRef>
          </c:val>
          <c:smooth val="0"/>
          <c:extLst>
            <c:ext xmlns:c16="http://schemas.microsoft.com/office/drawing/2014/chart" uri="{C3380CC4-5D6E-409C-BE32-E72D297353CC}">
              <c16:uniqueId val="{00000000-36B5-4397-88B4-9B1194F99DCA}"/>
            </c:ext>
          </c:extLst>
        </c:ser>
        <c:ser>
          <c:idx val="1"/>
          <c:order val="1"/>
          <c:tx>
            <c:strRef>
              <c:f>'KPI PIVOT TABLES'!$D$94</c:f>
              <c:strCache>
                <c:ptCount val="1"/>
                <c:pt idx="0">
                  <c:v>Average of Downtime (hrs)/month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TABLES'!$B$95:$B$134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TABLES'!$D$95:$D$134</c:f>
              <c:numCache>
                <c:formatCode>General</c:formatCode>
                <c:ptCount val="36"/>
                <c:pt idx="0">
                  <c:v>55.1</c:v>
                </c:pt>
                <c:pt idx="1">
                  <c:v>53</c:v>
                </c:pt>
                <c:pt idx="2">
                  <c:v>59.8</c:v>
                </c:pt>
                <c:pt idx="3">
                  <c:v>61.5</c:v>
                </c:pt>
                <c:pt idx="4">
                  <c:v>56.4</c:v>
                </c:pt>
                <c:pt idx="5">
                  <c:v>56.4</c:v>
                </c:pt>
                <c:pt idx="6">
                  <c:v>60</c:v>
                </c:pt>
                <c:pt idx="7">
                  <c:v>56.1</c:v>
                </c:pt>
                <c:pt idx="8">
                  <c:v>54.7</c:v>
                </c:pt>
                <c:pt idx="9">
                  <c:v>55.9</c:v>
                </c:pt>
                <c:pt idx="10">
                  <c:v>56.5</c:v>
                </c:pt>
                <c:pt idx="11">
                  <c:v>54.2</c:v>
                </c:pt>
                <c:pt idx="12">
                  <c:v>54.8</c:v>
                </c:pt>
                <c:pt idx="13">
                  <c:v>48.4</c:v>
                </c:pt>
                <c:pt idx="14">
                  <c:v>48.7</c:v>
                </c:pt>
                <c:pt idx="15">
                  <c:v>48.3</c:v>
                </c:pt>
                <c:pt idx="16">
                  <c:v>45</c:v>
                </c:pt>
                <c:pt idx="17">
                  <c:v>49</c:v>
                </c:pt>
                <c:pt idx="18">
                  <c:v>44.1</c:v>
                </c:pt>
                <c:pt idx="19">
                  <c:v>39.700000000000003</c:v>
                </c:pt>
                <c:pt idx="20">
                  <c:v>45.9</c:v>
                </c:pt>
                <c:pt idx="21">
                  <c:v>41.1</c:v>
                </c:pt>
                <c:pt idx="22">
                  <c:v>36.9</c:v>
                </c:pt>
                <c:pt idx="23">
                  <c:v>31.3</c:v>
                </c:pt>
                <c:pt idx="24">
                  <c:v>33.5</c:v>
                </c:pt>
                <c:pt idx="25">
                  <c:v>34.6</c:v>
                </c:pt>
                <c:pt idx="26">
                  <c:v>30.6</c:v>
                </c:pt>
                <c:pt idx="27">
                  <c:v>35.4</c:v>
                </c:pt>
                <c:pt idx="28">
                  <c:v>30.5</c:v>
                </c:pt>
                <c:pt idx="29">
                  <c:v>28.5</c:v>
                </c:pt>
                <c:pt idx="30">
                  <c:v>28.8</c:v>
                </c:pt>
                <c:pt idx="31">
                  <c:v>28.1</c:v>
                </c:pt>
                <c:pt idx="32">
                  <c:v>28.8</c:v>
                </c:pt>
                <c:pt idx="33">
                  <c:v>28.2</c:v>
                </c:pt>
                <c:pt idx="34">
                  <c:v>29.4</c:v>
                </c:pt>
                <c:pt idx="35">
                  <c:v>27.1</c:v>
                </c:pt>
              </c:numCache>
            </c:numRef>
          </c:val>
          <c:smooth val="0"/>
          <c:extLst>
            <c:ext xmlns:c16="http://schemas.microsoft.com/office/drawing/2014/chart" uri="{C3380CC4-5D6E-409C-BE32-E72D297353CC}">
              <c16:uniqueId val="{00000001-36B5-4397-88B4-9B1194F99DCA}"/>
            </c:ext>
          </c:extLst>
        </c:ser>
        <c:dLbls>
          <c:showLegendKey val="0"/>
          <c:showVal val="0"/>
          <c:showCatName val="0"/>
          <c:showSerName val="0"/>
          <c:showPercent val="0"/>
          <c:showBubbleSize val="0"/>
        </c:dLbls>
        <c:marker val="1"/>
        <c:smooth val="0"/>
        <c:axId val="4977455"/>
        <c:axId val="4988015"/>
      </c:lineChart>
      <c:lineChart>
        <c:grouping val="standard"/>
        <c:varyColors val="0"/>
        <c:ser>
          <c:idx val="2"/>
          <c:order val="2"/>
          <c:tx>
            <c:strRef>
              <c:f>'KPI PIVOT TABLES'!$E$94</c:f>
              <c:strCache>
                <c:ptCount val="1"/>
                <c:pt idx="0">
                  <c:v>Average of Tyre Cost (USD)/month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'KPI PIVOT TABLES'!$B$95:$B$134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TABLES'!$E$95:$E$134</c:f>
              <c:numCache>
                <c:formatCode>[$$-409]#,##0_ ;\-[$$-409]#,##0\ </c:formatCode>
                <c:ptCount val="36"/>
                <c:pt idx="0">
                  <c:v>57325</c:v>
                </c:pt>
                <c:pt idx="1">
                  <c:v>55609</c:v>
                </c:pt>
                <c:pt idx="2">
                  <c:v>57686</c:v>
                </c:pt>
                <c:pt idx="3">
                  <c:v>60123</c:v>
                </c:pt>
                <c:pt idx="4">
                  <c:v>55339</c:v>
                </c:pt>
                <c:pt idx="5">
                  <c:v>55339</c:v>
                </c:pt>
                <c:pt idx="6">
                  <c:v>60213</c:v>
                </c:pt>
                <c:pt idx="7">
                  <c:v>58047</c:v>
                </c:pt>
                <c:pt idx="8">
                  <c:v>54707</c:v>
                </c:pt>
                <c:pt idx="9">
                  <c:v>57415</c:v>
                </c:pt>
                <c:pt idx="10">
                  <c:v>54707</c:v>
                </c:pt>
                <c:pt idx="11">
                  <c:v>54707</c:v>
                </c:pt>
                <c:pt idx="12">
                  <c:v>56602</c:v>
                </c:pt>
                <c:pt idx="13">
                  <c:v>49200</c:v>
                </c:pt>
                <c:pt idx="14">
                  <c:v>48026</c:v>
                </c:pt>
                <c:pt idx="15">
                  <c:v>49561</c:v>
                </c:pt>
                <c:pt idx="16">
                  <c:v>46762</c:v>
                </c:pt>
                <c:pt idx="17">
                  <c:v>48658</c:v>
                </c:pt>
                <c:pt idx="18">
                  <c:v>43783</c:v>
                </c:pt>
                <c:pt idx="19">
                  <c:v>40804</c:v>
                </c:pt>
                <c:pt idx="20">
                  <c:v>46943</c:v>
                </c:pt>
                <c:pt idx="21">
                  <c:v>40714</c:v>
                </c:pt>
                <c:pt idx="22">
                  <c:v>39902</c:v>
                </c:pt>
                <c:pt idx="23">
                  <c:v>34214</c:v>
                </c:pt>
                <c:pt idx="24">
                  <c:v>35027</c:v>
                </c:pt>
                <c:pt idx="25">
                  <c:v>35117</c:v>
                </c:pt>
                <c:pt idx="26">
                  <c:v>30062</c:v>
                </c:pt>
                <c:pt idx="27">
                  <c:v>32589</c:v>
                </c:pt>
                <c:pt idx="28">
                  <c:v>28888</c:v>
                </c:pt>
                <c:pt idx="29">
                  <c:v>28888</c:v>
                </c:pt>
                <c:pt idx="30">
                  <c:v>28888</c:v>
                </c:pt>
                <c:pt idx="31">
                  <c:v>30152</c:v>
                </c:pt>
                <c:pt idx="32">
                  <c:v>28888</c:v>
                </c:pt>
                <c:pt idx="33">
                  <c:v>28888</c:v>
                </c:pt>
                <c:pt idx="34">
                  <c:v>28888</c:v>
                </c:pt>
                <c:pt idx="35">
                  <c:v>28888</c:v>
                </c:pt>
              </c:numCache>
            </c:numRef>
          </c:val>
          <c:smooth val="0"/>
          <c:extLst>
            <c:ext xmlns:c16="http://schemas.microsoft.com/office/drawing/2014/chart" uri="{C3380CC4-5D6E-409C-BE32-E72D297353CC}">
              <c16:uniqueId val="{00000002-36B5-4397-88B4-9B1194F99DCA}"/>
            </c:ext>
          </c:extLst>
        </c:ser>
        <c:dLbls>
          <c:showLegendKey val="0"/>
          <c:showVal val="0"/>
          <c:showCatName val="0"/>
          <c:showSerName val="0"/>
          <c:showPercent val="0"/>
          <c:showBubbleSize val="0"/>
        </c:dLbls>
        <c:marker val="1"/>
        <c:smooth val="0"/>
        <c:axId val="2069722896"/>
        <c:axId val="2069717616"/>
      </c:lineChart>
      <c:catAx>
        <c:axId val="497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015"/>
        <c:crosses val="autoZero"/>
        <c:auto val="1"/>
        <c:lblAlgn val="ctr"/>
        <c:lblOffset val="100"/>
        <c:noMultiLvlLbl val="0"/>
      </c:catAx>
      <c:valAx>
        <c:axId val="498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455"/>
        <c:crosses val="autoZero"/>
        <c:crossBetween val="between"/>
      </c:valAx>
      <c:valAx>
        <c:axId val="2069717616"/>
        <c:scaling>
          <c:orientation val="minMax"/>
        </c:scaling>
        <c:delete val="0"/>
        <c:axPos val="r"/>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22896"/>
        <c:crosses val="max"/>
        <c:crossBetween val="between"/>
      </c:valAx>
      <c:catAx>
        <c:axId val="2069722896"/>
        <c:scaling>
          <c:orientation val="minMax"/>
        </c:scaling>
        <c:delete val="1"/>
        <c:axPos val="b"/>
        <c:numFmt formatCode="General" sourceLinked="1"/>
        <c:majorTickMark val="out"/>
        <c:minorTickMark val="none"/>
        <c:tickLblPos val="nextTo"/>
        <c:crossAx val="2069717616"/>
        <c:crosses val="autoZero"/>
        <c:auto val="1"/>
        <c:lblAlgn val="ctr"/>
        <c:lblOffset val="100"/>
        <c:noMultiLvlLbl val="0"/>
      </c:catAx>
      <c:spPr>
        <a:noFill/>
        <a:ln>
          <a:noFill/>
        </a:ln>
        <a:effectLst/>
      </c:spPr>
    </c:plotArea>
    <c:legend>
      <c:legendPos val="b"/>
      <c:layout>
        <c:manualLayout>
          <c:xMode val="edge"/>
          <c:yMode val="edge"/>
          <c:x val="0.50449666091649725"/>
          <c:y val="0.84775939859892346"/>
          <c:w val="0.32778171478565177"/>
          <c:h val="0.1339100117619410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TABLES!UGTyre</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UG TRUCK TYRE KPI</a:t>
            </a:r>
          </a:p>
        </c:rich>
      </c:tx>
      <c:layout>
        <c:manualLayout>
          <c:xMode val="edge"/>
          <c:yMode val="edge"/>
          <c:x val="0.40455684150497817"/>
          <c:y val="9.58327685592461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02629142935708E-2"/>
          <c:y val="0.11167173936518801"/>
          <c:w val="0.83594263743847763"/>
          <c:h val="0.623936775912043"/>
        </c:manualLayout>
      </c:layout>
      <c:lineChart>
        <c:grouping val="standard"/>
        <c:varyColors val="0"/>
        <c:ser>
          <c:idx val="0"/>
          <c:order val="0"/>
          <c:tx>
            <c:strRef>
              <c:f>'KPI PIVOT TABLES'!$C$4</c:f>
              <c:strCache>
                <c:ptCount val="1"/>
                <c:pt idx="0">
                  <c:v>Average of Failures/Day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TABLES'!$C$5:$C$44</c:f>
              <c:numCache>
                <c:formatCode>General</c:formatCode>
                <c:ptCount val="36"/>
                <c:pt idx="0">
                  <c:v>8.09</c:v>
                </c:pt>
                <c:pt idx="1">
                  <c:v>7.12</c:v>
                </c:pt>
                <c:pt idx="2">
                  <c:v>7.4</c:v>
                </c:pt>
                <c:pt idx="3">
                  <c:v>8.09</c:v>
                </c:pt>
                <c:pt idx="4">
                  <c:v>8.33</c:v>
                </c:pt>
                <c:pt idx="5">
                  <c:v>8.08</c:v>
                </c:pt>
                <c:pt idx="6">
                  <c:v>7.95</c:v>
                </c:pt>
                <c:pt idx="7">
                  <c:v>7.86</c:v>
                </c:pt>
                <c:pt idx="8">
                  <c:v>7.33</c:v>
                </c:pt>
                <c:pt idx="9">
                  <c:v>7.68</c:v>
                </c:pt>
                <c:pt idx="10">
                  <c:v>7.79</c:v>
                </c:pt>
                <c:pt idx="11">
                  <c:v>8.48</c:v>
                </c:pt>
                <c:pt idx="12">
                  <c:v>8.15</c:v>
                </c:pt>
                <c:pt idx="13">
                  <c:v>7.21</c:v>
                </c:pt>
                <c:pt idx="14">
                  <c:v>8.15</c:v>
                </c:pt>
                <c:pt idx="15">
                  <c:v>7.83</c:v>
                </c:pt>
                <c:pt idx="16">
                  <c:v>7.47</c:v>
                </c:pt>
                <c:pt idx="17">
                  <c:v>7.82</c:v>
                </c:pt>
                <c:pt idx="18">
                  <c:v>7.77</c:v>
                </c:pt>
                <c:pt idx="19">
                  <c:v>7.5</c:v>
                </c:pt>
                <c:pt idx="20">
                  <c:v>6.47</c:v>
                </c:pt>
                <c:pt idx="21">
                  <c:v>6.48</c:v>
                </c:pt>
                <c:pt idx="22">
                  <c:v>6.54</c:v>
                </c:pt>
                <c:pt idx="23">
                  <c:v>6.6</c:v>
                </c:pt>
                <c:pt idx="24">
                  <c:v>5.71</c:v>
                </c:pt>
                <c:pt idx="25">
                  <c:v>5.62</c:v>
                </c:pt>
                <c:pt idx="26">
                  <c:v>4.97</c:v>
                </c:pt>
                <c:pt idx="27">
                  <c:v>4.7</c:v>
                </c:pt>
                <c:pt idx="28">
                  <c:v>5.38</c:v>
                </c:pt>
                <c:pt idx="29">
                  <c:v>5.39</c:v>
                </c:pt>
                <c:pt idx="30">
                  <c:v>4.5199999999999996</c:v>
                </c:pt>
                <c:pt idx="31">
                  <c:v>4.7699999999999996</c:v>
                </c:pt>
                <c:pt idx="32">
                  <c:v>4.25</c:v>
                </c:pt>
                <c:pt idx="33">
                  <c:v>4.0999999999999996</c:v>
                </c:pt>
                <c:pt idx="34">
                  <c:v>4.0999999999999996</c:v>
                </c:pt>
                <c:pt idx="35">
                  <c:v>4.0999999999999996</c:v>
                </c:pt>
              </c:numCache>
            </c:numRef>
          </c:val>
          <c:smooth val="0"/>
          <c:extLst>
            <c:ext xmlns:c16="http://schemas.microsoft.com/office/drawing/2014/chart" uri="{C3380CC4-5D6E-409C-BE32-E72D297353CC}">
              <c16:uniqueId val="{00000000-82F5-4140-BC76-A45086DCC81A}"/>
            </c:ext>
          </c:extLst>
        </c:ser>
        <c:ser>
          <c:idx val="1"/>
          <c:order val="1"/>
          <c:tx>
            <c:strRef>
              <c:f>'KPI PIVOT TABLES'!$D$4</c:f>
              <c:strCache>
                <c:ptCount val="1"/>
                <c:pt idx="0">
                  <c:v>Average of Repair Duration (hrs)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TABLES'!$D$5:$D$44</c:f>
              <c:numCache>
                <c:formatCode>General</c:formatCode>
                <c:ptCount val="36"/>
                <c:pt idx="0">
                  <c:v>4.0999999999999996</c:v>
                </c:pt>
                <c:pt idx="1">
                  <c:v>4.3099999999999996</c:v>
                </c:pt>
                <c:pt idx="2">
                  <c:v>3.98</c:v>
                </c:pt>
                <c:pt idx="3">
                  <c:v>4.08</c:v>
                </c:pt>
                <c:pt idx="4">
                  <c:v>4.1399999999999997</c:v>
                </c:pt>
                <c:pt idx="5">
                  <c:v>3.92</c:v>
                </c:pt>
                <c:pt idx="6">
                  <c:v>4.04</c:v>
                </c:pt>
                <c:pt idx="7">
                  <c:v>4</c:v>
                </c:pt>
                <c:pt idx="8">
                  <c:v>4.0199999999999996</c:v>
                </c:pt>
                <c:pt idx="9">
                  <c:v>3.85</c:v>
                </c:pt>
                <c:pt idx="10">
                  <c:v>4</c:v>
                </c:pt>
                <c:pt idx="11">
                  <c:v>4.0999999999999996</c:v>
                </c:pt>
                <c:pt idx="12">
                  <c:v>4.29</c:v>
                </c:pt>
                <c:pt idx="13">
                  <c:v>4.1900000000000004</c:v>
                </c:pt>
                <c:pt idx="14">
                  <c:v>4.43</c:v>
                </c:pt>
                <c:pt idx="15">
                  <c:v>3.85</c:v>
                </c:pt>
                <c:pt idx="16">
                  <c:v>4.07</c:v>
                </c:pt>
                <c:pt idx="17">
                  <c:v>3.84</c:v>
                </c:pt>
                <c:pt idx="18">
                  <c:v>4.1399999999999997</c:v>
                </c:pt>
                <c:pt idx="19">
                  <c:v>3.44</c:v>
                </c:pt>
                <c:pt idx="20">
                  <c:v>3.33</c:v>
                </c:pt>
                <c:pt idx="21">
                  <c:v>3.28</c:v>
                </c:pt>
                <c:pt idx="22">
                  <c:v>2.88</c:v>
                </c:pt>
                <c:pt idx="23">
                  <c:v>3.09</c:v>
                </c:pt>
                <c:pt idx="24">
                  <c:v>2.95</c:v>
                </c:pt>
                <c:pt idx="25">
                  <c:v>3.03</c:v>
                </c:pt>
                <c:pt idx="26">
                  <c:v>2.97</c:v>
                </c:pt>
                <c:pt idx="27">
                  <c:v>3.18</c:v>
                </c:pt>
                <c:pt idx="28">
                  <c:v>2.89</c:v>
                </c:pt>
                <c:pt idx="29">
                  <c:v>2.48</c:v>
                </c:pt>
                <c:pt idx="30">
                  <c:v>2.3199999999999998</c:v>
                </c:pt>
                <c:pt idx="31">
                  <c:v>2.5</c:v>
                </c:pt>
                <c:pt idx="32">
                  <c:v>2.04</c:v>
                </c:pt>
                <c:pt idx="33">
                  <c:v>2.57</c:v>
                </c:pt>
                <c:pt idx="34">
                  <c:v>2.34</c:v>
                </c:pt>
                <c:pt idx="35">
                  <c:v>1.91</c:v>
                </c:pt>
              </c:numCache>
            </c:numRef>
          </c:val>
          <c:smooth val="0"/>
          <c:extLst>
            <c:ext xmlns:c16="http://schemas.microsoft.com/office/drawing/2014/chart" uri="{C3380CC4-5D6E-409C-BE32-E72D297353CC}">
              <c16:uniqueId val="{00000001-82F5-4140-BC76-A45086DCC81A}"/>
            </c:ext>
          </c:extLst>
        </c:ser>
        <c:dLbls>
          <c:showLegendKey val="0"/>
          <c:showVal val="0"/>
          <c:showCatName val="0"/>
          <c:showSerName val="0"/>
          <c:showPercent val="0"/>
          <c:showBubbleSize val="0"/>
        </c:dLbls>
        <c:marker val="1"/>
        <c:smooth val="0"/>
        <c:axId val="313976768"/>
        <c:axId val="313974848"/>
      </c:lineChart>
      <c:lineChart>
        <c:grouping val="standard"/>
        <c:varyColors val="0"/>
        <c:ser>
          <c:idx val="2"/>
          <c:order val="2"/>
          <c:tx>
            <c:strRef>
              <c:f>'KPI PIVOT TABLES'!$E$4</c:f>
              <c:strCache>
                <c:ptCount val="1"/>
                <c:pt idx="0">
                  <c:v>Average of Monthly Cost (USD)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TABLES'!$E$5:$E$44</c:f>
              <c:numCache>
                <c:formatCode>[$$-409]#,##0_ ;\-[$$-409]#,##0\ </c:formatCode>
                <c:ptCount val="36"/>
                <c:pt idx="0">
                  <c:v>190520</c:v>
                </c:pt>
                <c:pt idx="1">
                  <c:v>167676</c:v>
                </c:pt>
                <c:pt idx="2">
                  <c:v>174270</c:v>
                </c:pt>
                <c:pt idx="3">
                  <c:v>190520</c:v>
                </c:pt>
                <c:pt idx="4">
                  <c:v>196172</c:v>
                </c:pt>
                <c:pt idx="5">
                  <c:v>190284</c:v>
                </c:pt>
                <c:pt idx="6">
                  <c:v>187222</c:v>
                </c:pt>
                <c:pt idx="7">
                  <c:v>185103</c:v>
                </c:pt>
                <c:pt idx="8">
                  <c:v>172622</c:v>
                </c:pt>
                <c:pt idx="9">
                  <c:v>180864</c:v>
                </c:pt>
                <c:pt idx="10">
                  <c:v>183454</c:v>
                </c:pt>
                <c:pt idx="11">
                  <c:v>199704</c:v>
                </c:pt>
                <c:pt idx="12">
                  <c:v>191932</c:v>
                </c:pt>
                <c:pt idx="13">
                  <c:v>169796</c:v>
                </c:pt>
                <c:pt idx="14">
                  <c:v>191932</c:v>
                </c:pt>
                <c:pt idx="15">
                  <c:v>184396</c:v>
                </c:pt>
                <c:pt idx="16">
                  <c:v>175918</c:v>
                </c:pt>
                <c:pt idx="17">
                  <c:v>184161</c:v>
                </c:pt>
                <c:pt idx="18">
                  <c:v>182984</c:v>
                </c:pt>
                <c:pt idx="19">
                  <c:v>176625</c:v>
                </c:pt>
                <c:pt idx="20">
                  <c:v>152368</c:v>
                </c:pt>
                <c:pt idx="21">
                  <c:v>152604</c:v>
                </c:pt>
                <c:pt idx="22">
                  <c:v>154017</c:v>
                </c:pt>
                <c:pt idx="23">
                  <c:v>155430</c:v>
                </c:pt>
                <c:pt idx="24">
                  <c:v>134470</c:v>
                </c:pt>
                <c:pt idx="25">
                  <c:v>132351</c:v>
                </c:pt>
                <c:pt idx="26">
                  <c:v>117044</c:v>
                </c:pt>
                <c:pt idx="27">
                  <c:v>110685</c:v>
                </c:pt>
                <c:pt idx="28">
                  <c:v>126699</c:v>
                </c:pt>
                <c:pt idx="29">
                  <c:v>126934</c:v>
                </c:pt>
                <c:pt idx="30">
                  <c:v>106446</c:v>
                </c:pt>
                <c:pt idx="31">
                  <c:v>112334</c:v>
                </c:pt>
                <c:pt idx="32">
                  <c:v>100088</c:v>
                </c:pt>
                <c:pt idx="33">
                  <c:v>96555</c:v>
                </c:pt>
                <c:pt idx="34">
                  <c:v>96555</c:v>
                </c:pt>
                <c:pt idx="35">
                  <c:v>96555</c:v>
                </c:pt>
              </c:numCache>
            </c:numRef>
          </c:val>
          <c:smooth val="0"/>
          <c:extLst>
            <c:ext xmlns:c16="http://schemas.microsoft.com/office/drawing/2014/chart" uri="{C3380CC4-5D6E-409C-BE32-E72D297353CC}">
              <c16:uniqueId val="{00000002-82F5-4140-BC76-A45086DCC81A}"/>
            </c:ext>
          </c:extLst>
        </c:ser>
        <c:dLbls>
          <c:showLegendKey val="0"/>
          <c:showVal val="0"/>
          <c:showCatName val="0"/>
          <c:showSerName val="0"/>
          <c:showPercent val="0"/>
          <c:showBubbleSize val="0"/>
        </c:dLbls>
        <c:marker val="1"/>
        <c:smooth val="0"/>
        <c:axId val="619075360"/>
        <c:axId val="619052320"/>
      </c:lineChart>
      <c:catAx>
        <c:axId val="3139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74848"/>
        <c:crosses val="autoZero"/>
        <c:auto val="1"/>
        <c:lblAlgn val="ctr"/>
        <c:lblOffset val="100"/>
        <c:noMultiLvlLbl val="0"/>
      </c:catAx>
      <c:valAx>
        <c:axId val="31397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76768"/>
        <c:crosses val="autoZero"/>
        <c:crossBetween val="between"/>
      </c:valAx>
      <c:valAx>
        <c:axId val="619052320"/>
        <c:scaling>
          <c:orientation val="minMax"/>
        </c:scaling>
        <c:delete val="0"/>
        <c:axPos val="r"/>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75360"/>
        <c:crosses val="max"/>
        <c:crossBetween val="between"/>
      </c:valAx>
      <c:catAx>
        <c:axId val="619075360"/>
        <c:scaling>
          <c:orientation val="minMax"/>
        </c:scaling>
        <c:delete val="1"/>
        <c:axPos val="b"/>
        <c:numFmt formatCode="General" sourceLinked="1"/>
        <c:majorTickMark val="none"/>
        <c:minorTickMark val="none"/>
        <c:tickLblPos val="nextTo"/>
        <c:crossAx val="619052320"/>
        <c:crosses val="autoZero"/>
        <c:auto val="1"/>
        <c:lblAlgn val="ctr"/>
        <c:lblOffset val="100"/>
        <c:noMultiLvlLbl val="0"/>
      </c:catAx>
      <c:spPr>
        <a:noFill/>
        <a:ln>
          <a:noFill/>
        </a:ln>
        <a:effectLst/>
      </c:spPr>
    </c:plotArea>
    <c:legend>
      <c:legendPos val="b"/>
      <c:layout>
        <c:manualLayout>
          <c:xMode val="edge"/>
          <c:yMode val="edge"/>
          <c:x val="0.37285473495054278"/>
          <c:y val="0.83833365995912512"/>
          <c:w val="0.38318548042715528"/>
          <c:h val="0.155210005147927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TABLES!DDMETERS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DIAMOND DRILL KPI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83576344812214631"/>
          <c:h val="0.56967614250327414"/>
        </c:manualLayout>
      </c:layout>
      <c:lineChart>
        <c:grouping val="standard"/>
        <c:varyColors val="0"/>
        <c:ser>
          <c:idx val="0"/>
          <c:order val="0"/>
          <c:tx>
            <c:strRef>
              <c:f>'KPI PIVOT TABLES'!$C$48</c:f>
              <c:strCache>
                <c:ptCount val="1"/>
                <c:pt idx="0">
                  <c:v>Sum of Metres Drilled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'KPI PIVOT TABLES'!$B$49:$B$88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TABLES'!$C$49:$C$88</c:f>
              <c:numCache>
                <c:formatCode>General</c:formatCode>
                <c:ptCount val="36"/>
                <c:pt idx="0">
                  <c:v>594</c:v>
                </c:pt>
                <c:pt idx="1">
                  <c:v>467</c:v>
                </c:pt>
                <c:pt idx="2">
                  <c:v>564</c:v>
                </c:pt>
                <c:pt idx="3">
                  <c:v>536</c:v>
                </c:pt>
                <c:pt idx="4">
                  <c:v>488</c:v>
                </c:pt>
                <c:pt idx="5">
                  <c:v>407</c:v>
                </c:pt>
                <c:pt idx="6">
                  <c:v>511</c:v>
                </c:pt>
                <c:pt idx="7">
                  <c:v>577</c:v>
                </c:pt>
                <c:pt idx="8">
                  <c:v>505</c:v>
                </c:pt>
                <c:pt idx="9">
                  <c:v>570</c:v>
                </c:pt>
                <c:pt idx="10">
                  <c:v>561</c:v>
                </c:pt>
                <c:pt idx="11">
                  <c:v>486</c:v>
                </c:pt>
                <c:pt idx="12">
                  <c:v>527</c:v>
                </c:pt>
                <c:pt idx="13">
                  <c:v>522</c:v>
                </c:pt>
                <c:pt idx="14">
                  <c:v>524</c:v>
                </c:pt>
                <c:pt idx="15">
                  <c:v>576</c:v>
                </c:pt>
                <c:pt idx="16">
                  <c:v>595</c:v>
                </c:pt>
                <c:pt idx="17">
                  <c:v>515</c:v>
                </c:pt>
                <c:pt idx="18">
                  <c:v>530</c:v>
                </c:pt>
                <c:pt idx="19">
                  <c:v>513</c:v>
                </c:pt>
                <c:pt idx="20">
                  <c:v>499</c:v>
                </c:pt>
                <c:pt idx="21">
                  <c:v>532</c:v>
                </c:pt>
                <c:pt idx="22">
                  <c:v>551</c:v>
                </c:pt>
                <c:pt idx="23">
                  <c:v>548</c:v>
                </c:pt>
                <c:pt idx="24">
                  <c:v>491</c:v>
                </c:pt>
                <c:pt idx="25">
                  <c:v>546</c:v>
                </c:pt>
                <c:pt idx="26">
                  <c:v>519</c:v>
                </c:pt>
                <c:pt idx="27">
                  <c:v>565</c:v>
                </c:pt>
                <c:pt idx="28">
                  <c:v>539</c:v>
                </c:pt>
                <c:pt idx="29">
                  <c:v>512</c:v>
                </c:pt>
                <c:pt idx="30">
                  <c:v>549</c:v>
                </c:pt>
                <c:pt idx="31">
                  <c:v>566</c:v>
                </c:pt>
                <c:pt idx="32">
                  <c:v>544</c:v>
                </c:pt>
                <c:pt idx="33">
                  <c:v>531</c:v>
                </c:pt>
                <c:pt idx="34">
                  <c:v>523</c:v>
                </c:pt>
                <c:pt idx="35">
                  <c:v>491</c:v>
                </c:pt>
              </c:numCache>
            </c:numRef>
          </c:val>
          <c:smooth val="0"/>
          <c:extLst>
            <c:ext xmlns:c16="http://schemas.microsoft.com/office/drawing/2014/chart" uri="{C3380CC4-5D6E-409C-BE32-E72D297353CC}">
              <c16:uniqueId val="{00000000-14AB-4E7C-9ED0-05744EB56956}"/>
            </c:ext>
          </c:extLst>
        </c:ser>
        <c:dLbls>
          <c:showLegendKey val="0"/>
          <c:showVal val="0"/>
          <c:showCatName val="0"/>
          <c:showSerName val="0"/>
          <c:showPercent val="0"/>
          <c:showBubbleSize val="0"/>
        </c:dLbls>
        <c:marker val="1"/>
        <c:smooth val="0"/>
        <c:axId val="2028207680"/>
        <c:axId val="2028209120"/>
      </c:lineChart>
      <c:lineChart>
        <c:grouping val="standard"/>
        <c:varyColors val="0"/>
        <c:ser>
          <c:idx val="1"/>
          <c:order val="1"/>
          <c:tx>
            <c:strRef>
              <c:f>'KPI PIVOT TABLES'!$D$48</c:f>
              <c:strCache>
                <c:ptCount val="1"/>
                <c:pt idx="0">
                  <c:v>Average of Cost/Metre (USD)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TABLES'!$B$49:$B$88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TABLES'!$D$49:$D$88</c:f>
              <c:numCache>
                <c:formatCode>General</c:formatCode>
                <c:ptCount val="36"/>
                <c:pt idx="0">
                  <c:v>282.2</c:v>
                </c:pt>
                <c:pt idx="1">
                  <c:v>271.60000000000002</c:v>
                </c:pt>
                <c:pt idx="2">
                  <c:v>270</c:v>
                </c:pt>
                <c:pt idx="3">
                  <c:v>280.39999999999998</c:v>
                </c:pt>
                <c:pt idx="4">
                  <c:v>274.60000000000002</c:v>
                </c:pt>
                <c:pt idx="5">
                  <c:v>267.8</c:v>
                </c:pt>
                <c:pt idx="6">
                  <c:v>266.3</c:v>
                </c:pt>
                <c:pt idx="7">
                  <c:v>265</c:v>
                </c:pt>
                <c:pt idx="8">
                  <c:v>275.89999999999998</c:v>
                </c:pt>
                <c:pt idx="9">
                  <c:v>267.8</c:v>
                </c:pt>
                <c:pt idx="10">
                  <c:v>259.10000000000002</c:v>
                </c:pt>
                <c:pt idx="11">
                  <c:v>245.3</c:v>
                </c:pt>
                <c:pt idx="12">
                  <c:v>224</c:v>
                </c:pt>
                <c:pt idx="13">
                  <c:v>209.1</c:v>
                </c:pt>
                <c:pt idx="14">
                  <c:v>198.3</c:v>
                </c:pt>
                <c:pt idx="15">
                  <c:v>172.8</c:v>
                </c:pt>
                <c:pt idx="16">
                  <c:v>153.19999999999999</c:v>
                </c:pt>
                <c:pt idx="17">
                  <c:v>149.9</c:v>
                </c:pt>
                <c:pt idx="18">
                  <c:v>127.9</c:v>
                </c:pt>
                <c:pt idx="19">
                  <c:v>112.5</c:v>
                </c:pt>
                <c:pt idx="20">
                  <c:v>103.2</c:v>
                </c:pt>
                <c:pt idx="21">
                  <c:v>81.5</c:v>
                </c:pt>
                <c:pt idx="22">
                  <c:v>86.5</c:v>
                </c:pt>
                <c:pt idx="23">
                  <c:v>88.1</c:v>
                </c:pt>
                <c:pt idx="24">
                  <c:v>82.2</c:v>
                </c:pt>
                <c:pt idx="25">
                  <c:v>88.1</c:v>
                </c:pt>
                <c:pt idx="26">
                  <c:v>85.6</c:v>
                </c:pt>
                <c:pt idx="27">
                  <c:v>82</c:v>
                </c:pt>
                <c:pt idx="28">
                  <c:v>84</c:v>
                </c:pt>
                <c:pt idx="29">
                  <c:v>90.5</c:v>
                </c:pt>
                <c:pt idx="30">
                  <c:v>89.1</c:v>
                </c:pt>
                <c:pt idx="31">
                  <c:v>85.1</c:v>
                </c:pt>
                <c:pt idx="32">
                  <c:v>83.4</c:v>
                </c:pt>
                <c:pt idx="33">
                  <c:v>84.3</c:v>
                </c:pt>
                <c:pt idx="34">
                  <c:v>88</c:v>
                </c:pt>
                <c:pt idx="35">
                  <c:v>95.5</c:v>
                </c:pt>
              </c:numCache>
            </c:numRef>
          </c:val>
          <c:smooth val="0"/>
          <c:extLst>
            <c:ext xmlns:c16="http://schemas.microsoft.com/office/drawing/2014/chart" uri="{C3380CC4-5D6E-409C-BE32-E72D297353CC}">
              <c16:uniqueId val="{00000001-14AB-4E7C-9ED0-05744EB56956}"/>
            </c:ext>
          </c:extLst>
        </c:ser>
        <c:dLbls>
          <c:showLegendKey val="0"/>
          <c:showVal val="0"/>
          <c:showCatName val="0"/>
          <c:showSerName val="0"/>
          <c:showPercent val="0"/>
          <c:showBubbleSize val="0"/>
        </c:dLbls>
        <c:marker val="1"/>
        <c:smooth val="0"/>
        <c:axId val="1813858704"/>
        <c:axId val="1813857744"/>
      </c:lineChart>
      <c:catAx>
        <c:axId val="202820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09120"/>
        <c:crosses val="autoZero"/>
        <c:auto val="1"/>
        <c:lblAlgn val="ctr"/>
        <c:lblOffset val="100"/>
        <c:noMultiLvlLbl val="0"/>
      </c:catAx>
      <c:valAx>
        <c:axId val="202820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07680"/>
        <c:crosses val="autoZero"/>
        <c:crossBetween val="between"/>
      </c:valAx>
      <c:valAx>
        <c:axId val="1813857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58704"/>
        <c:crosses val="max"/>
        <c:crossBetween val="between"/>
      </c:valAx>
      <c:catAx>
        <c:axId val="1813858704"/>
        <c:scaling>
          <c:orientation val="minMax"/>
        </c:scaling>
        <c:delete val="1"/>
        <c:axPos val="b"/>
        <c:numFmt formatCode="General" sourceLinked="1"/>
        <c:majorTickMark val="out"/>
        <c:minorTickMark val="none"/>
        <c:tickLblPos val="nextTo"/>
        <c:crossAx val="1813857744"/>
        <c:crosses val="autoZero"/>
        <c:auto val="1"/>
        <c:lblAlgn val="ctr"/>
        <c:lblOffset val="100"/>
        <c:noMultiLvlLbl val="0"/>
      </c:catAx>
      <c:spPr>
        <a:noFill/>
        <a:ln>
          <a:noFill/>
        </a:ln>
        <a:effectLst/>
      </c:spPr>
    </c:plotArea>
    <c:legend>
      <c:legendPos val="r"/>
      <c:layout>
        <c:manualLayout>
          <c:xMode val="edge"/>
          <c:yMode val="edge"/>
          <c:x val="0.47335074983092096"/>
          <c:y val="0.86826956753158868"/>
          <c:w val="0.32040398075240595"/>
          <c:h val="0.1286156839029550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TABLES!OPTyre</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OPEN PIT TYRE KPI</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90008369058397E-2"/>
          <c:y val="0.10046356133430208"/>
          <c:w val="0.82251596952979555"/>
          <c:h val="0.65977856895580866"/>
        </c:manualLayout>
      </c:layout>
      <c:lineChart>
        <c:grouping val="standard"/>
        <c:varyColors val="0"/>
        <c:ser>
          <c:idx val="0"/>
          <c:order val="0"/>
          <c:tx>
            <c:strRef>
              <c:f>'KPI PIVOT TABLES'!$C$94</c:f>
              <c:strCache>
                <c:ptCount val="1"/>
                <c:pt idx="0">
                  <c:v>Average of Tyres Used/month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 PIVOT TABLES'!$B$95:$B$134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TABLES'!$C$95:$C$134</c:f>
              <c:numCache>
                <c:formatCode>General</c:formatCode>
                <c:ptCount val="36"/>
                <c:pt idx="0">
                  <c:v>63.5</c:v>
                </c:pt>
                <c:pt idx="1">
                  <c:v>61.6</c:v>
                </c:pt>
                <c:pt idx="2">
                  <c:v>63.9</c:v>
                </c:pt>
                <c:pt idx="3">
                  <c:v>66.599999999999994</c:v>
                </c:pt>
                <c:pt idx="4">
                  <c:v>61.3</c:v>
                </c:pt>
                <c:pt idx="5">
                  <c:v>61.3</c:v>
                </c:pt>
                <c:pt idx="6">
                  <c:v>66.7</c:v>
                </c:pt>
                <c:pt idx="7">
                  <c:v>64.3</c:v>
                </c:pt>
                <c:pt idx="8">
                  <c:v>60.6</c:v>
                </c:pt>
                <c:pt idx="9">
                  <c:v>63.6</c:v>
                </c:pt>
                <c:pt idx="10">
                  <c:v>60.6</c:v>
                </c:pt>
                <c:pt idx="11">
                  <c:v>60.6</c:v>
                </c:pt>
                <c:pt idx="12">
                  <c:v>62.7</c:v>
                </c:pt>
                <c:pt idx="13">
                  <c:v>54.5</c:v>
                </c:pt>
                <c:pt idx="14">
                  <c:v>53.2</c:v>
                </c:pt>
                <c:pt idx="15">
                  <c:v>54.9</c:v>
                </c:pt>
                <c:pt idx="16">
                  <c:v>51.8</c:v>
                </c:pt>
                <c:pt idx="17">
                  <c:v>53.9</c:v>
                </c:pt>
                <c:pt idx="18">
                  <c:v>48.5</c:v>
                </c:pt>
                <c:pt idx="19">
                  <c:v>45.2</c:v>
                </c:pt>
                <c:pt idx="20">
                  <c:v>52</c:v>
                </c:pt>
                <c:pt idx="21">
                  <c:v>45.1</c:v>
                </c:pt>
                <c:pt idx="22">
                  <c:v>44.2</c:v>
                </c:pt>
                <c:pt idx="23">
                  <c:v>37.9</c:v>
                </c:pt>
                <c:pt idx="24">
                  <c:v>38.799999999999997</c:v>
                </c:pt>
                <c:pt idx="25">
                  <c:v>38.9</c:v>
                </c:pt>
                <c:pt idx="26">
                  <c:v>33.299999999999997</c:v>
                </c:pt>
                <c:pt idx="27">
                  <c:v>36.1</c:v>
                </c:pt>
                <c:pt idx="28">
                  <c:v>32</c:v>
                </c:pt>
                <c:pt idx="29">
                  <c:v>32</c:v>
                </c:pt>
                <c:pt idx="30">
                  <c:v>32</c:v>
                </c:pt>
                <c:pt idx="31">
                  <c:v>33.4</c:v>
                </c:pt>
                <c:pt idx="32">
                  <c:v>32</c:v>
                </c:pt>
                <c:pt idx="33">
                  <c:v>32</c:v>
                </c:pt>
                <c:pt idx="34">
                  <c:v>32</c:v>
                </c:pt>
                <c:pt idx="35">
                  <c:v>32</c:v>
                </c:pt>
              </c:numCache>
            </c:numRef>
          </c:val>
          <c:smooth val="0"/>
          <c:extLst>
            <c:ext xmlns:c16="http://schemas.microsoft.com/office/drawing/2014/chart" uri="{C3380CC4-5D6E-409C-BE32-E72D297353CC}">
              <c16:uniqueId val="{00000000-FD87-4B69-BDE3-35A69E3F1C86}"/>
            </c:ext>
          </c:extLst>
        </c:ser>
        <c:ser>
          <c:idx val="1"/>
          <c:order val="1"/>
          <c:tx>
            <c:strRef>
              <c:f>'KPI PIVOT TABLES'!$D$94</c:f>
              <c:strCache>
                <c:ptCount val="1"/>
                <c:pt idx="0">
                  <c:v>Average of Downtime (hrs)/month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TABLES'!$B$95:$B$134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TABLES'!$D$95:$D$134</c:f>
              <c:numCache>
                <c:formatCode>General</c:formatCode>
                <c:ptCount val="36"/>
                <c:pt idx="0">
                  <c:v>55.1</c:v>
                </c:pt>
                <c:pt idx="1">
                  <c:v>53</c:v>
                </c:pt>
                <c:pt idx="2">
                  <c:v>59.8</c:v>
                </c:pt>
                <c:pt idx="3">
                  <c:v>61.5</c:v>
                </c:pt>
                <c:pt idx="4">
                  <c:v>56.4</c:v>
                </c:pt>
                <c:pt idx="5">
                  <c:v>56.4</c:v>
                </c:pt>
                <c:pt idx="6">
                  <c:v>60</c:v>
                </c:pt>
                <c:pt idx="7">
                  <c:v>56.1</c:v>
                </c:pt>
                <c:pt idx="8">
                  <c:v>54.7</c:v>
                </c:pt>
                <c:pt idx="9">
                  <c:v>55.9</c:v>
                </c:pt>
                <c:pt idx="10">
                  <c:v>56.5</c:v>
                </c:pt>
                <c:pt idx="11">
                  <c:v>54.2</c:v>
                </c:pt>
                <c:pt idx="12">
                  <c:v>54.8</c:v>
                </c:pt>
                <c:pt idx="13">
                  <c:v>48.4</c:v>
                </c:pt>
                <c:pt idx="14">
                  <c:v>48.7</c:v>
                </c:pt>
                <c:pt idx="15">
                  <c:v>48.3</c:v>
                </c:pt>
                <c:pt idx="16">
                  <c:v>45</c:v>
                </c:pt>
                <c:pt idx="17">
                  <c:v>49</c:v>
                </c:pt>
                <c:pt idx="18">
                  <c:v>44.1</c:v>
                </c:pt>
                <c:pt idx="19">
                  <c:v>39.700000000000003</c:v>
                </c:pt>
                <c:pt idx="20">
                  <c:v>45.9</c:v>
                </c:pt>
                <c:pt idx="21">
                  <c:v>41.1</c:v>
                </c:pt>
                <c:pt idx="22">
                  <c:v>36.9</c:v>
                </c:pt>
                <c:pt idx="23">
                  <c:v>31.3</c:v>
                </c:pt>
                <c:pt idx="24">
                  <c:v>33.5</c:v>
                </c:pt>
                <c:pt idx="25">
                  <c:v>34.6</c:v>
                </c:pt>
                <c:pt idx="26">
                  <c:v>30.6</c:v>
                </c:pt>
                <c:pt idx="27">
                  <c:v>35.4</c:v>
                </c:pt>
                <c:pt idx="28">
                  <c:v>30.5</c:v>
                </c:pt>
                <c:pt idx="29">
                  <c:v>28.5</c:v>
                </c:pt>
                <c:pt idx="30">
                  <c:v>28.8</c:v>
                </c:pt>
                <c:pt idx="31">
                  <c:v>28.1</c:v>
                </c:pt>
                <c:pt idx="32">
                  <c:v>28.8</c:v>
                </c:pt>
                <c:pt idx="33">
                  <c:v>28.2</c:v>
                </c:pt>
                <c:pt idx="34">
                  <c:v>29.4</c:v>
                </c:pt>
                <c:pt idx="35">
                  <c:v>27.1</c:v>
                </c:pt>
              </c:numCache>
            </c:numRef>
          </c:val>
          <c:smooth val="0"/>
          <c:extLst>
            <c:ext xmlns:c16="http://schemas.microsoft.com/office/drawing/2014/chart" uri="{C3380CC4-5D6E-409C-BE32-E72D297353CC}">
              <c16:uniqueId val="{00000001-FD87-4B69-BDE3-35A69E3F1C86}"/>
            </c:ext>
          </c:extLst>
        </c:ser>
        <c:dLbls>
          <c:showLegendKey val="0"/>
          <c:showVal val="0"/>
          <c:showCatName val="0"/>
          <c:showSerName val="0"/>
          <c:showPercent val="0"/>
          <c:showBubbleSize val="0"/>
        </c:dLbls>
        <c:marker val="1"/>
        <c:smooth val="0"/>
        <c:axId val="4977455"/>
        <c:axId val="4988015"/>
      </c:lineChart>
      <c:lineChart>
        <c:grouping val="standard"/>
        <c:varyColors val="0"/>
        <c:ser>
          <c:idx val="2"/>
          <c:order val="2"/>
          <c:tx>
            <c:strRef>
              <c:f>'KPI PIVOT TABLES'!$E$94</c:f>
              <c:strCache>
                <c:ptCount val="1"/>
                <c:pt idx="0">
                  <c:v>Average of Tyre Cost (USD)/month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'KPI PIVOT TABLES'!$B$95:$B$134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TABLES'!$E$95:$E$134</c:f>
              <c:numCache>
                <c:formatCode>[$$-409]#,##0_ ;\-[$$-409]#,##0\ </c:formatCode>
                <c:ptCount val="36"/>
                <c:pt idx="0">
                  <c:v>57325</c:v>
                </c:pt>
                <c:pt idx="1">
                  <c:v>55609</c:v>
                </c:pt>
                <c:pt idx="2">
                  <c:v>57686</c:v>
                </c:pt>
                <c:pt idx="3">
                  <c:v>60123</c:v>
                </c:pt>
                <c:pt idx="4">
                  <c:v>55339</c:v>
                </c:pt>
                <c:pt idx="5">
                  <c:v>55339</c:v>
                </c:pt>
                <c:pt idx="6">
                  <c:v>60213</c:v>
                </c:pt>
                <c:pt idx="7">
                  <c:v>58047</c:v>
                </c:pt>
                <c:pt idx="8">
                  <c:v>54707</c:v>
                </c:pt>
                <c:pt idx="9">
                  <c:v>57415</c:v>
                </c:pt>
                <c:pt idx="10">
                  <c:v>54707</c:v>
                </c:pt>
                <c:pt idx="11">
                  <c:v>54707</c:v>
                </c:pt>
                <c:pt idx="12">
                  <c:v>56602</c:v>
                </c:pt>
                <c:pt idx="13">
                  <c:v>49200</c:v>
                </c:pt>
                <c:pt idx="14">
                  <c:v>48026</c:v>
                </c:pt>
                <c:pt idx="15">
                  <c:v>49561</c:v>
                </c:pt>
                <c:pt idx="16">
                  <c:v>46762</c:v>
                </c:pt>
                <c:pt idx="17">
                  <c:v>48658</c:v>
                </c:pt>
                <c:pt idx="18">
                  <c:v>43783</c:v>
                </c:pt>
                <c:pt idx="19">
                  <c:v>40804</c:v>
                </c:pt>
                <c:pt idx="20">
                  <c:v>46943</c:v>
                </c:pt>
                <c:pt idx="21">
                  <c:v>40714</c:v>
                </c:pt>
                <c:pt idx="22">
                  <c:v>39902</c:v>
                </c:pt>
                <c:pt idx="23">
                  <c:v>34214</c:v>
                </c:pt>
                <c:pt idx="24">
                  <c:v>35027</c:v>
                </c:pt>
                <c:pt idx="25">
                  <c:v>35117</c:v>
                </c:pt>
                <c:pt idx="26">
                  <c:v>30062</c:v>
                </c:pt>
                <c:pt idx="27">
                  <c:v>32589</c:v>
                </c:pt>
                <c:pt idx="28">
                  <c:v>28888</c:v>
                </c:pt>
                <c:pt idx="29">
                  <c:v>28888</c:v>
                </c:pt>
                <c:pt idx="30">
                  <c:v>28888</c:v>
                </c:pt>
                <c:pt idx="31">
                  <c:v>30152</c:v>
                </c:pt>
                <c:pt idx="32">
                  <c:v>28888</c:v>
                </c:pt>
                <c:pt idx="33">
                  <c:v>28888</c:v>
                </c:pt>
                <c:pt idx="34">
                  <c:v>28888</c:v>
                </c:pt>
                <c:pt idx="35">
                  <c:v>28888</c:v>
                </c:pt>
              </c:numCache>
            </c:numRef>
          </c:val>
          <c:smooth val="0"/>
          <c:extLst>
            <c:ext xmlns:c16="http://schemas.microsoft.com/office/drawing/2014/chart" uri="{C3380CC4-5D6E-409C-BE32-E72D297353CC}">
              <c16:uniqueId val="{00000002-FD87-4B69-BDE3-35A69E3F1C86}"/>
            </c:ext>
          </c:extLst>
        </c:ser>
        <c:dLbls>
          <c:showLegendKey val="0"/>
          <c:showVal val="0"/>
          <c:showCatName val="0"/>
          <c:showSerName val="0"/>
          <c:showPercent val="0"/>
          <c:showBubbleSize val="0"/>
        </c:dLbls>
        <c:marker val="1"/>
        <c:smooth val="0"/>
        <c:axId val="2069722896"/>
        <c:axId val="2069717616"/>
      </c:lineChart>
      <c:catAx>
        <c:axId val="497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015"/>
        <c:crosses val="autoZero"/>
        <c:auto val="1"/>
        <c:lblAlgn val="ctr"/>
        <c:lblOffset val="100"/>
        <c:noMultiLvlLbl val="0"/>
      </c:catAx>
      <c:valAx>
        <c:axId val="498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455"/>
        <c:crosses val="autoZero"/>
        <c:crossBetween val="between"/>
      </c:valAx>
      <c:valAx>
        <c:axId val="2069717616"/>
        <c:scaling>
          <c:orientation val="minMax"/>
        </c:scaling>
        <c:delete val="0"/>
        <c:axPos val="r"/>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22896"/>
        <c:crosses val="max"/>
        <c:crossBetween val="between"/>
      </c:valAx>
      <c:catAx>
        <c:axId val="2069722896"/>
        <c:scaling>
          <c:orientation val="minMax"/>
        </c:scaling>
        <c:delete val="1"/>
        <c:axPos val="b"/>
        <c:numFmt formatCode="General" sourceLinked="1"/>
        <c:majorTickMark val="out"/>
        <c:minorTickMark val="none"/>
        <c:tickLblPos val="nextTo"/>
        <c:crossAx val="2069717616"/>
        <c:crosses val="autoZero"/>
        <c:auto val="1"/>
        <c:lblAlgn val="ctr"/>
        <c:lblOffset val="100"/>
        <c:noMultiLvlLbl val="0"/>
      </c:catAx>
      <c:spPr>
        <a:noFill/>
        <a:ln>
          <a:noFill/>
        </a:ln>
        <a:effectLst/>
      </c:spPr>
    </c:plotArea>
    <c:legend>
      <c:legendPos val="b"/>
      <c:layout>
        <c:manualLayout>
          <c:xMode val="edge"/>
          <c:yMode val="edge"/>
          <c:x val="0.50449666091649725"/>
          <c:y val="0.84775939859892346"/>
          <c:w val="0.32778171478565177"/>
          <c:h val="0.1339100117619410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TABLES!MineDevCycle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UG DEVELOPMENT KPI</a:t>
            </a:r>
          </a:p>
        </c:rich>
      </c:tx>
      <c:layout>
        <c:manualLayout>
          <c:xMode val="edge"/>
          <c:yMode val="edge"/>
          <c:x val="0.40867038149097124"/>
          <c:y val="8.55878322960178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61740642298014E-2"/>
          <c:y val="8.5587832296017852E-2"/>
          <c:w val="0.8818105850866006"/>
          <c:h val="0.67909905286302141"/>
        </c:manualLayout>
      </c:layout>
      <c:lineChart>
        <c:grouping val="standard"/>
        <c:varyColors val="0"/>
        <c:ser>
          <c:idx val="0"/>
          <c:order val="0"/>
          <c:tx>
            <c:strRef>
              <c:f>'KPI PIVOT TABLES'!$C$140</c:f>
              <c:strCache>
                <c:ptCount val="1"/>
                <c:pt idx="0">
                  <c:v>Average of Dev Rate (m/day)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'KPI PIVOT TABLES'!$B$141:$B$180</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TABLES'!$C$141:$C$180</c:f>
              <c:numCache>
                <c:formatCode>General</c:formatCode>
                <c:ptCount val="36"/>
                <c:pt idx="0">
                  <c:v>3.83</c:v>
                </c:pt>
                <c:pt idx="1">
                  <c:v>3.23</c:v>
                </c:pt>
                <c:pt idx="2">
                  <c:v>2.4</c:v>
                </c:pt>
                <c:pt idx="3">
                  <c:v>3.79</c:v>
                </c:pt>
                <c:pt idx="4">
                  <c:v>3</c:v>
                </c:pt>
                <c:pt idx="5">
                  <c:v>2.99</c:v>
                </c:pt>
                <c:pt idx="6">
                  <c:v>3.59</c:v>
                </c:pt>
                <c:pt idx="7">
                  <c:v>3.04</c:v>
                </c:pt>
                <c:pt idx="8">
                  <c:v>3.3</c:v>
                </c:pt>
                <c:pt idx="9">
                  <c:v>2.63</c:v>
                </c:pt>
                <c:pt idx="10">
                  <c:v>2.88</c:v>
                </c:pt>
                <c:pt idx="11">
                  <c:v>3.95</c:v>
                </c:pt>
                <c:pt idx="12">
                  <c:v>3.17</c:v>
                </c:pt>
                <c:pt idx="13">
                  <c:v>3.22</c:v>
                </c:pt>
                <c:pt idx="14">
                  <c:v>3.32</c:v>
                </c:pt>
                <c:pt idx="15">
                  <c:v>3.86</c:v>
                </c:pt>
                <c:pt idx="16">
                  <c:v>3.24</c:v>
                </c:pt>
                <c:pt idx="17">
                  <c:v>4.03</c:v>
                </c:pt>
                <c:pt idx="18">
                  <c:v>3.77</c:v>
                </c:pt>
                <c:pt idx="19">
                  <c:v>3.58</c:v>
                </c:pt>
                <c:pt idx="20">
                  <c:v>4.59</c:v>
                </c:pt>
                <c:pt idx="21">
                  <c:v>4.29</c:v>
                </c:pt>
                <c:pt idx="22">
                  <c:v>4.3099999999999996</c:v>
                </c:pt>
                <c:pt idx="23">
                  <c:v>4.3600000000000003</c:v>
                </c:pt>
                <c:pt idx="24">
                  <c:v>5.51</c:v>
                </c:pt>
                <c:pt idx="25">
                  <c:v>5.61</c:v>
                </c:pt>
                <c:pt idx="26">
                  <c:v>5.74</c:v>
                </c:pt>
                <c:pt idx="27">
                  <c:v>5.92</c:v>
                </c:pt>
                <c:pt idx="28">
                  <c:v>6.19</c:v>
                </c:pt>
                <c:pt idx="29">
                  <c:v>5.81</c:v>
                </c:pt>
                <c:pt idx="30">
                  <c:v>6.07</c:v>
                </c:pt>
                <c:pt idx="31">
                  <c:v>6.93</c:v>
                </c:pt>
                <c:pt idx="32">
                  <c:v>6.5</c:v>
                </c:pt>
                <c:pt idx="33">
                  <c:v>6.97</c:v>
                </c:pt>
                <c:pt idx="34">
                  <c:v>7.53</c:v>
                </c:pt>
                <c:pt idx="35">
                  <c:v>7.09</c:v>
                </c:pt>
              </c:numCache>
            </c:numRef>
          </c:val>
          <c:smooth val="0"/>
          <c:extLst>
            <c:ext xmlns:c16="http://schemas.microsoft.com/office/drawing/2014/chart" uri="{C3380CC4-5D6E-409C-BE32-E72D297353CC}">
              <c16:uniqueId val="{00000000-C9EC-46BF-9F07-8C7D604E2ABD}"/>
            </c:ext>
          </c:extLst>
        </c:ser>
        <c:ser>
          <c:idx val="1"/>
          <c:order val="1"/>
          <c:tx>
            <c:strRef>
              <c:f>'KPI PIVOT TABLES'!$D$140</c:f>
              <c:strCache>
                <c:ptCount val="1"/>
                <c:pt idx="0">
                  <c:v>Average of Cycle Time (hrs/cut)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TABLES'!$B$141:$B$180</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TABLES'!$D$141:$D$180</c:f>
              <c:numCache>
                <c:formatCode>General</c:formatCode>
                <c:ptCount val="36"/>
                <c:pt idx="0">
                  <c:v>32</c:v>
                </c:pt>
                <c:pt idx="1">
                  <c:v>33</c:v>
                </c:pt>
                <c:pt idx="2">
                  <c:v>32.1</c:v>
                </c:pt>
                <c:pt idx="3">
                  <c:v>32.4</c:v>
                </c:pt>
                <c:pt idx="4">
                  <c:v>31</c:v>
                </c:pt>
                <c:pt idx="5">
                  <c:v>32.4</c:v>
                </c:pt>
                <c:pt idx="6">
                  <c:v>32.1</c:v>
                </c:pt>
                <c:pt idx="7">
                  <c:v>31.6</c:v>
                </c:pt>
                <c:pt idx="8">
                  <c:v>32.4</c:v>
                </c:pt>
                <c:pt idx="9">
                  <c:v>31.7</c:v>
                </c:pt>
                <c:pt idx="10">
                  <c:v>31.6</c:v>
                </c:pt>
                <c:pt idx="11">
                  <c:v>32.5</c:v>
                </c:pt>
                <c:pt idx="12">
                  <c:v>32.299999999999997</c:v>
                </c:pt>
                <c:pt idx="13">
                  <c:v>32</c:v>
                </c:pt>
                <c:pt idx="14">
                  <c:v>31.8</c:v>
                </c:pt>
                <c:pt idx="15">
                  <c:v>30.1</c:v>
                </c:pt>
                <c:pt idx="16">
                  <c:v>31.9</c:v>
                </c:pt>
                <c:pt idx="17">
                  <c:v>28.8</c:v>
                </c:pt>
                <c:pt idx="18">
                  <c:v>28.8</c:v>
                </c:pt>
                <c:pt idx="19">
                  <c:v>28.9</c:v>
                </c:pt>
                <c:pt idx="20">
                  <c:v>27.7</c:v>
                </c:pt>
                <c:pt idx="21">
                  <c:v>30.4</c:v>
                </c:pt>
                <c:pt idx="22">
                  <c:v>29</c:v>
                </c:pt>
                <c:pt idx="23">
                  <c:v>29.1</c:v>
                </c:pt>
                <c:pt idx="24">
                  <c:v>27.3</c:v>
                </c:pt>
                <c:pt idx="25">
                  <c:v>24.9</c:v>
                </c:pt>
                <c:pt idx="26">
                  <c:v>26.3</c:v>
                </c:pt>
                <c:pt idx="27">
                  <c:v>25.8</c:v>
                </c:pt>
                <c:pt idx="28">
                  <c:v>27.2</c:v>
                </c:pt>
                <c:pt idx="29">
                  <c:v>25.3</c:v>
                </c:pt>
                <c:pt idx="30">
                  <c:v>25.4</c:v>
                </c:pt>
                <c:pt idx="31">
                  <c:v>24</c:v>
                </c:pt>
                <c:pt idx="32">
                  <c:v>22.7</c:v>
                </c:pt>
                <c:pt idx="33">
                  <c:v>21.5</c:v>
                </c:pt>
                <c:pt idx="34">
                  <c:v>22.3</c:v>
                </c:pt>
                <c:pt idx="35">
                  <c:v>23.7</c:v>
                </c:pt>
              </c:numCache>
            </c:numRef>
          </c:val>
          <c:smooth val="0"/>
          <c:extLst>
            <c:ext xmlns:c16="http://schemas.microsoft.com/office/drawing/2014/chart" uri="{C3380CC4-5D6E-409C-BE32-E72D297353CC}">
              <c16:uniqueId val="{00000001-C9EC-46BF-9F07-8C7D604E2ABD}"/>
            </c:ext>
          </c:extLst>
        </c:ser>
        <c:dLbls>
          <c:showLegendKey val="0"/>
          <c:showVal val="0"/>
          <c:showCatName val="0"/>
          <c:showSerName val="0"/>
          <c:showPercent val="0"/>
          <c:showBubbleSize val="0"/>
        </c:dLbls>
        <c:marker val="1"/>
        <c:smooth val="0"/>
        <c:axId val="2097298784"/>
        <c:axId val="1943606608"/>
      </c:lineChart>
      <c:lineChart>
        <c:grouping val="standard"/>
        <c:varyColors val="0"/>
        <c:ser>
          <c:idx val="2"/>
          <c:order val="2"/>
          <c:tx>
            <c:strRef>
              <c:f>'KPI PIVOT TABLES'!$E$140</c:f>
              <c:strCache>
                <c:ptCount val="1"/>
                <c:pt idx="0">
                  <c:v>Average of Total meters drilled (m)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'KPI PIVOT TABLES'!$B$141:$B$180</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TABLES'!$E$141:$E$180</c:f>
              <c:numCache>
                <c:formatCode>General</c:formatCode>
                <c:ptCount val="36"/>
                <c:pt idx="0">
                  <c:v>118.73</c:v>
                </c:pt>
                <c:pt idx="1">
                  <c:v>90.44</c:v>
                </c:pt>
                <c:pt idx="2">
                  <c:v>74.399999999999991</c:v>
                </c:pt>
                <c:pt idx="3">
                  <c:v>113.7</c:v>
                </c:pt>
                <c:pt idx="4">
                  <c:v>93</c:v>
                </c:pt>
                <c:pt idx="5">
                  <c:v>89.7</c:v>
                </c:pt>
                <c:pt idx="6">
                  <c:v>111.28999999999999</c:v>
                </c:pt>
                <c:pt idx="7">
                  <c:v>94.24</c:v>
                </c:pt>
                <c:pt idx="8">
                  <c:v>99</c:v>
                </c:pt>
                <c:pt idx="9">
                  <c:v>81.53</c:v>
                </c:pt>
                <c:pt idx="10">
                  <c:v>86.399999999999991</c:v>
                </c:pt>
                <c:pt idx="11">
                  <c:v>122.45</c:v>
                </c:pt>
                <c:pt idx="12">
                  <c:v>98.27</c:v>
                </c:pt>
                <c:pt idx="13">
                  <c:v>93.38000000000001</c:v>
                </c:pt>
                <c:pt idx="14">
                  <c:v>102.92</c:v>
                </c:pt>
                <c:pt idx="15">
                  <c:v>115.8</c:v>
                </c:pt>
                <c:pt idx="16">
                  <c:v>100.44000000000001</c:v>
                </c:pt>
                <c:pt idx="17">
                  <c:v>120.9</c:v>
                </c:pt>
                <c:pt idx="18">
                  <c:v>116.87</c:v>
                </c:pt>
                <c:pt idx="19">
                  <c:v>110.98</c:v>
                </c:pt>
                <c:pt idx="20">
                  <c:v>137.69999999999999</c:v>
                </c:pt>
                <c:pt idx="21">
                  <c:v>132.99</c:v>
                </c:pt>
                <c:pt idx="22">
                  <c:v>129.29999999999998</c:v>
                </c:pt>
                <c:pt idx="23">
                  <c:v>135.16</c:v>
                </c:pt>
                <c:pt idx="24">
                  <c:v>170.81</c:v>
                </c:pt>
                <c:pt idx="25">
                  <c:v>157.08000000000001</c:v>
                </c:pt>
                <c:pt idx="26">
                  <c:v>177.94</c:v>
                </c:pt>
                <c:pt idx="27">
                  <c:v>177.6</c:v>
                </c:pt>
                <c:pt idx="28">
                  <c:v>191.89000000000001</c:v>
                </c:pt>
                <c:pt idx="29">
                  <c:v>174.29999999999998</c:v>
                </c:pt>
                <c:pt idx="30">
                  <c:v>188.17000000000002</c:v>
                </c:pt>
                <c:pt idx="31">
                  <c:v>214.82999999999998</c:v>
                </c:pt>
                <c:pt idx="32">
                  <c:v>195</c:v>
                </c:pt>
                <c:pt idx="33">
                  <c:v>216.07</c:v>
                </c:pt>
                <c:pt idx="34">
                  <c:v>225.9</c:v>
                </c:pt>
                <c:pt idx="35">
                  <c:v>219.79</c:v>
                </c:pt>
              </c:numCache>
            </c:numRef>
          </c:val>
          <c:smooth val="0"/>
          <c:extLst>
            <c:ext xmlns:c16="http://schemas.microsoft.com/office/drawing/2014/chart" uri="{C3380CC4-5D6E-409C-BE32-E72D297353CC}">
              <c16:uniqueId val="{00000002-C9EC-46BF-9F07-8C7D604E2ABD}"/>
            </c:ext>
          </c:extLst>
        </c:ser>
        <c:dLbls>
          <c:showLegendKey val="0"/>
          <c:showVal val="0"/>
          <c:showCatName val="0"/>
          <c:showSerName val="0"/>
          <c:showPercent val="0"/>
          <c:showBubbleSize val="0"/>
        </c:dLbls>
        <c:marker val="1"/>
        <c:smooth val="0"/>
        <c:axId val="1943623888"/>
        <c:axId val="1943616688"/>
      </c:lineChart>
      <c:catAx>
        <c:axId val="209729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06608"/>
        <c:crosses val="autoZero"/>
        <c:auto val="1"/>
        <c:lblAlgn val="ctr"/>
        <c:lblOffset val="100"/>
        <c:noMultiLvlLbl val="0"/>
      </c:catAx>
      <c:valAx>
        <c:axId val="19436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298784"/>
        <c:crosses val="autoZero"/>
        <c:crossBetween val="between"/>
      </c:valAx>
      <c:valAx>
        <c:axId val="1943616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23888"/>
        <c:crosses val="max"/>
        <c:crossBetween val="between"/>
      </c:valAx>
      <c:catAx>
        <c:axId val="1943623888"/>
        <c:scaling>
          <c:orientation val="minMax"/>
        </c:scaling>
        <c:delete val="1"/>
        <c:axPos val="b"/>
        <c:numFmt formatCode="General" sourceLinked="1"/>
        <c:majorTickMark val="out"/>
        <c:minorTickMark val="none"/>
        <c:tickLblPos val="nextTo"/>
        <c:crossAx val="1943616688"/>
        <c:crosses val="autoZero"/>
        <c:auto val="1"/>
        <c:lblAlgn val="ctr"/>
        <c:lblOffset val="100"/>
        <c:noMultiLvlLbl val="0"/>
      </c:catAx>
      <c:spPr>
        <a:noFill/>
        <a:ln>
          <a:noFill/>
        </a:ln>
        <a:effectLst/>
      </c:spPr>
    </c:plotArea>
    <c:legend>
      <c:legendPos val="b"/>
      <c:layout>
        <c:manualLayout>
          <c:xMode val="edge"/>
          <c:yMode val="edge"/>
          <c:x val="0.5025762331369561"/>
          <c:y val="0.85663041864689349"/>
          <c:w val="0.33254271888409204"/>
          <c:h val="0.1300792732938375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TABLES!LHDEquip</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LHD KPI TRACKING</a:t>
            </a:r>
          </a:p>
        </c:rich>
      </c:tx>
      <c:layout>
        <c:manualLayout>
          <c:xMode val="edge"/>
          <c:yMode val="edge"/>
          <c:x val="0.36767021697925029"/>
          <c:y val="0.1081353129048418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66980165724081E-2"/>
          <c:y val="9.0494741628136754E-2"/>
          <c:w val="0.90718738346170413"/>
          <c:h val="0.6837909078365807"/>
        </c:manualLayout>
      </c:layout>
      <c:lineChart>
        <c:grouping val="standard"/>
        <c:varyColors val="0"/>
        <c:ser>
          <c:idx val="0"/>
          <c:order val="0"/>
          <c:tx>
            <c:strRef>
              <c:f>'KPI PIVOT TABLES'!$C$187</c:f>
              <c:strCache>
                <c:ptCount val="1"/>
                <c:pt idx="0">
                  <c:v>Average of Availability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'KPI PIVOT TABLES'!$B$188:$B$227</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TABLES'!$C$188:$C$227</c:f>
              <c:numCache>
                <c:formatCode>General</c:formatCode>
                <c:ptCount val="36"/>
                <c:pt idx="0">
                  <c:v>54.6</c:v>
                </c:pt>
                <c:pt idx="1">
                  <c:v>50.3</c:v>
                </c:pt>
                <c:pt idx="2">
                  <c:v>52.4</c:v>
                </c:pt>
                <c:pt idx="3">
                  <c:v>54.2</c:v>
                </c:pt>
                <c:pt idx="4">
                  <c:v>50.9</c:v>
                </c:pt>
                <c:pt idx="5">
                  <c:v>51.9</c:v>
                </c:pt>
                <c:pt idx="6">
                  <c:v>53.5</c:v>
                </c:pt>
                <c:pt idx="7">
                  <c:v>53.4</c:v>
                </c:pt>
                <c:pt idx="8">
                  <c:v>50.8</c:v>
                </c:pt>
                <c:pt idx="9">
                  <c:v>53.1</c:v>
                </c:pt>
                <c:pt idx="10">
                  <c:v>53.9</c:v>
                </c:pt>
                <c:pt idx="11">
                  <c:v>55.7</c:v>
                </c:pt>
                <c:pt idx="12">
                  <c:v>49.6</c:v>
                </c:pt>
                <c:pt idx="13">
                  <c:v>54.3</c:v>
                </c:pt>
                <c:pt idx="14">
                  <c:v>55</c:v>
                </c:pt>
                <c:pt idx="15">
                  <c:v>55.8</c:v>
                </c:pt>
                <c:pt idx="16">
                  <c:v>57.5</c:v>
                </c:pt>
                <c:pt idx="17">
                  <c:v>55</c:v>
                </c:pt>
                <c:pt idx="18">
                  <c:v>54.6</c:v>
                </c:pt>
                <c:pt idx="19">
                  <c:v>56</c:v>
                </c:pt>
                <c:pt idx="20">
                  <c:v>63.7</c:v>
                </c:pt>
                <c:pt idx="21">
                  <c:v>60.3</c:v>
                </c:pt>
                <c:pt idx="22">
                  <c:v>58.1</c:v>
                </c:pt>
                <c:pt idx="23">
                  <c:v>60.2</c:v>
                </c:pt>
                <c:pt idx="24">
                  <c:v>58.9</c:v>
                </c:pt>
                <c:pt idx="25">
                  <c:v>59.6</c:v>
                </c:pt>
                <c:pt idx="26">
                  <c:v>62.2</c:v>
                </c:pt>
                <c:pt idx="27">
                  <c:v>68.2</c:v>
                </c:pt>
                <c:pt idx="28">
                  <c:v>58.4</c:v>
                </c:pt>
                <c:pt idx="29">
                  <c:v>62.5</c:v>
                </c:pt>
                <c:pt idx="30">
                  <c:v>62.9</c:v>
                </c:pt>
                <c:pt idx="31">
                  <c:v>66.900000000000006</c:v>
                </c:pt>
                <c:pt idx="32">
                  <c:v>63.3</c:v>
                </c:pt>
                <c:pt idx="33">
                  <c:v>65.8</c:v>
                </c:pt>
                <c:pt idx="34">
                  <c:v>72.099999999999994</c:v>
                </c:pt>
                <c:pt idx="35">
                  <c:v>64.8</c:v>
                </c:pt>
              </c:numCache>
            </c:numRef>
          </c:val>
          <c:smooth val="0"/>
          <c:extLst>
            <c:ext xmlns:c16="http://schemas.microsoft.com/office/drawing/2014/chart" uri="{C3380CC4-5D6E-409C-BE32-E72D297353CC}">
              <c16:uniqueId val="{00000000-A921-4646-8863-BC06403FBF65}"/>
            </c:ext>
          </c:extLst>
        </c:ser>
        <c:ser>
          <c:idx val="1"/>
          <c:order val="1"/>
          <c:tx>
            <c:strRef>
              <c:f>'KPI PIVOT TABLES'!$D$187</c:f>
              <c:strCache>
                <c:ptCount val="1"/>
                <c:pt idx="0">
                  <c:v>Average of Utilisation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multiLvlStrRef>
              <c:f>'KPI PIVOT TABLES'!$B$188:$B$227</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TABLES'!$D$188:$D$227</c:f>
              <c:numCache>
                <c:formatCode>General</c:formatCode>
                <c:ptCount val="36"/>
                <c:pt idx="0">
                  <c:v>67.7</c:v>
                </c:pt>
                <c:pt idx="1">
                  <c:v>69.7</c:v>
                </c:pt>
                <c:pt idx="2">
                  <c:v>70.099999999999994</c:v>
                </c:pt>
                <c:pt idx="3">
                  <c:v>68.900000000000006</c:v>
                </c:pt>
                <c:pt idx="4">
                  <c:v>66.7</c:v>
                </c:pt>
                <c:pt idx="5">
                  <c:v>70.3</c:v>
                </c:pt>
                <c:pt idx="6">
                  <c:v>67.099999999999994</c:v>
                </c:pt>
                <c:pt idx="7">
                  <c:v>69.599999999999994</c:v>
                </c:pt>
                <c:pt idx="8">
                  <c:v>69.2</c:v>
                </c:pt>
                <c:pt idx="9">
                  <c:v>67.3</c:v>
                </c:pt>
                <c:pt idx="10">
                  <c:v>69.8</c:v>
                </c:pt>
                <c:pt idx="11">
                  <c:v>70.599999999999994</c:v>
                </c:pt>
                <c:pt idx="12">
                  <c:v>67.599999999999994</c:v>
                </c:pt>
                <c:pt idx="13">
                  <c:v>69.8</c:v>
                </c:pt>
                <c:pt idx="14">
                  <c:v>75</c:v>
                </c:pt>
                <c:pt idx="15">
                  <c:v>71.2</c:v>
                </c:pt>
                <c:pt idx="16">
                  <c:v>70.7</c:v>
                </c:pt>
                <c:pt idx="17">
                  <c:v>71.099999999999994</c:v>
                </c:pt>
                <c:pt idx="18">
                  <c:v>69.900000000000006</c:v>
                </c:pt>
                <c:pt idx="19">
                  <c:v>70.599999999999994</c:v>
                </c:pt>
                <c:pt idx="20">
                  <c:v>67.900000000000006</c:v>
                </c:pt>
                <c:pt idx="21">
                  <c:v>68.5</c:v>
                </c:pt>
                <c:pt idx="22">
                  <c:v>72.8</c:v>
                </c:pt>
                <c:pt idx="23">
                  <c:v>69.8</c:v>
                </c:pt>
                <c:pt idx="24">
                  <c:v>72.7</c:v>
                </c:pt>
                <c:pt idx="25">
                  <c:v>72.3</c:v>
                </c:pt>
                <c:pt idx="26">
                  <c:v>71.2</c:v>
                </c:pt>
                <c:pt idx="27">
                  <c:v>73.400000000000006</c:v>
                </c:pt>
                <c:pt idx="28">
                  <c:v>73</c:v>
                </c:pt>
                <c:pt idx="29">
                  <c:v>74.2</c:v>
                </c:pt>
                <c:pt idx="30">
                  <c:v>73</c:v>
                </c:pt>
                <c:pt idx="31">
                  <c:v>74.7</c:v>
                </c:pt>
                <c:pt idx="32">
                  <c:v>73.2</c:v>
                </c:pt>
                <c:pt idx="33">
                  <c:v>72.900000000000006</c:v>
                </c:pt>
                <c:pt idx="34">
                  <c:v>74.8</c:v>
                </c:pt>
                <c:pt idx="35">
                  <c:v>75.599999999999994</c:v>
                </c:pt>
              </c:numCache>
            </c:numRef>
          </c:val>
          <c:smooth val="0"/>
          <c:extLst>
            <c:ext xmlns:c16="http://schemas.microsoft.com/office/drawing/2014/chart" uri="{C3380CC4-5D6E-409C-BE32-E72D297353CC}">
              <c16:uniqueId val="{00000001-A921-4646-8863-BC06403FBF65}"/>
            </c:ext>
          </c:extLst>
        </c:ser>
        <c:dLbls>
          <c:showLegendKey val="0"/>
          <c:showVal val="0"/>
          <c:showCatName val="0"/>
          <c:showSerName val="0"/>
          <c:showPercent val="0"/>
          <c:showBubbleSize val="0"/>
        </c:dLbls>
        <c:marker val="1"/>
        <c:smooth val="0"/>
        <c:axId val="1974832432"/>
        <c:axId val="1974828592"/>
      </c:lineChart>
      <c:catAx>
        <c:axId val="197483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828592"/>
        <c:crosses val="autoZero"/>
        <c:auto val="1"/>
        <c:lblAlgn val="ctr"/>
        <c:lblOffset val="100"/>
        <c:noMultiLvlLbl val="0"/>
      </c:catAx>
      <c:valAx>
        <c:axId val="1974828592"/>
        <c:scaling>
          <c:orientation val="minMax"/>
          <c:max val="100"/>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832432"/>
        <c:crosses val="autoZero"/>
        <c:crossBetween val="between"/>
      </c:valAx>
      <c:spPr>
        <a:noFill/>
        <a:ln>
          <a:noFill/>
        </a:ln>
        <a:effectLst/>
      </c:spPr>
    </c:plotArea>
    <c:legend>
      <c:legendPos val="b"/>
      <c:layout>
        <c:manualLayout>
          <c:xMode val="edge"/>
          <c:yMode val="edge"/>
          <c:x val="0.49766060964645592"/>
          <c:y val="0.87193153606316165"/>
          <c:w val="0.35958136312345279"/>
          <c:h val="0.1051959122027378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TABLES!DevOverbreak</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solidFill>
              </a:rPr>
              <a:t>DEV. OVERBREAK KPI TRACKING</a:t>
            </a:r>
          </a:p>
        </c:rich>
      </c:tx>
      <c:layout>
        <c:manualLayout>
          <c:xMode val="edge"/>
          <c:yMode val="edge"/>
          <c:x val="0.36939095740657091"/>
          <c:y val="0.10057645296540739"/>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3828484981044034"/>
          <c:w val="0.85417147856517939"/>
          <c:h val="0.58269752630504101"/>
        </c:manualLayout>
      </c:layout>
      <c:lineChart>
        <c:grouping val="standard"/>
        <c:varyColors val="0"/>
        <c:ser>
          <c:idx val="1"/>
          <c:order val="1"/>
          <c:tx>
            <c:strRef>
              <c:f>'KPI PIVOT TABLES'!$D$234</c:f>
              <c:strCache>
                <c:ptCount val="1"/>
                <c:pt idx="0">
                  <c:v>Average of Overbreak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TABLES'!$B$235:$B$274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TABLES'!$D$235:$D$274</c:f>
              <c:numCache>
                <c:formatCode>General</c:formatCode>
                <c:ptCount val="36"/>
                <c:pt idx="0">
                  <c:v>11.2</c:v>
                </c:pt>
                <c:pt idx="1">
                  <c:v>12.8</c:v>
                </c:pt>
                <c:pt idx="2">
                  <c:v>12.8</c:v>
                </c:pt>
                <c:pt idx="3">
                  <c:v>12.6</c:v>
                </c:pt>
                <c:pt idx="4">
                  <c:v>13.6</c:v>
                </c:pt>
                <c:pt idx="5">
                  <c:v>13.4</c:v>
                </c:pt>
                <c:pt idx="6">
                  <c:v>12.5</c:v>
                </c:pt>
                <c:pt idx="7">
                  <c:v>12</c:v>
                </c:pt>
                <c:pt idx="8">
                  <c:v>13</c:v>
                </c:pt>
                <c:pt idx="9">
                  <c:v>12.7</c:v>
                </c:pt>
                <c:pt idx="10">
                  <c:v>12.9</c:v>
                </c:pt>
                <c:pt idx="11">
                  <c:v>13.1</c:v>
                </c:pt>
                <c:pt idx="12">
                  <c:v>11.7</c:v>
                </c:pt>
                <c:pt idx="13">
                  <c:v>14.7</c:v>
                </c:pt>
                <c:pt idx="14">
                  <c:v>13</c:v>
                </c:pt>
                <c:pt idx="15">
                  <c:v>13.2</c:v>
                </c:pt>
                <c:pt idx="16">
                  <c:v>13.4</c:v>
                </c:pt>
                <c:pt idx="17">
                  <c:v>13.6</c:v>
                </c:pt>
                <c:pt idx="18">
                  <c:v>11.9</c:v>
                </c:pt>
                <c:pt idx="19">
                  <c:v>11.5</c:v>
                </c:pt>
                <c:pt idx="20">
                  <c:v>10.6</c:v>
                </c:pt>
                <c:pt idx="21">
                  <c:v>10.7</c:v>
                </c:pt>
                <c:pt idx="22">
                  <c:v>10.8</c:v>
                </c:pt>
                <c:pt idx="23">
                  <c:v>10.4</c:v>
                </c:pt>
                <c:pt idx="24">
                  <c:v>9.1</c:v>
                </c:pt>
                <c:pt idx="25">
                  <c:v>9.9</c:v>
                </c:pt>
                <c:pt idx="26">
                  <c:v>8.9</c:v>
                </c:pt>
                <c:pt idx="27">
                  <c:v>8.6</c:v>
                </c:pt>
                <c:pt idx="28">
                  <c:v>8</c:v>
                </c:pt>
                <c:pt idx="29">
                  <c:v>9.1</c:v>
                </c:pt>
                <c:pt idx="30">
                  <c:v>8.9</c:v>
                </c:pt>
                <c:pt idx="31">
                  <c:v>9.1999999999999993</c:v>
                </c:pt>
                <c:pt idx="32">
                  <c:v>7</c:v>
                </c:pt>
                <c:pt idx="33">
                  <c:v>7.5</c:v>
                </c:pt>
                <c:pt idx="34">
                  <c:v>7</c:v>
                </c:pt>
                <c:pt idx="35">
                  <c:v>8.6</c:v>
                </c:pt>
              </c:numCache>
            </c:numRef>
          </c:val>
          <c:smooth val="0"/>
          <c:extLst>
            <c:ext xmlns:c16="http://schemas.microsoft.com/office/drawing/2014/chart" uri="{C3380CC4-5D6E-409C-BE32-E72D297353CC}">
              <c16:uniqueId val="{00000001-DD2F-44DC-B40B-1AD784E4E1D4}"/>
            </c:ext>
          </c:extLst>
        </c:ser>
        <c:dLbls>
          <c:showLegendKey val="0"/>
          <c:showVal val="0"/>
          <c:showCatName val="0"/>
          <c:showSerName val="0"/>
          <c:showPercent val="0"/>
          <c:showBubbleSize val="0"/>
        </c:dLbls>
        <c:marker val="1"/>
        <c:smooth val="0"/>
        <c:axId val="981460672"/>
        <c:axId val="981457792"/>
      </c:lineChart>
      <c:lineChart>
        <c:grouping val="standard"/>
        <c:varyColors val="0"/>
        <c:ser>
          <c:idx val="0"/>
          <c:order val="0"/>
          <c:tx>
            <c:strRef>
              <c:f>'KPI PIVOT TABLES'!$C$234</c:f>
              <c:strCache>
                <c:ptCount val="1"/>
                <c:pt idx="0">
                  <c:v>Average of Total meters drilled (m)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 PIVOT TABLES'!$B$235:$B$274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TABLES'!$C$235:$C$274</c:f>
              <c:numCache>
                <c:formatCode>General</c:formatCode>
                <c:ptCount val="36"/>
                <c:pt idx="0">
                  <c:v>118.73</c:v>
                </c:pt>
                <c:pt idx="1">
                  <c:v>90.44</c:v>
                </c:pt>
                <c:pt idx="2">
                  <c:v>74.399999999999991</c:v>
                </c:pt>
                <c:pt idx="3">
                  <c:v>113.7</c:v>
                </c:pt>
                <c:pt idx="4">
                  <c:v>93</c:v>
                </c:pt>
                <c:pt idx="5">
                  <c:v>89.7</c:v>
                </c:pt>
                <c:pt idx="6">
                  <c:v>111.28999999999999</c:v>
                </c:pt>
                <c:pt idx="7">
                  <c:v>94.24</c:v>
                </c:pt>
                <c:pt idx="8">
                  <c:v>99</c:v>
                </c:pt>
                <c:pt idx="9">
                  <c:v>81.53</c:v>
                </c:pt>
                <c:pt idx="10">
                  <c:v>86.399999999999991</c:v>
                </c:pt>
                <c:pt idx="11">
                  <c:v>122.45</c:v>
                </c:pt>
                <c:pt idx="12">
                  <c:v>98.27</c:v>
                </c:pt>
                <c:pt idx="13">
                  <c:v>93.38000000000001</c:v>
                </c:pt>
                <c:pt idx="14">
                  <c:v>102.92</c:v>
                </c:pt>
                <c:pt idx="15">
                  <c:v>115.8</c:v>
                </c:pt>
                <c:pt idx="16">
                  <c:v>100.44000000000001</c:v>
                </c:pt>
                <c:pt idx="17">
                  <c:v>120.9</c:v>
                </c:pt>
                <c:pt idx="18">
                  <c:v>116.87</c:v>
                </c:pt>
                <c:pt idx="19">
                  <c:v>110.98</c:v>
                </c:pt>
                <c:pt idx="20">
                  <c:v>137.69999999999999</c:v>
                </c:pt>
                <c:pt idx="21">
                  <c:v>132.99</c:v>
                </c:pt>
                <c:pt idx="22">
                  <c:v>129.29999999999998</c:v>
                </c:pt>
                <c:pt idx="23">
                  <c:v>135.16</c:v>
                </c:pt>
                <c:pt idx="24">
                  <c:v>170.81</c:v>
                </c:pt>
                <c:pt idx="25">
                  <c:v>157.08000000000001</c:v>
                </c:pt>
                <c:pt idx="26">
                  <c:v>177.94</c:v>
                </c:pt>
                <c:pt idx="27">
                  <c:v>177.6</c:v>
                </c:pt>
                <c:pt idx="28">
                  <c:v>191.89000000000001</c:v>
                </c:pt>
                <c:pt idx="29">
                  <c:v>174.29999999999998</c:v>
                </c:pt>
                <c:pt idx="30">
                  <c:v>188.17000000000002</c:v>
                </c:pt>
                <c:pt idx="31">
                  <c:v>214.82999999999998</c:v>
                </c:pt>
                <c:pt idx="32">
                  <c:v>195</c:v>
                </c:pt>
                <c:pt idx="33">
                  <c:v>216.07</c:v>
                </c:pt>
                <c:pt idx="34">
                  <c:v>225.9</c:v>
                </c:pt>
                <c:pt idx="35">
                  <c:v>219.79</c:v>
                </c:pt>
              </c:numCache>
            </c:numRef>
          </c:val>
          <c:smooth val="0"/>
          <c:extLst>
            <c:ext xmlns:c16="http://schemas.microsoft.com/office/drawing/2014/chart" uri="{C3380CC4-5D6E-409C-BE32-E72D297353CC}">
              <c16:uniqueId val="{00000000-DD2F-44DC-B40B-1AD784E4E1D4}"/>
            </c:ext>
          </c:extLst>
        </c:ser>
        <c:dLbls>
          <c:showLegendKey val="0"/>
          <c:showVal val="0"/>
          <c:showCatName val="0"/>
          <c:showSerName val="0"/>
          <c:showPercent val="0"/>
          <c:showBubbleSize val="0"/>
        </c:dLbls>
        <c:marker val="1"/>
        <c:smooth val="0"/>
        <c:axId val="888711296"/>
        <c:axId val="888726176"/>
      </c:lineChart>
      <c:catAx>
        <c:axId val="9814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7792"/>
        <c:crosses val="autoZero"/>
        <c:auto val="1"/>
        <c:lblAlgn val="ctr"/>
        <c:lblOffset val="100"/>
        <c:noMultiLvlLbl val="0"/>
      </c:catAx>
      <c:valAx>
        <c:axId val="98145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60672"/>
        <c:crosses val="autoZero"/>
        <c:crossBetween val="between"/>
      </c:valAx>
      <c:valAx>
        <c:axId val="888726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11296"/>
        <c:crosses val="max"/>
        <c:crossBetween val="between"/>
      </c:valAx>
      <c:catAx>
        <c:axId val="888711296"/>
        <c:scaling>
          <c:orientation val="minMax"/>
        </c:scaling>
        <c:delete val="1"/>
        <c:axPos val="b"/>
        <c:numFmt formatCode="General" sourceLinked="1"/>
        <c:majorTickMark val="out"/>
        <c:minorTickMark val="none"/>
        <c:tickLblPos val="nextTo"/>
        <c:crossAx val="888726176"/>
        <c:crosses val="autoZero"/>
        <c:auto val="1"/>
        <c:lblAlgn val="ctr"/>
        <c:lblOffset val="100"/>
        <c:noMultiLvlLbl val="0"/>
      </c:catAx>
      <c:spPr>
        <a:noFill/>
        <a:ln>
          <a:noFill/>
        </a:ln>
        <a:effectLst/>
      </c:spPr>
    </c:plotArea>
    <c:legend>
      <c:legendPos val="b"/>
      <c:layout>
        <c:manualLayout>
          <c:xMode val="edge"/>
          <c:yMode val="edge"/>
          <c:x val="0.5088982939632547"/>
          <c:y val="0.8139621609798775"/>
          <c:w val="0.39887007874015751"/>
          <c:h val="0.1639103966170895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i="0" u="none" strike="noStrike" baseline="0"/>
              <a:t>Underground Tyre Failure Trend (Baseline vs Post-Intervention)</a:t>
            </a:r>
            <a:endParaRPr lang="en-US" sz="1800" b="1" strike="noStrike" spc="-1">
              <a:solidFill>
                <a:srgbClr val="000000"/>
              </a:solidFill>
              <a:latin typeface="Calibri"/>
            </a:endParaRPr>
          </a:p>
        </c:rich>
      </c:tx>
      <c:layout>
        <c:manualLayout>
          <c:xMode val="edge"/>
          <c:yMode val="edge"/>
          <c:x val="0.11144577976866543"/>
          <c:y val="2.0202020202020204E-2"/>
        </c:manualLayout>
      </c:layout>
      <c:overlay val="0"/>
      <c:spPr>
        <a:noFill/>
        <a:ln w="0">
          <a:noFill/>
        </a:ln>
      </c:spPr>
    </c:title>
    <c:autoTitleDeleted val="0"/>
    <c:plotArea>
      <c:layout>
        <c:manualLayout>
          <c:layoutTarget val="inner"/>
          <c:xMode val="edge"/>
          <c:yMode val="edge"/>
          <c:x val="0.11545722374506637"/>
          <c:y val="0.21113312360185141"/>
          <c:w val="0.83587125474765522"/>
          <c:h val="0.60756273970810792"/>
        </c:manualLayout>
      </c:layout>
      <c:lineChart>
        <c:grouping val="standard"/>
        <c:varyColors val="0"/>
        <c:ser>
          <c:idx val="0"/>
          <c:order val="0"/>
          <c:tx>
            <c:strRef>
              <c:f>'Tyre Performance UG'!$C$9</c:f>
              <c:strCache>
                <c:ptCount val="1"/>
                <c:pt idx="0">
                  <c:v>Failures/Day</c:v>
                </c:pt>
              </c:strCache>
            </c:strRef>
          </c:tx>
          <c:spPr>
            <a:ln w="9525">
              <a:solidFill>
                <a:srgbClr val="C8A951"/>
              </a:solidFill>
              <a:round/>
            </a:ln>
          </c:spPr>
          <c:marker>
            <c:symbol val="circle"/>
            <c:size val="5"/>
            <c:spPr>
              <a:solidFill>
                <a:srgbClr val="FFC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'Tyre Performance UG'!$B$10:$B$45</c:f>
              <c:numCache>
                <mc:AlternateContent xmlns:mc="http://schemas.openxmlformats.org/markup-compatibility/2006">
                  <mc:Choice Requires="c16r2">
                    <c16r2:formatcode2>[$-en-IO,1]d\ mmm\ yyyy;@</c16r2:formatcode2>
                  </mc:Choice>
                  <mc:Fallback>
                    <c:formatCode>[$]d\ mmm\ yyyy;@</c:formatCode>
                  </mc:Fallback>
                </mc:AlternateContent>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'Tyre Performance UG'!$C$10:$C$45</c:f>
              <c:numCache>
                <c:formatCode>General</c:formatCode>
                <c:ptCount val="36"/>
                <c:pt idx="0">
                  <c:v>8.09</c:v>
                </c:pt>
                <c:pt idx="1">
                  <c:v>7.12</c:v>
                </c:pt>
                <c:pt idx="2">
                  <c:v>7.4</c:v>
                </c:pt>
                <c:pt idx="3">
                  <c:v>8.09</c:v>
                </c:pt>
                <c:pt idx="4">
                  <c:v>8.33</c:v>
                </c:pt>
                <c:pt idx="5">
                  <c:v>8.08</c:v>
                </c:pt>
                <c:pt idx="6">
                  <c:v>7.95</c:v>
                </c:pt>
                <c:pt idx="7">
                  <c:v>7.86</c:v>
                </c:pt>
                <c:pt idx="8">
                  <c:v>7.33</c:v>
                </c:pt>
                <c:pt idx="9">
                  <c:v>7.68</c:v>
                </c:pt>
                <c:pt idx="10">
                  <c:v>7.79</c:v>
                </c:pt>
                <c:pt idx="11">
                  <c:v>8.48</c:v>
                </c:pt>
                <c:pt idx="12">
                  <c:v>8.15</c:v>
                </c:pt>
                <c:pt idx="13">
                  <c:v>7.21</c:v>
                </c:pt>
                <c:pt idx="14">
                  <c:v>8.15</c:v>
                </c:pt>
                <c:pt idx="15">
                  <c:v>7.83</c:v>
                </c:pt>
                <c:pt idx="16">
                  <c:v>7.47</c:v>
                </c:pt>
                <c:pt idx="17">
                  <c:v>7.82</c:v>
                </c:pt>
                <c:pt idx="18">
                  <c:v>7.77</c:v>
                </c:pt>
                <c:pt idx="19">
                  <c:v>7.5</c:v>
                </c:pt>
                <c:pt idx="20">
                  <c:v>6.47</c:v>
                </c:pt>
                <c:pt idx="21">
                  <c:v>6.48</c:v>
                </c:pt>
                <c:pt idx="22">
                  <c:v>6.54</c:v>
                </c:pt>
                <c:pt idx="23">
                  <c:v>6.6</c:v>
                </c:pt>
                <c:pt idx="24">
                  <c:v>5.71</c:v>
                </c:pt>
                <c:pt idx="25">
                  <c:v>5.62</c:v>
                </c:pt>
                <c:pt idx="26">
                  <c:v>4.97</c:v>
                </c:pt>
                <c:pt idx="27">
                  <c:v>4.7</c:v>
                </c:pt>
                <c:pt idx="28">
                  <c:v>5.38</c:v>
                </c:pt>
                <c:pt idx="29">
                  <c:v>5.39</c:v>
                </c:pt>
                <c:pt idx="30">
                  <c:v>4.5199999999999996</c:v>
                </c:pt>
                <c:pt idx="31">
                  <c:v>4.7699999999999996</c:v>
                </c:pt>
                <c:pt idx="32">
                  <c:v>4.25</c:v>
                </c:pt>
                <c:pt idx="33">
                  <c:v>4.0999999999999996</c:v>
                </c:pt>
                <c:pt idx="34">
                  <c:v>4.0999999999999996</c:v>
                </c:pt>
                <c:pt idx="35">
                  <c:v>4.0999999999999996</c:v>
                </c:pt>
              </c:numCache>
            </c:numRef>
          </c:val>
          <c:smooth val="1"/>
          <c:extLst>
            <c:ext xmlns:c16="http://schemas.microsoft.com/office/drawing/2014/chart" uri="{C3380CC4-5D6E-409C-BE32-E72D297353CC}">
              <c16:uniqueId val="{00000000-FC8A-4FE2-BCB6-54E2E4B5985E}"/>
            </c:ext>
          </c:extLst>
        </c:ser>
        <c:dLbls>
          <c:showLegendKey val="0"/>
          <c:showVal val="0"/>
          <c:showCatName val="0"/>
          <c:showSerName val="0"/>
          <c:showPercent val="0"/>
          <c:showBubbleSize val="0"/>
        </c:dLbls>
        <c:hiLowLines>
          <c:spPr>
            <a:ln w="0">
              <a:noFill/>
            </a:ln>
          </c:spPr>
        </c:hiLowLines>
        <c:marker val="1"/>
        <c:smooth val="0"/>
        <c:axId val="60755328"/>
        <c:axId val="16643623"/>
      </c:lineChart>
      <c:dateAx>
        <c:axId val="6075532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d\ mmm\ yyyy;@" c16r2:formatcode2="[$-en-IO,1]d\ mmm\ 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643623"/>
        <c:crosses val="autoZero"/>
        <c:auto val="1"/>
        <c:lblOffset val="100"/>
        <c:baseTimeUnit val="months"/>
      </c:dateAx>
      <c:valAx>
        <c:axId val="1664362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Failures / 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7553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[Goldridge_Mining_Operational_Improvement_Portfolio.xlsx]KPI PIVOT TABLES!UGTyre</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UG TRUCK TYRE KPI</a:t>
            </a:r>
          </a:p>
        </c:rich>
      </c:tx>
      <c:layout>
        <c:manualLayout>
          <c:xMode val="edge"/>
          <c:yMode val="edge"/>
          <c:x val="0.40455684150497817"/>
          <c:y val="9.58327685592461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02629142935708E-2"/>
          <c:y val="0.11167173936518801"/>
          <c:w val="0.83594263743847763"/>
          <c:h val="0.623936775912043"/>
        </c:manualLayout>
      </c:layout>
      <c:lineChart>
        <c:grouping val="standard"/>
        <c:varyColors val="0"/>
        <c:ser>
          <c:idx val="0"/>
          <c:order val="0"/>
          <c:tx>
            <c:strRef>
              <c:f>'KPI PIVOT TABLES'!$C$4</c:f>
              <c:strCache>
                <c:ptCount val="1"/>
                <c:pt idx="0">
                  <c:v>Average of Failures/Day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TABLES'!$C$5:$C$44</c:f>
              <c:numCache>
                <c:formatCode>General</c:formatCode>
                <c:ptCount val="36"/>
                <c:pt idx="0">
                  <c:v>8.09</c:v>
                </c:pt>
                <c:pt idx="1">
                  <c:v>7.12</c:v>
                </c:pt>
                <c:pt idx="2">
                  <c:v>7.4</c:v>
                </c:pt>
                <c:pt idx="3">
                  <c:v>8.09</c:v>
                </c:pt>
                <c:pt idx="4">
                  <c:v>8.33</c:v>
                </c:pt>
                <c:pt idx="5">
                  <c:v>8.08</c:v>
                </c:pt>
                <c:pt idx="6">
                  <c:v>7.95</c:v>
                </c:pt>
                <c:pt idx="7">
                  <c:v>7.86</c:v>
                </c:pt>
                <c:pt idx="8">
                  <c:v>7.33</c:v>
                </c:pt>
                <c:pt idx="9">
                  <c:v>7.68</c:v>
                </c:pt>
                <c:pt idx="10">
                  <c:v>7.79</c:v>
                </c:pt>
                <c:pt idx="11">
                  <c:v>8.48</c:v>
                </c:pt>
                <c:pt idx="12">
                  <c:v>8.15</c:v>
                </c:pt>
                <c:pt idx="13">
                  <c:v>7.21</c:v>
                </c:pt>
                <c:pt idx="14">
                  <c:v>8.15</c:v>
                </c:pt>
                <c:pt idx="15">
                  <c:v>7.83</c:v>
                </c:pt>
                <c:pt idx="16">
                  <c:v>7.47</c:v>
                </c:pt>
                <c:pt idx="17">
                  <c:v>7.82</c:v>
                </c:pt>
                <c:pt idx="18">
                  <c:v>7.77</c:v>
                </c:pt>
                <c:pt idx="19">
                  <c:v>7.5</c:v>
                </c:pt>
                <c:pt idx="20">
                  <c:v>6.47</c:v>
                </c:pt>
                <c:pt idx="21">
                  <c:v>6.48</c:v>
                </c:pt>
                <c:pt idx="22">
                  <c:v>6.54</c:v>
                </c:pt>
                <c:pt idx="23">
                  <c:v>6.6</c:v>
                </c:pt>
                <c:pt idx="24">
                  <c:v>5.71</c:v>
                </c:pt>
                <c:pt idx="25">
                  <c:v>5.62</c:v>
                </c:pt>
                <c:pt idx="26">
                  <c:v>4.97</c:v>
                </c:pt>
                <c:pt idx="27">
                  <c:v>4.7</c:v>
                </c:pt>
                <c:pt idx="28">
                  <c:v>5.38</c:v>
                </c:pt>
                <c:pt idx="29">
                  <c:v>5.39</c:v>
                </c:pt>
                <c:pt idx="30">
                  <c:v>4.5199999999999996</c:v>
                </c:pt>
                <c:pt idx="31">
                  <c:v>4.7699999999999996</c:v>
                </c:pt>
                <c:pt idx="32">
                  <c:v>4.25</c:v>
                </c:pt>
                <c:pt idx="33">
                  <c:v>4.0999999999999996</c:v>
                </c:pt>
                <c:pt idx="34">
                  <c:v>4.0999999999999996</c:v>
                </c:pt>
                <c:pt idx="35">
                  <c:v>4.0999999999999996</c:v>
                </c:pt>
              </c:numCache>
            </c:numRef>
          </c:val>
          <c:smooth val="0"/>
          <c:extLst>
            <c:ext xmlns:c16="http://schemas.microsoft.com/office/drawing/2014/chart" uri="{C3380CC4-5D6E-409C-BE32-E72D297353CC}">
              <c16:uniqueId val="{00000000-0C13-4D07-8062-D33A02F9C145}"/>
            </c:ext>
          </c:extLst>
        </c:ser>
        <c:ser>
          <c:idx val="1"/>
          <c:order val="1"/>
          <c:tx>
            <c:strRef>
              <c:f>'KPI PIVOT TABLES'!$D$4</c:f>
              <c:strCache>
                <c:ptCount val="1"/>
                <c:pt idx="0">
                  <c:v>Average of Repair Duration (hrs)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TABLES'!$D$5:$D$44</c:f>
              <c:numCache>
                <c:formatCode>General</c:formatCode>
                <c:ptCount val="36"/>
                <c:pt idx="0">
                  <c:v>4.0999999999999996</c:v>
                </c:pt>
                <c:pt idx="1">
                  <c:v>4.3099999999999996</c:v>
                </c:pt>
                <c:pt idx="2">
                  <c:v>3.98</c:v>
                </c:pt>
                <c:pt idx="3">
                  <c:v>4.08</c:v>
                </c:pt>
                <c:pt idx="4">
                  <c:v>4.1399999999999997</c:v>
                </c:pt>
                <c:pt idx="5">
                  <c:v>3.92</c:v>
                </c:pt>
                <c:pt idx="6">
                  <c:v>4.04</c:v>
                </c:pt>
                <c:pt idx="7">
                  <c:v>4</c:v>
                </c:pt>
                <c:pt idx="8">
                  <c:v>4.0199999999999996</c:v>
                </c:pt>
                <c:pt idx="9">
                  <c:v>3.85</c:v>
                </c:pt>
                <c:pt idx="10">
                  <c:v>4</c:v>
                </c:pt>
                <c:pt idx="11">
                  <c:v>4.0999999999999996</c:v>
                </c:pt>
                <c:pt idx="12">
                  <c:v>4.29</c:v>
                </c:pt>
                <c:pt idx="13">
                  <c:v>4.1900000000000004</c:v>
                </c:pt>
                <c:pt idx="14">
                  <c:v>4.43</c:v>
                </c:pt>
                <c:pt idx="15">
                  <c:v>3.85</c:v>
                </c:pt>
                <c:pt idx="16">
                  <c:v>4.07</c:v>
                </c:pt>
                <c:pt idx="17">
                  <c:v>3.84</c:v>
                </c:pt>
                <c:pt idx="18">
                  <c:v>4.1399999999999997</c:v>
                </c:pt>
                <c:pt idx="19">
                  <c:v>3.44</c:v>
                </c:pt>
                <c:pt idx="20">
                  <c:v>3.33</c:v>
                </c:pt>
                <c:pt idx="21">
                  <c:v>3.28</c:v>
                </c:pt>
                <c:pt idx="22">
                  <c:v>2.88</c:v>
                </c:pt>
                <c:pt idx="23">
                  <c:v>3.09</c:v>
                </c:pt>
                <c:pt idx="24">
                  <c:v>2.95</c:v>
                </c:pt>
                <c:pt idx="25">
                  <c:v>3.03</c:v>
                </c:pt>
                <c:pt idx="26">
                  <c:v>2.97</c:v>
                </c:pt>
                <c:pt idx="27">
                  <c:v>3.18</c:v>
                </c:pt>
                <c:pt idx="28">
                  <c:v>2.89</c:v>
                </c:pt>
                <c:pt idx="29">
                  <c:v>2.48</c:v>
                </c:pt>
                <c:pt idx="30">
                  <c:v>2.3199999999999998</c:v>
                </c:pt>
                <c:pt idx="31">
                  <c:v>2.5</c:v>
                </c:pt>
                <c:pt idx="32">
                  <c:v>2.04</c:v>
                </c:pt>
                <c:pt idx="33">
                  <c:v>2.57</c:v>
                </c:pt>
                <c:pt idx="34">
                  <c:v>2.34</c:v>
                </c:pt>
                <c:pt idx="35">
                  <c:v>1.91</c:v>
                </c:pt>
              </c:numCache>
            </c:numRef>
          </c:val>
          <c:smooth val="0"/>
          <c:extLst>
            <c:ext xmlns:c16="http://schemas.microsoft.com/office/drawing/2014/chart" uri="{C3380CC4-5D6E-409C-BE32-E72D297353CC}">
              <c16:uniqueId val="{00000001-0C13-4D07-8062-D33A02F9C145}"/>
            </c:ext>
          </c:extLst>
        </c:ser>
        <c:dLbls>
          <c:showLegendKey val="0"/>
          <c:showVal val="0"/>
          <c:showCatName val="0"/>
          <c:showSerName val="0"/>
          <c:showPercent val="0"/>
          <c:showBubbleSize val="0"/>
        </c:dLbls>
        <c:marker val="1"/>
        <c:smooth val="0"/>
        <c:axId val="313976768"/>
        <c:axId val="313974848"/>
      </c:lineChart>
      <c:lineChart>
        <c:grouping val="standard"/>
        <c:varyColors val="0"/>
        <c:ser>
          <c:idx val="2"/>
          <c:order val="2"/>
          <c:tx>
            <c:strRef>
              <c:f>'KPI PIVOT TABLES'!$E$4</c:f>
              <c:strCache>
                <c:ptCount val="1"/>
                <c:pt idx="0">
                  <c:v>Average of Monthly Cost (USD)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'KPI PIVOT TABLES'!$B$5:$B$44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'KPI PIVOT TABLES'!$E$5:$E$44</c:f>
              <c:numCache>
                <c:formatCode>[$$-409]#,##0_ ;\-[$$-409]#,##0\ </c:formatCode>
                <c:ptCount val="36"/>
                <c:pt idx="0">
                  <c:v>190520</c:v>
                </c:pt>
                <c:pt idx="1">
                  <c:v>167676</c:v>
                </c:pt>
                <c:pt idx="2">
                  <c:v>174270</c:v>
                </c:pt>
                <c:pt idx="3">
                  <c:v>190520</c:v>
                </c:pt>
                <c:pt idx="4">
                  <c:v>196172</c:v>
                </c:pt>
                <c:pt idx="5">
                  <c:v>190284</c:v>
                </c:pt>
                <c:pt idx="6">
                  <c:v>187222</c:v>
                </c:pt>
                <c:pt idx="7">
                  <c:v>185103</c:v>
                </c:pt>
                <c:pt idx="8">
                  <c:v>172622</c:v>
                </c:pt>
                <c:pt idx="9">
                  <c:v>180864</c:v>
                </c:pt>
                <c:pt idx="10">
                  <c:v>183454</c:v>
                </c:pt>
                <c:pt idx="11">
                  <c:v>199704</c:v>
                </c:pt>
                <c:pt idx="12">
                  <c:v>191932</c:v>
                </c:pt>
                <c:pt idx="13">
                  <c:v>169796</c:v>
                </c:pt>
                <c:pt idx="14">
                  <c:v>191932</c:v>
                </c:pt>
                <c:pt idx="15">
                  <c:v>184396</c:v>
                </c:pt>
                <c:pt idx="16">
                  <c:v>175918</c:v>
                </c:pt>
                <c:pt idx="17">
                  <c:v>184161</c:v>
                </c:pt>
                <c:pt idx="18">
                  <c:v>182984</c:v>
                </c:pt>
                <c:pt idx="19">
                  <c:v>176625</c:v>
                </c:pt>
                <c:pt idx="20">
                  <c:v>152368</c:v>
                </c:pt>
                <c:pt idx="21">
                  <c:v>152604</c:v>
                </c:pt>
                <c:pt idx="22">
                  <c:v>154017</c:v>
                </c:pt>
                <c:pt idx="23">
                  <c:v>155430</c:v>
                </c:pt>
                <c:pt idx="24">
                  <c:v>134470</c:v>
                </c:pt>
                <c:pt idx="25">
                  <c:v>132351</c:v>
                </c:pt>
                <c:pt idx="26">
                  <c:v>117044</c:v>
                </c:pt>
                <c:pt idx="27">
                  <c:v>110685</c:v>
                </c:pt>
                <c:pt idx="28">
                  <c:v>126699</c:v>
                </c:pt>
                <c:pt idx="29">
                  <c:v>126934</c:v>
                </c:pt>
                <c:pt idx="30">
                  <c:v>106446</c:v>
                </c:pt>
                <c:pt idx="31">
                  <c:v>112334</c:v>
                </c:pt>
                <c:pt idx="32">
                  <c:v>100088</c:v>
                </c:pt>
                <c:pt idx="33">
                  <c:v>96555</c:v>
                </c:pt>
                <c:pt idx="34">
                  <c:v>96555</c:v>
                </c:pt>
                <c:pt idx="35">
                  <c:v>96555</c:v>
                </c:pt>
              </c:numCache>
            </c:numRef>
          </c:val>
          <c:smooth val="0"/>
          <c:extLst>
            <c:ext xmlns:c16="http://schemas.microsoft.com/office/drawing/2014/chart" uri="{C3380CC4-5D6E-409C-BE32-E72D297353CC}">
              <c16:uniqueId val="{00000002-0C13-4D07-8062-D33A02F9C145}"/>
            </c:ext>
          </c:extLst>
        </c:ser>
        <c:dLbls>
          <c:showLegendKey val="0"/>
          <c:showVal val="0"/>
          <c:showCatName val="0"/>
          <c:showSerName val="0"/>
          <c:showPercent val="0"/>
          <c:showBubbleSize val="0"/>
        </c:dLbls>
        <c:marker val="1"/>
        <c:smooth val="0"/>
        <c:axId val="619075360"/>
        <c:axId val="619052320"/>
      </c:lineChart>
      <c:catAx>
        <c:axId val="3139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74848"/>
        <c:crosses val="autoZero"/>
        <c:auto val="1"/>
        <c:lblAlgn val="ctr"/>
        <c:lblOffset val="100"/>
        <c:noMultiLvlLbl val="0"/>
      </c:catAx>
      <c:valAx>
        <c:axId val="31397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76768"/>
        <c:crosses val="autoZero"/>
        <c:crossBetween val="between"/>
      </c:valAx>
      <c:valAx>
        <c:axId val="619052320"/>
        <c:scaling>
          <c:orientation val="minMax"/>
        </c:scaling>
        <c:delete val="0"/>
        <c:axPos val="r"/>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75360"/>
        <c:crosses val="max"/>
        <c:crossBetween val="between"/>
      </c:valAx>
      <c:catAx>
        <c:axId val="619075360"/>
        <c:scaling>
          <c:orientation val="minMax"/>
        </c:scaling>
        <c:delete val="1"/>
        <c:axPos val="b"/>
        <c:numFmt formatCode="General" sourceLinked="1"/>
        <c:majorTickMark val="none"/>
        <c:minorTickMark val="none"/>
        <c:tickLblPos val="nextTo"/>
        <c:crossAx val="619052320"/>
        <c:crosses val="autoZero"/>
        <c:auto val="1"/>
        <c:lblAlgn val="ctr"/>
        <c:lblOffset val="100"/>
        <c:noMultiLvlLbl val="0"/>
      </c:catAx>
      <c:spPr>
        <a:noFill/>
        <a:ln>
          <a:noFill/>
        </a:ln>
        <a:effectLst/>
      </c:spPr>
    </c:plotArea>
    <c:legend>
      <c:legendPos val="b"/>
      <c:layout>
        <c:manualLayout>
          <c:xMode val="edge"/>
          <c:yMode val="edge"/>
          <c:x val="0.38209528667091824"/>
          <c:y val="0.83833354711417485"/>
          <c:w val="0.38318548042715528"/>
          <c:h val="0.1552100051479272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Drilling Cost per Metre — Monthly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9.0668518203136261E-2"/>
          <c:y val="0.10603665947367115"/>
          <c:w val="0.86911595995740476"/>
          <c:h val="0.76941220824962175"/>
        </c:manualLayout>
      </c:layout>
      <c:lineChart>
        <c:grouping val="standard"/>
        <c:varyColors val="0"/>
        <c:ser>
          <c:idx val="0"/>
          <c:order val="0"/>
          <c:spPr>
            <a:ln w="28575" cap="rnd">
              <a:solidFill>
                <a:schemeClr val="accent6"/>
              </a:solidFill>
              <a:round/>
            </a:ln>
            <a:effectLst/>
          </c:spPr>
          <c:marker>
            <c:symbol val="circle"/>
            <c:size val="5"/>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'UG Diamond Drilling '!$B$7:$B$42</c:f>
              <c:numCache>
                <mc:AlternateContent xmlns:mc="http://schemas.openxmlformats.org/markup-compatibility/2006">
                  <mc:Choice Requires="c16r2">
                    <c16r2:formatcode2>[$-en-IO,1]d\ mmm\ yyyy;@</c16r2:formatcode2>
                  </mc:Choice>
                  <mc:Fallback>
                    <c:formatCode>[$]d\ mmm\ yyyy;@</c:formatCode>
                  </mc:Fallback>
                </mc:AlternateContent>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'UG Diamond Drilling '!$E$7:$E$42</c:f>
              <c:numCache>
                <c:formatCode>\$#,##0</c:formatCode>
                <c:ptCount val="36"/>
                <c:pt idx="0">
                  <c:v>282.2</c:v>
                </c:pt>
                <c:pt idx="1">
                  <c:v>271.60000000000002</c:v>
                </c:pt>
                <c:pt idx="2">
                  <c:v>270</c:v>
                </c:pt>
                <c:pt idx="3">
                  <c:v>280.39999999999998</c:v>
                </c:pt>
                <c:pt idx="4">
                  <c:v>274.60000000000002</c:v>
                </c:pt>
                <c:pt idx="5">
                  <c:v>267.8</c:v>
                </c:pt>
                <c:pt idx="6">
                  <c:v>266.3</c:v>
                </c:pt>
                <c:pt idx="7">
                  <c:v>265</c:v>
                </c:pt>
                <c:pt idx="8">
                  <c:v>275.89999999999998</c:v>
                </c:pt>
                <c:pt idx="9">
                  <c:v>267.8</c:v>
                </c:pt>
                <c:pt idx="10">
                  <c:v>259.10000000000002</c:v>
                </c:pt>
                <c:pt idx="11">
                  <c:v>245.3</c:v>
                </c:pt>
                <c:pt idx="12">
                  <c:v>224</c:v>
                </c:pt>
                <c:pt idx="13">
                  <c:v>209.1</c:v>
                </c:pt>
                <c:pt idx="14">
                  <c:v>198.3</c:v>
                </c:pt>
                <c:pt idx="15">
                  <c:v>172.8</c:v>
                </c:pt>
                <c:pt idx="16">
                  <c:v>153.19999999999999</c:v>
                </c:pt>
                <c:pt idx="17">
                  <c:v>149.9</c:v>
                </c:pt>
                <c:pt idx="18">
                  <c:v>127.9</c:v>
                </c:pt>
                <c:pt idx="19">
                  <c:v>112.5</c:v>
                </c:pt>
                <c:pt idx="20">
                  <c:v>103.2</c:v>
                </c:pt>
                <c:pt idx="21">
                  <c:v>81.5</c:v>
                </c:pt>
                <c:pt idx="22">
                  <c:v>86.5</c:v>
                </c:pt>
                <c:pt idx="23">
                  <c:v>88.1</c:v>
                </c:pt>
                <c:pt idx="24">
                  <c:v>82.2</c:v>
                </c:pt>
                <c:pt idx="25">
                  <c:v>88.1</c:v>
                </c:pt>
                <c:pt idx="26">
                  <c:v>85.6</c:v>
                </c:pt>
                <c:pt idx="27">
                  <c:v>82</c:v>
                </c:pt>
                <c:pt idx="28">
                  <c:v>84</c:v>
                </c:pt>
                <c:pt idx="29">
                  <c:v>90.5</c:v>
                </c:pt>
                <c:pt idx="30">
                  <c:v>89.1</c:v>
                </c:pt>
                <c:pt idx="31">
                  <c:v>85.1</c:v>
                </c:pt>
                <c:pt idx="32">
                  <c:v>83.4</c:v>
                </c:pt>
                <c:pt idx="33">
                  <c:v>84.3</c:v>
                </c:pt>
                <c:pt idx="34">
                  <c:v>88</c:v>
                </c:pt>
                <c:pt idx="35">
                  <c:v>95.5</c:v>
                </c:pt>
              </c:numCache>
            </c:numRef>
          </c:val>
          <c:smooth val="1"/>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64B7-483B-8C1B-A6AD69CDF5C6}"/>
            </c:ext>
          </c:extLst>
        </c:ser>
        <c:dLbls>
          <c:showLegendKey val="0"/>
          <c:showVal val="0"/>
          <c:showCatName val="0"/>
          <c:showSerName val="0"/>
          <c:showPercent val="0"/>
          <c:showBubbleSize val="0"/>
        </c:dLbls>
        <c:hiLowLines>
          <c:spPr>
            <a:ln w="15875" cap="flat" cmpd="sng" algn="ctr">
              <a:solidFill>
                <a:schemeClr val="tx1">
                  <a:lumMod val="65000"/>
                  <a:lumOff val="35000"/>
                </a:schemeClr>
              </a:solidFill>
              <a:round/>
            </a:ln>
            <a:effectLst/>
          </c:spPr>
        </c:hiLowLines>
        <c:marker val="1"/>
        <c:smooth val="0"/>
        <c:axId val="65905631"/>
        <c:axId val="28184368"/>
      </c:lineChart>
      <c:dateAx>
        <c:axId val="65905631"/>
        <c:scaling>
          <c:orientation val="minMax"/>
        </c:scaling>
        <c:delete val="0"/>
        <c:axPos val="b"/>
        <c:numFmt formatCode="[$]d\ mmm\ yyyy;@" c16r2:formatcode2="[$-en-IO,1]d\ mmm\ yyyy;@" sourceLinked="1"/>
        <c:majorTickMark val="none"/>
        <c:minorTickMark val="none"/>
        <c:tickLblPos val="nextTo"/>
        <c:spPr>
          <a:noFill/>
          <a:ln w="19050"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84368"/>
        <c:crosses val="autoZero"/>
        <c:auto val="1"/>
        <c:lblOffset val="100"/>
        <c:baseTimeUnit val="months"/>
        <c:majorUnit val="2"/>
        <c:majorTimeUnit val="months"/>
      </c:dateAx>
      <c:valAx>
        <c:axId val="28184368"/>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USD per metre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5631"/>
        <c:crosses val="autoZero"/>
        <c:crossBetween val="midCat"/>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Open Pit — Tyre Consumption Trend</a:t>
            </a:r>
          </a:p>
        </c:rich>
      </c:tx>
      <c:overlay val="0"/>
      <c:spPr>
        <a:noFill/>
        <a:ln w="0">
          <a:noFill/>
        </a:ln>
      </c:spPr>
    </c:title>
    <c:autoTitleDeleted val="0"/>
    <c:plotArea>
      <c:layout>
        <c:manualLayout>
          <c:layoutTarget val="inner"/>
          <c:xMode val="edge"/>
          <c:yMode val="edge"/>
          <c:x val="0.12988862055293227"/>
          <c:y val="0.16442782342097628"/>
          <c:w val="0.74411324423961922"/>
          <c:h val="0.54638770178281815"/>
        </c:manualLayout>
      </c:layout>
      <c:lineChart>
        <c:grouping val="standard"/>
        <c:varyColors val="0"/>
        <c:ser>
          <c:idx val="0"/>
          <c:order val="0"/>
          <c:tx>
            <c:strRef>
              <c:f>'Tyre Performance OPEN PIT'!$C$7</c:f>
              <c:strCache>
                <c:ptCount val="1"/>
                <c:pt idx="0">
                  <c:v>Tyres Used/month</c:v>
                </c:pt>
              </c:strCache>
            </c:strRef>
          </c:tx>
          <c:spPr>
            <a:ln w="15875">
              <a:solidFill>
                <a:srgbClr val="2E7DA3"/>
              </a:solidFill>
              <a:round/>
            </a:ln>
          </c:spPr>
          <c:marker>
            <c:symbol val="circle"/>
            <c:size val="5"/>
            <c:spPr>
              <a:solidFill>
                <a:schemeClr val="accent1"/>
              </a:solidFill>
              <a:ln>
                <a:solidFill>
                  <a:srgbClr val="2E7DA3"/>
                </a:solidFill>
              </a:ln>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'Tyre Performance OPEN PIT'!$B$8:$B$43</c:f>
              <c:numCache>
                <mc:AlternateContent xmlns:mc="http://schemas.openxmlformats.org/markup-compatibility/2006">
                  <mc:Choice Requires="c16r2">
                    <c16r2:formatcode2>[$-en-IO,1]d\ mmm\ yyyy;@</c16r2:formatcode2>
                  </mc:Choice>
                  <mc:Fallback>
                    <c:formatCode>[$]d\ mmm\ yyyy;@</c:formatCode>
                  </mc:Fallback>
                </mc:AlternateContent>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'Tyre Performance OPEN PIT'!$C$8:$C$43</c:f>
              <c:numCache>
                <c:formatCode>General</c:formatCode>
                <c:ptCount val="36"/>
                <c:pt idx="0">
                  <c:v>63.5</c:v>
                </c:pt>
                <c:pt idx="1">
                  <c:v>61.6</c:v>
                </c:pt>
                <c:pt idx="2">
                  <c:v>63.9</c:v>
                </c:pt>
                <c:pt idx="3">
                  <c:v>66.599999999999994</c:v>
                </c:pt>
                <c:pt idx="4">
                  <c:v>61.3</c:v>
                </c:pt>
                <c:pt idx="5">
                  <c:v>61.3</c:v>
                </c:pt>
                <c:pt idx="6">
                  <c:v>66.7</c:v>
                </c:pt>
                <c:pt idx="7">
                  <c:v>64.3</c:v>
                </c:pt>
                <c:pt idx="8">
                  <c:v>60.6</c:v>
                </c:pt>
                <c:pt idx="9">
                  <c:v>63.6</c:v>
                </c:pt>
                <c:pt idx="10">
                  <c:v>60.6</c:v>
                </c:pt>
                <c:pt idx="11">
                  <c:v>60.6</c:v>
                </c:pt>
                <c:pt idx="12">
                  <c:v>62.7</c:v>
                </c:pt>
                <c:pt idx="13">
                  <c:v>54.5</c:v>
                </c:pt>
                <c:pt idx="14">
                  <c:v>53.2</c:v>
                </c:pt>
                <c:pt idx="15">
                  <c:v>54.9</c:v>
                </c:pt>
                <c:pt idx="16">
                  <c:v>51.8</c:v>
                </c:pt>
                <c:pt idx="17">
                  <c:v>53.9</c:v>
                </c:pt>
                <c:pt idx="18">
                  <c:v>48.5</c:v>
                </c:pt>
                <c:pt idx="19">
                  <c:v>45.2</c:v>
                </c:pt>
                <c:pt idx="20">
                  <c:v>52</c:v>
                </c:pt>
                <c:pt idx="21">
                  <c:v>45.1</c:v>
                </c:pt>
                <c:pt idx="22">
                  <c:v>44.2</c:v>
                </c:pt>
                <c:pt idx="23">
                  <c:v>37.9</c:v>
                </c:pt>
                <c:pt idx="24">
                  <c:v>38.799999999999997</c:v>
                </c:pt>
                <c:pt idx="25">
                  <c:v>38.9</c:v>
                </c:pt>
                <c:pt idx="26">
                  <c:v>33.299999999999997</c:v>
                </c:pt>
                <c:pt idx="27">
                  <c:v>36.1</c:v>
                </c:pt>
                <c:pt idx="28">
                  <c:v>32</c:v>
                </c:pt>
                <c:pt idx="29">
                  <c:v>32</c:v>
                </c:pt>
                <c:pt idx="30">
                  <c:v>32</c:v>
                </c:pt>
                <c:pt idx="31">
                  <c:v>33.4</c:v>
                </c:pt>
                <c:pt idx="32">
                  <c:v>32</c:v>
                </c:pt>
                <c:pt idx="33">
                  <c:v>32</c:v>
                </c:pt>
                <c:pt idx="34">
                  <c:v>32</c:v>
                </c:pt>
                <c:pt idx="35">
                  <c:v>32</c:v>
                </c:pt>
              </c:numCache>
            </c:numRef>
          </c:val>
          <c:smooth val="1"/>
          <c:extLst>
            <c:ext xmlns:c16="http://schemas.microsoft.com/office/drawing/2014/chart" uri="{C3380CC4-5D6E-409C-BE32-E72D297353CC}">
              <c16:uniqueId val="{00000000-00FE-481E-9B9A-EC8C33AB6B0E}"/>
            </c:ext>
          </c:extLst>
        </c:ser>
        <c:dLbls>
          <c:showLegendKey val="0"/>
          <c:showVal val="0"/>
          <c:showCatName val="0"/>
          <c:showSerName val="0"/>
          <c:showPercent val="0"/>
          <c:showBubbleSize val="0"/>
        </c:dLbls>
        <c:hiLowLines>
          <c:spPr>
            <a:ln w="0">
              <a:noFill/>
            </a:ln>
          </c:spPr>
        </c:hiLowLines>
        <c:marker val="1"/>
        <c:smooth val="0"/>
        <c:axId val="88671206"/>
        <c:axId val="83753467"/>
      </c:lineChart>
      <c:dateAx>
        <c:axId val="8867120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d\ mmm\ yyyy;@" c16r2:formatcode2="[$-en-IO,1]d\ mmm\ 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753467"/>
        <c:crosses val="autoZero"/>
        <c:auto val="1"/>
        <c:lblOffset val="100"/>
        <c:baseTimeUnit val="months"/>
      </c:dateAx>
      <c:valAx>
        <c:axId val="8375346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Tyres / 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671206"/>
        <c:crosses val="autoZero"/>
        <c:crossBetween val="between"/>
      </c:valAx>
      <c:spPr>
        <a:noFill/>
        <a:ln w="0">
          <a:noFill/>
        </a:ln>
      </c:spPr>
    </c:plotArea>
    <c:legend>
      <c:legendPos val="r"/>
      <c:layout>
        <c:manualLayout>
          <c:xMode val="edge"/>
          <c:yMode val="edge"/>
          <c:x val="0.6817373665081693"/>
          <c:y val="0.63851356029153528"/>
          <c:w val="0.2906859387953718"/>
          <c:h val="7.0663179041510274E-2"/>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Jumbo Cycle Time — Monthly Trend</a:t>
            </a:r>
          </a:p>
        </c:rich>
      </c:tx>
      <c:overlay val="0"/>
      <c:spPr>
        <a:noFill/>
        <a:ln w="0">
          <a:noFill/>
        </a:ln>
      </c:spPr>
    </c:title>
    <c:autoTitleDeleted val="0"/>
    <c:plotArea>
      <c:layout>
        <c:manualLayout>
          <c:layoutTarget val="inner"/>
          <c:xMode val="edge"/>
          <c:yMode val="edge"/>
          <c:x val="8.0278206262040408E-2"/>
          <c:y val="0.1349600210123296"/>
          <c:w val="0.84373528585042123"/>
          <c:h val="0.64895039372862784"/>
        </c:manualLayout>
      </c:layout>
      <c:lineChart>
        <c:grouping val="standard"/>
        <c:varyColors val="0"/>
        <c:ser>
          <c:idx val="0"/>
          <c:order val="0"/>
          <c:tx>
            <c:strRef>
              <c:f>'Mine Development Cycle'!$C$6</c:f>
              <c:strCache>
                <c:ptCount val="1"/>
                <c:pt idx="0">
                  <c:v>Cycle Time (hrs/cut)</c:v>
                </c:pt>
              </c:strCache>
            </c:strRef>
          </c:tx>
          <c:spPr>
            <a:ln w="9525">
              <a:solidFill>
                <a:srgbClr val="1B4F6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'Mine Development Cycle'!$B$7:$B$42</c:f>
              <c:numCache>
                <mc:AlternateContent xmlns:mc="http://schemas.openxmlformats.org/markup-compatibility/2006">
                  <mc:Choice Requires="c16r2">
                    <c16r2:formatcode2>[$-en-IO,1]d\ mmm\ yyyy;@</c16r2:formatcode2>
                  </mc:Choice>
                  <mc:Fallback>
                    <c:formatCode>[$]d\ mmm\ yyyy;@</c:formatCode>
                  </mc:Fallback>
                </mc:AlternateContent>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'Mine Development Cycle'!$C$7:$C$42</c:f>
              <c:numCache>
                <c:formatCode>General</c:formatCode>
                <c:ptCount val="36"/>
                <c:pt idx="0">
                  <c:v>32</c:v>
                </c:pt>
                <c:pt idx="1">
                  <c:v>33</c:v>
                </c:pt>
                <c:pt idx="2">
                  <c:v>32.1</c:v>
                </c:pt>
                <c:pt idx="3">
                  <c:v>32.4</c:v>
                </c:pt>
                <c:pt idx="4">
                  <c:v>31</c:v>
                </c:pt>
                <c:pt idx="5">
                  <c:v>32.4</c:v>
                </c:pt>
                <c:pt idx="6">
                  <c:v>32.1</c:v>
                </c:pt>
                <c:pt idx="7">
                  <c:v>31.6</c:v>
                </c:pt>
                <c:pt idx="8">
                  <c:v>32.4</c:v>
                </c:pt>
                <c:pt idx="9">
                  <c:v>31.7</c:v>
                </c:pt>
                <c:pt idx="10">
                  <c:v>31.6</c:v>
                </c:pt>
                <c:pt idx="11">
                  <c:v>32.5</c:v>
                </c:pt>
                <c:pt idx="12">
                  <c:v>32.299999999999997</c:v>
                </c:pt>
                <c:pt idx="13">
                  <c:v>32</c:v>
                </c:pt>
                <c:pt idx="14">
                  <c:v>31.8</c:v>
                </c:pt>
                <c:pt idx="15">
                  <c:v>30.1</c:v>
                </c:pt>
                <c:pt idx="16">
                  <c:v>31.9</c:v>
                </c:pt>
                <c:pt idx="17">
                  <c:v>28.8</c:v>
                </c:pt>
                <c:pt idx="18">
                  <c:v>28.8</c:v>
                </c:pt>
                <c:pt idx="19">
                  <c:v>28.9</c:v>
                </c:pt>
                <c:pt idx="20">
                  <c:v>27.7</c:v>
                </c:pt>
                <c:pt idx="21">
                  <c:v>30.4</c:v>
                </c:pt>
                <c:pt idx="22">
                  <c:v>29</c:v>
                </c:pt>
                <c:pt idx="23">
                  <c:v>29.1</c:v>
                </c:pt>
                <c:pt idx="24">
                  <c:v>27.3</c:v>
                </c:pt>
                <c:pt idx="25">
                  <c:v>24.9</c:v>
                </c:pt>
                <c:pt idx="26">
                  <c:v>26.3</c:v>
                </c:pt>
                <c:pt idx="27">
                  <c:v>25.8</c:v>
                </c:pt>
                <c:pt idx="28">
                  <c:v>27.2</c:v>
                </c:pt>
                <c:pt idx="29">
                  <c:v>25.3</c:v>
                </c:pt>
                <c:pt idx="30">
                  <c:v>25.4</c:v>
                </c:pt>
                <c:pt idx="31">
                  <c:v>24</c:v>
                </c:pt>
                <c:pt idx="32">
                  <c:v>22.7</c:v>
                </c:pt>
                <c:pt idx="33">
                  <c:v>21.5</c:v>
                </c:pt>
                <c:pt idx="34">
                  <c:v>22.3</c:v>
                </c:pt>
                <c:pt idx="35">
                  <c:v>23.7</c:v>
                </c:pt>
              </c:numCache>
            </c:numRef>
          </c:val>
          <c:smooth val="1"/>
          <c:extLst>
            <c:ext xmlns:c16="http://schemas.microsoft.com/office/drawing/2014/chart" uri="{C3380CC4-5D6E-409C-BE32-E72D297353CC}">
              <c16:uniqueId val="{00000000-D6CB-4425-8E3B-579B7723EA84}"/>
            </c:ext>
          </c:extLst>
        </c:ser>
        <c:dLbls>
          <c:showLegendKey val="0"/>
          <c:showVal val="0"/>
          <c:showCatName val="0"/>
          <c:showSerName val="0"/>
          <c:showPercent val="0"/>
          <c:showBubbleSize val="0"/>
        </c:dLbls>
        <c:hiLowLines>
          <c:spPr>
            <a:ln w="0">
              <a:noFill/>
            </a:ln>
          </c:spPr>
        </c:hiLowLines>
        <c:smooth val="0"/>
        <c:axId val="63102739"/>
        <c:axId val="43713299"/>
      </c:lineChart>
      <c:dateAx>
        <c:axId val="63102739"/>
        <c:scaling>
          <c:orientation val="minMax"/>
        </c:scaling>
        <c:delete val="0"/>
        <c:axPos val="b"/>
        <c:numFmt formatCode="[$]d\ mmm\ yyyy;@" c16r2:formatcode2="[$-en-IO,1]d\ mmm\ 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713299"/>
        <c:crosses val="autoZero"/>
        <c:auto val="1"/>
        <c:lblOffset val="100"/>
        <c:baseTimeUnit val="months"/>
      </c:dateAx>
      <c:valAx>
        <c:axId val="437132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Hours per cut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102739"/>
        <c:crosses val="autoZero"/>
        <c:crossBetween val="between"/>
      </c:valAx>
      <c:spPr>
        <a:noFill/>
        <a:ln w="0">
          <a:noFill/>
        </a:ln>
      </c:spPr>
    </c:plotArea>
    <c:legend>
      <c:legendPos val="b"/>
      <c:layout>
        <c:manualLayout>
          <c:xMode val="edge"/>
          <c:yMode val="edge"/>
          <c:x val="0.38986034840912365"/>
          <c:y val="0.90992655786724852"/>
          <c:w val="0.22003296666422417"/>
          <c:h val="5.7174105012259967E-2"/>
        </c:manualLayout>
      </c:layout>
      <c:overlay val="0"/>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Development Overbreak — Monthly Trend (%)</a:t>
            </a:r>
          </a:p>
        </c:rich>
      </c:tx>
      <c:overlay val="0"/>
      <c:spPr>
        <a:noFill/>
        <a:ln w="0">
          <a:noFill/>
        </a:ln>
      </c:spPr>
    </c:title>
    <c:autoTitleDeleted val="0"/>
    <c:plotArea>
      <c:layout/>
      <c:lineChart>
        <c:grouping val="standard"/>
        <c:varyColors val="0"/>
        <c:ser>
          <c:idx val="0"/>
          <c:order val="0"/>
          <c:tx>
            <c:strRef>
              <c:f>'Mine Development Cycle'!$E$6</c:f>
              <c:strCache>
                <c:ptCount val="1"/>
                <c:pt idx="0">
                  <c:v>Overbreak (%)</c:v>
                </c:pt>
              </c:strCache>
            </c:strRef>
          </c:tx>
          <c:spPr>
            <a:ln w="47520">
              <a:solidFill>
                <a:srgbClr val="E67E2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'Mine Development Cycle'!$B$7:$B$42</c:f>
              <c:numCache>
                <mc:AlternateContent xmlns:mc="http://schemas.openxmlformats.org/markup-compatibility/2006">
                  <mc:Choice Requires="c16r2">
                    <c16r2:formatcode2>[$-en-IO,1]d\ mmm\ yyyy;@</c16r2:formatcode2>
                  </mc:Choice>
                  <mc:Fallback>
                    <c:formatCode>[$]d\ mmm\ yyyy;@</c:formatCode>
                  </mc:Fallback>
                </mc:AlternateContent>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'Mine Development Cycle'!$E$7:$E$42</c:f>
              <c:numCache>
                <c:formatCode>General</c:formatCode>
                <c:ptCount val="36"/>
                <c:pt idx="0">
                  <c:v>11.2</c:v>
                </c:pt>
                <c:pt idx="1">
                  <c:v>12.8</c:v>
                </c:pt>
                <c:pt idx="2">
                  <c:v>12.8</c:v>
                </c:pt>
                <c:pt idx="3">
                  <c:v>12.6</c:v>
                </c:pt>
                <c:pt idx="4">
                  <c:v>13.6</c:v>
                </c:pt>
                <c:pt idx="5">
                  <c:v>13.4</c:v>
                </c:pt>
                <c:pt idx="6">
                  <c:v>12.5</c:v>
                </c:pt>
                <c:pt idx="7">
                  <c:v>12</c:v>
                </c:pt>
                <c:pt idx="8">
                  <c:v>13</c:v>
                </c:pt>
                <c:pt idx="9">
                  <c:v>12.7</c:v>
                </c:pt>
                <c:pt idx="10">
                  <c:v>12.9</c:v>
                </c:pt>
                <c:pt idx="11">
                  <c:v>13.1</c:v>
                </c:pt>
                <c:pt idx="12">
                  <c:v>11.7</c:v>
                </c:pt>
                <c:pt idx="13">
                  <c:v>14.7</c:v>
                </c:pt>
                <c:pt idx="14">
                  <c:v>13</c:v>
                </c:pt>
                <c:pt idx="15">
                  <c:v>13.2</c:v>
                </c:pt>
                <c:pt idx="16">
                  <c:v>13.4</c:v>
                </c:pt>
                <c:pt idx="17">
                  <c:v>13.6</c:v>
                </c:pt>
                <c:pt idx="18">
                  <c:v>11.9</c:v>
                </c:pt>
                <c:pt idx="19">
                  <c:v>10</c:v>
                </c:pt>
                <c:pt idx="20">
                  <c:v>10.6</c:v>
                </c:pt>
                <c:pt idx="21">
                  <c:v>10.7</c:v>
                </c:pt>
                <c:pt idx="22">
                  <c:v>10.8</c:v>
                </c:pt>
                <c:pt idx="23">
                  <c:v>10.4</c:v>
                </c:pt>
                <c:pt idx="24">
                  <c:v>9.1</c:v>
                </c:pt>
                <c:pt idx="25">
                  <c:v>9.9</c:v>
                </c:pt>
                <c:pt idx="26">
                  <c:v>8.9</c:v>
                </c:pt>
                <c:pt idx="27">
                  <c:v>8.6</c:v>
                </c:pt>
                <c:pt idx="28">
                  <c:v>8</c:v>
                </c:pt>
                <c:pt idx="29">
                  <c:v>9.1</c:v>
                </c:pt>
                <c:pt idx="30">
                  <c:v>8.9</c:v>
                </c:pt>
                <c:pt idx="31">
                  <c:v>9.1999999999999993</c:v>
                </c:pt>
                <c:pt idx="32">
                  <c:v>7</c:v>
                </c:pt>
                <c:pt idx="33">
                  <c:v>7.5</c:v>
                </c:pt>
                <c:pt idx="34">
                  <c:v>7</c:v>
                </c:pt>
                <c:pt idx="35">
                  <c:v>8.6</c:v>
                </c:pt>
              </c:numCache>
            </c:numRef>
          </c:val>
          <c:smooth val="1"/>
          <c:extLst>
            <c:ext xmlns:c16="http://schemas.microsoft.com/office/drawing/2014/chart" uri="{C3380CC4-5D6E-409C-BE32-E72D297353CC}">
              <c16:uniqueId val="{00000000-A245-4A4B-9D9A-CDDFE15BB3B1}"/>
            </c:ext>
          </c:extLst>
        </c:ser>
        <c:dLbls>
          <c:showLegendKey val="0"/>
          <c:showVal val="0"/>
          <c:showCatName val="0"/>
          <c:showSerName val="0"/>
          <c:showPercent val="0"/>
          <c:showBubbleSize val="0"/>
        </c:dLbls>
        <c:hiLowLines>
          <c:spPr>
            <a:ln w="0">
              <a:noFill/>
            </a:ln>
          </c:spPr>
        </c:hiLowLines>
        <c:smooth val="0"/>
        <c:axId val="20083284"/>
        <c:axId val="55527032"/>
      </c:lineChart>
      <c:dateAx>
        <c:axId val="20083284"/>
        <c:scaling>
          <c:orientation val="minMax"/>
        </c:scaling>
        <c:delete val="0"/>
        <c:axPos val="b"/>
        <c:numFmt formatCode="[$]d\ mmm\ yyyy;@" c16r2:formatcode2="[$-en-IO,1]d\ mmm\ 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27032"/>
        <c:crosses val="autoZero"/>
        <c:auto val="1"/>
        <c:lblOffset val="100"/>
        <c:baseTimeUnit val="months"/>
      </c:dateAx>
      <c:valAx>
        <c:axId val="5552703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Overbreak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08328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LHD Loader — Availability &amp; Utilisation Trend</a:t>
            </a:r>
          </a:p>
        </c:rich>
      </c:tx>
      <c:layout>
        <c:manualLayout>
          <c:xMode val="edge"/>
          <c:yMode val="edge"/>
          <c:x val="0.14557103357874712"/>
          <c:y val="0"/>
        </c:manualLayout>
      </c:layout>
      <c:overlay val="0"/>
      <c:spPr>
        <a:noFill/>
        <a:ln w="0">
          <a:noFill/>
        </a:ln>
      </c:spPr>
    </c:title>
    <c:autoTitleDeleted val="0"/>
    <c:plotArea>
      <c:layout>
        <c:manualLayout>
          <c:layoutTarget val="inner"/>
          <c:xMode val="edge"/>
          <c:yMode val="edge"/>
          <c:x val="0.15391430521325081"/>
          <c:y val="0.19696599529247913"/>
          <c:w val="0.62120790011129978"/>
          <c:h val="0.64067586653420461"/>
        </c:manualLayout>
      </c:layout>
      <c:lineChart>
        <c:grouping val="standard"/>
        <c:varyColors val="0"/>
        <c:ser>
          <c:idx val="0"/>
          <c:order val="0"/>
          <c:tx>
            <c:strRef>
              <c:f>'Equipment Utilisation'!$C$6</c:f>
              <c:strCache>
                <c:ptCount val="1"/>
                <c:pt idx="0">
                  <c:v>Availability (%)</c:v>
                </c:pt>
              </c:strCache>
            </c:strRef>
          </c:tx>
          <c:spPr>
            <a:ln w="47520">
              <a:solidFill>
                <a:srgbClr val="1B4F6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'Equipment Utilisation'!$B$7:$B$42</c:f>
              <c:numCache>
                <mc:AlternateContent xmlns:mc="http://schemas.openxmlformats.org/markup-compatibility/2006">
                  <mc:Choice Requires="c16r2">
                    <c16r2:formatcode2>[$-en-IO,1]d\ mmm\ yyyy;@</c16r2:formatcode2>
                  </mc:Choice>
                  <mc:Fallback>
                    <c:formatCode>[$]d\ mmm\ yyyy;@</c:formatCode>
                  </mc:Fallback>
                </mc:AlternateContent>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'Equipment Utilisation'!$C$7:$C$42</c:f>
              <c:numCache>
                <c:formatCode>0.0\%</c:formatCode>
                <c:ptCount val="36"/>
                <c:pt idx="0">
                  <c:v>54.6</c:v>
                </c:pt>
                <c:pt idx="1">
                  <c:v>50.3</c:v>
                </c:pt>
                <c:pt idx="2">
                  <c:v>52.4</c:v>
                </c:pt>
                <c:pt idx="3">
                  <c:v>54.2</c:v>
                </c:pt>
                <c:pt idx="4">
                  <c:v>50.9</c:v>
                </c:pt>
                <c:pt idx="5">
                  <c:v>51.9</c:v>
                </c:pt>
                <c:pt idx="6">
                  <c:v>53.5</c:v>
                </c:pt>
                <c:pt idx="7">
                  <c:v>53.4</c:v>
                </c:pt>
                <c:pt idx="8">
                  <c:v>50.8</c:v>
                </c:pt>
                <c:pt idx="9">
                  <c:v>53.1</c:v>
                </c:pt>
                <c:pt idx="10">
                  <c:v>53.9</c:v>
                </c:pt>
                <c:pt idx="11">
                  <c:v>55.7</c:v>
                </c:pt>
                <c:pt idx="12">
                  <c:v>49.6</c:v>
                </c:pt>
                <c:pt idx="13">
                  <c:v>54.3</c:v>
                </c:pt>
                <c:pt idx="14">
                  <c:v>55</c:v>
                </c:pt>
                <c:pt idx="15">
                  <c:v>55.8</c:v>
                </c:pt>
                <c:pt idx="16">
                  <c:v>57.5</c:v>
                </c:pt>
                <c:pt idx="17">
                  <c:v>55</c:v>
                </c:pt>
                <c:pt idx="18">
                  <c:v>54.6</c:v>
                </c:pt>
                <c:pt idx="19">
                  <c:v>56</c:v>
                </c:pt>
                <c:pt idx="20">
                  <c:v>63.7</c:v>
                </c:pt>
                <c:pt idx="21">
                  <c:v>60.3</c:v>
                </c:pt>
                <c:pt idx="22">
                  <c:v>58.1</c:v>
                </c:pt>
                <c:pt idx="23">
                  <c:v>60.2</c:v>
                </c:pt>
                <c:pt idx="24">
                  <c:v>58.9</c:v>
                </c:pt>
                <c:pt idx="25">
                  <c:v>59.6</c:v>
                </c:pt>
                <c:pt idx="26">
                  <c:v>62.2</c:v>
                </c:pt>
                <c:pt idx="27">
                  <c:v>68.2</c:v>
                </c:pt>
                <c:pt idx="28">
                  <c:v>58.4</c:v>
                </c:pt>
                <c:pt idx="29">
                  <c:v>62.5</c:v>
                </c:pt>
                <c:pt idx="30">
                  <c:v>62.9</c:v>
                </c:pt>
                <c:pt idx="31">
                  <c:v>66.900000000000006</c:v>
                </c:pt>
                <c:pt idx="32">
                  <c:v>63.3</c:v>
                </c:pt>
                <c:pt idx="33">
                  <c:v>65.8</c:v>
                </c:pt>
                <c:pt idx="34">
                  <c:v>72.099999999999994</c:v>
                </c:pt>
                <c:pt idx="35">
                  <c:v>64.8</c:v>
                </c:pt>
              </c:numCache>
            </c:numRef>
          </c:val>
          <c:smooth val="1"/>
          <c:extLst>
            <c:ext xmlns:c16="http://schemas.microsoft.com/office/drawing/2014/chart" uri="{C3380CC4-5D6E-409C-BE32-E72D297353CC}">
              <c16:uniqueId val="{00000000-EAE4-4885-9D9B-7FC6A6B197D0}"/>
            </c:ext>
          </c:extLst>
        </c:ser>
        <c:ser>
          <c:idx val="1"/>
          <c:order val="1"/>
          <c:tx>
            <c:strRef>
              <c:f>'Equipment Utilisation'!$D$6</c:f>
              <c:strCache>
                <c:ptCount val="1"/>
                <c:pt idx="0">
                  <c:v>Utilisation (%)</c:v>
                </c:pt>
              </c:strCache>
            </c:strRef>
          </c:tx>
          <c:spPr>
            <a:ln w="47520">
              <a:solidFill>
                <a:srgbClr val="C8A95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'Equipment Utilisation'!$B$7:$B$42</c:f>
              <c:numCache>
                <mc:AlternateContent xmlns:mc="http://schemas.openxmlformats.org/markup-compatibility/2006">
                  <mc:Choice Requires="c16r2">
                    <c16r2:formatcode2>[$-en-IO,1]d\ mmm\ yyyy;@</c16r2:formatcode2>
                  </mc:Choice>
                  <mc:Fallback>
                    <c:formatCode>[$]d\ mmm\ yyyy;@</c:formatCode>
                  </mc:Fallback>
                </mc:AlternateContent>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'Equipment Utilisation'!$D$7:$D$42</c:f>
              <c:numCache>
                <c:formatCode>0.0\%</c:formatCode>
                <c:ptCount val="36"/>
                <c:pt idx="0">
                  <c:v>67.7</c:v>
                </c:pt>
                <c:pt idx="1">
                  <c:v>69.7</c:v>
                </c:pt>
                <c:pt idx="2">
                  <c:v>70.099999999999994</c:v>
                </c:pt>
                <c:pt idx="3">
                  <c:v>68.900000000000006</c:v>
                </c:pt>
                <c:pt idx="4">
                  <c:v>66.7</c:v>
                </c:pt>
                <c:pt idx="5">
                  <c:v>70.3</c:v>
                </c:pt>
                <c:pt idx="6">
                  <c:v>67.099999999999994</c:v>
                </c:pt>
                <c:pt idx="7">
                  <c:v>69.599999999999994</c:v>
                </c:pt>
                <c:pt idx="8">
                  <c:v>69.2</c:v>
                </c:pt>
                <c:pt idx="9">
                  <c:v>67.3</c:v>
                </c:pt>
                <c:pt idx="10">
                  <c:v>69.8</c:v>
                </c:pt>
                <c:pt idx="11">
                  <c:v>70.599999999999994</c:v>
                </c:pt>
                <c:pt idx="12">
                  <c:v>67.599999999999994</c:v>
                </c:pt>
                <c:pt idx="13">
                  <c:v>69.8</c:v>
                </c:pt>
                <c:pt idx="14">
                  <c:v>75</c:v>
                </c:pt>
                <c:pt idx="15">
                  <c:v>71.2</c:v>
                </c:pt>
                <c:pt idx="16">
                  <c:v>70.7</c:v>
                </c:pt>
                <c:pt idx="17">
                  <c:v>71.099999999999994</c:v>
                </c:pt>
                <c:pt idx="18">
                  <c:v>69.900000000000006</c:v>
                </c:pt>
                <c:pt idx="19">
                  <c:v>70.599999999999994</c:v>
                </c:pt>
                <c:pt idx="20">
                  <c:v>67.900000000000006</c:v>
                </c:pt>
                <c:pt idx="21">
                  <c:v>68.5</c:v>
                </c:pt>
                <c:pt idx="22">
                  <c:v>72.8</c:v>
                </c:pt>
                <c:pt idx="23">
                  <c:v>69.8</c:v>
                </c:pt>
                <c:pt idx="24">
                  <c:v>72.7</c:v>
                </c:pt>
                <c:pt idx="25">
                  <c:v>72.3</c:v>
                </c:pt>
                <c:pt idx="26">
                  <c:v>71.2</c:v>
                </c:pt>
                <c:pt idx="27">
                  <c:v>73.400000000000006</c:v>
                </c:pt>
                <c:pt idx="28">
                  <c:v>73</c:v>
                </c:pt>
                <c:pt idx="29">
                  <c:v>74.2</c:v>
                </c:pt>
                <c:pt idx="30">
                  <c:v>73</c:v>
                </c:pt>
                <c:pt idx="31">
                  <c:v>74.7</c:v>
                </c:pt>
                <c:pt idx="32">
                  <c:v>73.2</c:v>
                </c:pt>
                <c:pt idx="33">
                  <c:v>72.900000000000006</c:v>
                </c:pt>
                <c:pt idx="34">
                  <c:v>74.8</c:v>
                </c:pt>
                <c:pt idx="35">
                  <c:v>75.599999999999994</c:v>
                </c:pt>
              </c:numCache>
            </c:numRef>
          </c:val>
          <c:smooth val="1"/>
          <c:extLst>
            <c:ext xmlns:c16="http://schemas.microsoft.com/office/drawing/2014/chart" uri="{C3380CC4-5D6E-409C-BE32-E72D297353CC}">
              <c16:uniqueId val="{00000001-EAE4-4885-9D9B-7FC6A6B197D0}"/>
            </c:ext>
          </c:extLst>
        </c:ser>
        <c:dLbls>
          <c:showLegendKey val="0"/>
          <c:showVal val="0"/>
          <c:showCatName val="0"/>
          <c:showSerName val="0"/>
          <c:showPercent val="0"/>
          <c:showBubbleSize val="0"/>
        </c:dLbls>
        <c:hiLowLines>
          <c:spPr>
            <a:ln w="0">
              <a:noFill/>
            </a:ln>
          </c:spPr>
        </c:hiLowLines>
        <c:smooth val="0"/>
        <c:axId val="14419574"/>
        <c:axId val="57212302"/>
      </c:lineChart>
      <c:dateAx>
        <c:axId val="14419574"/>
        <c:scaling>
          <c:orientation val="minMax"/>
        </c:scaling>
        <c:delete val="0"/>
        <c:axPos val="b"/>
        <c:numFmt formatCode="[$]d\ mmm\ yyyy;@" c16r2:formatcode2="[$-en-IO,1]d\ mmm\ 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212302"/>
        <c:crosses val="autoZero"/>
        <c:auto val="1"/>
        <c:lblOffset val="100"/>
        <c:baseTimeUnit val="months"/>
      </c:dateAx>
      <c:valAx>
        <c:axId val="572123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Percentage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41957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tmp"/><Relationship Id="rId1" Type="http://schemas.openxmlformats.org/officeDocument/2006/relationships/chart" Target="../charts/chart14.xml"/><Relationship Id="rId6" Type="http://schemas.openxmlformats.org/officeDocument/2006/relationships/chart" Target="../charts/chart15.xml"/><Relationship Id="rId5" Type="http://schemas.openxmlformats.org/officeDocument/2006/relationships/image" Target="../media/image5.tmp"/><Relationship Id="rId4" Type="http://schemas.openxmlformats.org/officeDocument/2006/relationships/image" Target="../media/image4.tmp"/></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9.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chart" Target="../charts/chart19.xml"/><Relationship Id="rId7" Type="http://schemas.openxmlformats.org/officeDocument/2006/relationships/image" Target="../media/image15.png"/><Relationship Id="rId2" Type="http://schemas.openxmlformats.org/officeDocument/2006/relationships/image" Target="../media/image11.png"/><Relationship Id="rId1" Type="http://schemas.openxmlformats.org/officeDocument/2006/relationships/chart" Target="../charts/chart18.xml"/><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tmp"/><Relationship Id="rId9"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chart" Target="../charts/chart20.xml"/><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22</xdr:row>
      <xdr:rowOff>0</xdr:rowOff>
    </xdr:from>
    <xdr:to>
      <xdr:col>7</xdr:col>
      <xdr:colOff>1762124</xdr:colOff>
      <xdr:row>46</xdr:row>
      <xdr:rowOff>88446</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80901</xdr:rowOff>
    </xdr:from>
    <xdr:to>
      <xdr:col>2</xdr:col>
      <xdr:colOff>13607</xdr:colOff>
      <xdr:row>12</xdr:row>
      <xdr:rowOff>13607</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4112C9D8-7D17-4835-971C-6E0ACF93C4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83080"/>
              <a:ext cx="1360714" cy="1034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483735</xdr:colOff>
      <xdr:row>6</xdr:row>
      <xdr:rowOff>87086</xdr:rowOff>
    </xdr:from>
    <xdr:to>
      <xdr:col>11</xdr:col>
      <xdr:colOff>192541</xdr:colOff>
      <xdr:row>25</xdr:row>
      <xdr:rowOff>187098</xdr:rowOff>
    </xdr:to>
    <xdr:graphicFrame macro="">
      <xdr:nvGraphicFramePr>
        <xdr:cNvPr id="2" name="Chart 1">
          <a:extLst>
            <a:ext uri="{FF2B5EF4-FFF2-40B4-BE49-F238E27FC236}">
              <a16:creationId xmlns:a16="http://schemas.microsoft.com/office/drawing/2014/main" id="{44B568E0-3C8C-4487-BC7A-6FDAFDD44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267380</xdr:colOff>
      <xdr:row>6</xdr:row>
      <xdr:rowOff>81644</xdr:rowOff>
    </xdr:from>
    <xdr:to>
      <xdr:col>19</xdr:col>
      <xdr:colOff>625927</xdr:colOff>
      <xdr:row>25</xdr:row>
      <xdr:rowOff>169410</xdr:rowOff>
    </xdr:to>
    <xdr:graphicFrame macro="">
      <xdr:nvGraphicFramePr>
        <xdr:cNvPr id="3" name="Chart 2">
          <a:extLst>
            <a:ext uri="{FF2B5EF4-FFF2-40B4-BE49-F238E27FC236}">
              <a16:creationId xmlns:a16="http://schemas.microsoft.com/office/drawing/2014/main" id="{020993BD-6154-4040-9030-87D56F5BF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163289</xdr:colOff>
      <xdr:row>26</xdr:row>
      <xdr:rowOff>115659</xdr:rowOff>
    </xdr:from>
    <xdr:to>
      <xdr:col>11</xdr:col>
      <xdr:colOff>204107</xdr:colOff>
      <xdr:row>46</xdr:row>
      <xdr:rowOff>6804</xdr:rowOff>
    </xdr:to>
    <xdr:graphicFrame macro="">
      <xdr:nvGraphicFramePr>
        <xdr:cNvPr id="6" name="Chart 5">
          <a:extLst>
            <a:ext uri="{FF2B5EF4-FFF2-40B4-BE49-F238E27FC236}">
              <a16:creationId xmlns:a16="http://schemas.microsoft.com/office/drawing/2014/main" id="{EF00624E-6C1B-4633-9EAC-C797BAA83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306161</xdr:colOff>
      <xdr:row>26</xdr:row>
      <xdr:rowOff>97292</xdr:rowOff>
    </xdr:from>
    <xdr:to>
      <xdr:col>19</xdr:col>
      <xdr:colOff>625927</xdr:colOff>
      <xdr:row>45</xdr:row>
      <xdr:rowOff>170089</xdr:rowOff>
    </xdr:to>
    <xdr:graphicFrame macro="">
      <xdr:nvGraphicFramePr>
        <xdr:cNvPr id="7" name="Chart 6">
          <a:extLst>
            <a:ext uri="{FF2B5EF4-FFF2-40B4-BE49-F238E27FC236}">
              <a16:creationId xmlns:a16="http://schemas.microsoft.com/office/drawing/2014/main" id="{2EB64949-6100-4A73-BE8D-0945C7EB6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115656</xdr:colOff>
      <xdr:row>26</xdr:row>
      <xdr:rowOff>81646</xdr:rowOff>
    </xdr:from>
    <xdr:to>
      <xdr:col>28</xdr:col>
      <xdr:colOff>265339</xdr:colOff>
      <xdr:row>46</xdr:row>
      <xdr:rowOff>13607</xdr:rowOff>
    </xdr:to>
    <xdr:graphicFrame macro="">
      <xdr:nvGraphicFramePr>
        <xdr:cNvPr id="8" name="Chart 7">
          <a:extLst>
            <a:ext uri="{FF2B5EF4-FFF2-40B4-BE49-F238E27FC236}">
              <a16:creationId xmlns:a16="http://schemas.microsoft.com/office/drawing/2014/main" id="{A16EDD5A-C3E8-4F66-8D33-C57576759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108856</xdr:colOff>
      <xdr:row>6</xdr:row>
      <xdr:rowOff>68037</xdr:rowOff>
    </xdr:from>
    <xdr:to>
      <xdr:col>28</xdr:col>
      <xdr:colOff>265339</xdr:colOff>
      <xdr:row>26</xdr:row>
      <xdr:rowOff>1</xdr:rowOff>
    </xdr:to>
    <xdr:graphicFrame macro="">
      <xdr:nvGraphicFramePr>
        <xdr:cNvPr id="9" name="Chart 8">
          <a:extLst>
            <a:ext uri="{FF2B5EF4-FFF2-40B4-BE49-F238E27FC236}">
              <a16:creationId xmlns:a16="http://schemas.microsoft.com/office/drawing/2014/main" id="{04088EDF-5336-4EE9-A56A-F4FB24F1E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566737</xdr:colOff>
      <xdr:row>20</xdr:row>
      <xdr:rowOff>135076</xdr:rowOff>
    </xdr:to>
    <xdr:pic>
      <xdr:nvPicPr>
        <xdr:cNvPr id="2" name="Picture 1">
          <a:extLst>
            <a:ext uri="{FF2B5EF4-FFF2-40B4-BE49-F238E27FC236}">
              <a16:creationId xmlns:a16="http://schemas.microsoft.com/office/drawing/2014/main" id="{A91EF37E-598E-97ED-C494-70EC3A7C6A18}"/>
            </a:ext>
          </a:extLst>
        </xdr:cNvPr>
        <xdr:cNvPicPr>
          <a:picLocks noChangeAspect="1"/>
        </xdr:cNvPicPr>
      </xdr:nvPicPr>
      <xdr:blipFill>
        <a:blip xmlns:r="http://schemas.openxmlformats.org/officeDocument/2006/relationships" r:embed="rId1"/>
        <a:stretch>
          <a:fillRect/>
        </a:stretch>
      </xdr:blipFill>
      <xdr:spPr>
        <a:xfrm>
          <a:off x="647700" y="361950"/>
          <a:ext cx="7267575" cy="46785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311943</xdr:colOff>
      <xdr:row>3</xdr:row>
      <xdr:rowOff>85725</xdr:rowOff>
    </xdr:from>
    <xdr:to>
      <xdr:col>12</xdr:col>
      <xdr:colOff>542925</xdr:colOff>
      <xdr:row>20</xdr:row>
      <xdr:rowOff>147638</xdr:rowOff>
    </xdr:to>
    <xdr:graphicFrame macro="">
      <xdr:nvGraphicFramePr>
        <xdr:cNvPr id="7" name="Chart 6">
          <a:extLst>
            <a:ext uri="{FF2B5EF4-FFF2-40B4-BE49-F238E27FC236}">
              <a16:creationId xmlns:a16="http://schemas.microsoft.com/office/drawing/2014/main" id="{D7C064EB-0A99-5E8F-AE87-F7579BCEB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19048</xdr:colOff>
      <xdr:row>73</xdr:row>
      <xdr:rowOff>4763</xdr:rowOff>
    </xdr:from>
    <xdr:to>
      <xdr:col>10</xdr:col>
      <xdr:colOff>371473</xdr:colOff>
      <xdr:row>86</xdr:row>
      <xdr:rowOff>176213</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4316CBCA-568C-C4B7-F00C-9AC84D3F41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10361" y="1378267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311941</xdr:colOff>
      <xdr:row>23</xdr:row>
      <xdr:rowOff>71437</xdr:rowOff>
    </xdr:from>
    <xdr:to>
      <xdr:col>12</xdr:col>
      <xdr:colOff>614363</xdr:colOff>
      <xdr:row>44</xdr:row>
      <xdr:rowOff>128588</xdr:rowOff>
    </xdr:to>
    <xdr:graphicFrame macro="">
      <xdr:nvGraphicFramePr>
        <xdr:cNvPr id="14" name="Chart 13">
          <a:extLst>
            <a:ext uri="{FF2B5EF4-FFF2-40B4-BE49-F238E27FC236}">
              <a16:creationId xmlns:a16="http://schemas.microsoft.com/office/drawing/2014/main" id="{066C4305-B431-BF6A-084A-CCB8B6A6E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45245</xdr:colOff>
      <xdr:row>46</xdr:row>
      <xdr:rowOff>109537</xdr:rowOff>
    </xdr:from>
    <xdr:to>
      <xdr:col>12</xdr:col>
      <xdr:colOff>642939</xdr:colOff>
      <xdr:row>64</xdr:row>
      <xdr:rowOff>4763</xdr:rowOff>
    </xdr:to>
    <xdr:graphicFrame macro="">
      <xdr:nvGraphicFramePr>
        <xdr:cNvPr id="17" name="Chart 16">
          <a:extLst>
            <a:ext uri="{FF2B5EF4-FFF2-40B4-BE49-F238E27FC236}">
              <a16:creationId xmlns:a16="http://schemas.microsoft.com/office/drawing/2014/main" id="{7EC0BC5F-CF6A-0B15-DB88-DC4BC79FA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350043</xdr:colOff>
      <xdr:row>150</xdr:row>
      <xdr:rowOff>95249</xdr:rowOff>
    </xdr:from>
    <xdr:to>
      <xdr:col>14</xdr:col>
      <xdr:colOff>504824</xdr:colOff>
      <xdr:row>175</xdr:row>
      <xdr:rowOff>19050</xdr:rowOff>
    </xdr:to>
    <xdr:graphicFrame macro="">
      <xdr:nvGraphicFramePr>
        <xdr:cNvPr id="19" name="Chart 18">
          <a:extLst>
            <a:ext uri="{FF2B5EF4-FFF2-40B4-BE49-F238E27FC236}">
              <a16:creationId xmlns:a16="http://schemas.microsoft.com/office/drawing/2014/main" id="{1FD807E1-FA28-FF47-1013-E14D277D6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657225</xdr:colOff>
      <xdr:row>199</xdr:row>
      <xdr:rowOff>28575</xdr:rowOff>
    </xdr:from>
    <xdr:to>
      <xdr:col>15</xdr:col>
      <xdr:colOff>271463</xdr:colOff>
      <xdr:row>213</xdr:row>
      <xdr:rowOff>19050</xdr:rowOff>
    </xdr:to>
    <mc:AlternateContent xmlns:mc="http://schemas.openxmlformats.org/markup-compatibility/2006" xmlns:a14="http://schemas.microsoft.com/office/drawing/2010/main">
      <mc:Choice Requires="a14">
        <xdr:graphicFrame macro="">
          <xdr:nvGraphicFramePr>
            <xdr:cNvPr id="20" name="Region 2">
              <a:extLst>
                <a:ext uri="{FF2B5EF4-FFF2-40B4-BE49-F238E27FC236}">
                  <a16:creationId xmlns:a16="http://schemas.microsoft.com/office/drawing/2014/main" id="{8295F01A-46DD-4BF5-897C-6FC5842634F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301288" y="379333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250029</xdr:colOff>
      <xdr:row>193</xdr:row>
      <xdr:rowOff>80962</xdr:rowOff>
    </xdr:from>
    <xdr:to>
      <xdr:col>12</xdr:col>
      <xdr:colOff>271462</xdr:colOff>
      <xdr:row>217</xdr:row>
      <xdr:rowOff>57150</xdr:rowOff>
    </xdr:to>
    <xdr:graphicFrame macro="">
      <xdr:nvGraphicFramePr>
        <xdr:cNvPr id="21" name="Chart 20">
          <a:extLst>
            <a:ext uri="{FF2B5EF4-FFF2-40B4-BE49-F238E27FC236}">
              <a16:creationId xmlns:a16="http://schemas.microsoft.com/office/drawing/2014/main" id="{512F4344-D295-D0F2-E475-40C33B7AB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192880</xdr:colOff>
      <xdr:row>219</xdr:row>
      <xdr:rowOff>61912</xdr:rowOff>
    </xdr:from>
    <xdr:to>
      <xdr:col>11</xdr:col>
      <xdr:colOff>390525</xdr:colOff>
      <xdr:row>235</xdr:row>
      <xdr:rowOff>95250</xdr:rowOff>
    </xdr:to>
    <xdr:graphicFrame macro="">
      <xdr:nvGraphicFramePr>
        <xdr:cNvPr id="22" name="Chart 21">
          <a:extLst>
            <a:ext uri="{FF2B5EF4-FFF2-40B4-BE49-F238E27FC236}">
              <a16:creationId xmlns:a16="http://schemas.microsoft.com/office/drawing/2014/main" id="{BCE4A7EE-CBF1-B49F-2DC6-58C36C7CA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124599</xdr:colOff>
      <xdr:row>51</xdr:row>
      <xdr:rowOff>66216</xdr:rowOff>
    </xdr:from>
    <xdr:to>
      <xdr:col>6</xdr:col>
      <xdr:colOff>259293</xdr:colOff>
      <xdr:row>69</xdr:row>
      <xdr:rowOff>31749</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647700</xdr:colOff>
      <xdr:row>25</xdr:row>
      <xdr:rowOff>42863</xdr:rowOff>
    </xdr:from>
    <xdr:to>
      <xdr:col>42</xdr:col>
      <xdr:colOff>911676</xdr:colOff>
      <xdr:row>44</xdr:row>
      <xdr:rowOff>88447</xdr:rowOff>
    </xdr:to>
    <xdr:grpSp>
      <xdr:nvGrpSpPr>
        <xdr:cNvPr id="12" name="Group 11">
          <a:extLst>
            <a:ext uri="{FF2B5EF4-FFF2-40B4-BE49-F238E27FC236}">
              <a16:creationId xmlns:a16="http://schemas.microsoft.com/office/drawing/2014/main" id="{93DC1092-3FF6-4FE9-9A38-DBF827BB32D3}"/>
            </a:ext>
          </a:extLst>
        </xdr:cNvPr>
        <xdr:cNvGrpSpPr/>
      </xdr:nvGrpSpPr>
      <xdr:grpSpPr>
        <a:xfrm>
          <a:off x="10728326" y="5678489"/>
          <a:ext cx="6016017" cy="3866167"/>
          <a:chOff x="800100" y="161925"/>
          <a:chExt cx="8091488" cy="4839018"/>
        </a:xfrm>
      </xdr:grpSpPr>
      <xdr:pic>
        <xdr:nvPicPr>
          <xdr:cNvPr id="13" name="Picture 12" descr="Screen Clipping">
            <a:extLst>
              <a:ext uri="{FF2B5EF4-FFF2-40B4-BE49-F238E27FC236}">
                <a16:creationId xmlns:a16="http://schemas.microsoft.com/office/drawing/2014/main" id="{A4D68B4F-2CD8-0BFC-BAB2-D6C7C36345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8288" y="161925"/>
            <a:ext cx="7287576" cy="3982006"/>
          </a:xfrm>
          <a:prstGeom prst="rect">
            <a:avLst/>
          </a:prstGeom>
        </xdr:spPr>
      </xdr:pic>
      <xdr:sp macro="" textlink="">
        <xdr:nvSpPr>
          <xdr:cNvPr id="14" name="Rounded Rectangle 18">
            <a:extLst>
              <a:ext uri="{FF2B5EF4-FFF2-40B4-BE49-F238E27FC236}">
                <a16:creationId xmlns:a16="http://schemas.microsoft.com/office/drawing/2014/main" id="{75E0DD00-90C7-A12C-93EC-C651FAE2C4A6}"/>
              </a:ext>
            </a:extLst>
          </xdr:cNvPr>
          <xdr:cNvSpPr/>
        </xdr:nvSpPr>
        <xdr:spPr bwMode="auto">
          <a:xfrm>
            <a:off x="1547812" y="4295775"/>
            <a:ext cx="7343776" cy="705168"/>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sz="1100" baseline="0"/>
              <a:t>The results from the analysis revealed that majority of the damages were happening on the left rear side of the truck specifically Positions 5, 6, 9 and 10.</a:t>
            </a:r>
            <a:endParaRPr lang="en-US" sz="1100"/>
          </a:p>
        </xdr:txBody>
      </xdr:sp>
      <xdr:sp macro="" textlink="">
        <xdr:nvSpPr>
          <xdr:cNvPr id="15" name="Rounded Rectangular Callout 19">
            <a:extLst>
              <a:ext uri="{FF2B5EF4-FFF2-40B4-BE49-F238E27FC236}">
                <a16:creationId xmlns:a16="http://schemas.microsoft.com/office/drawing/2014/main" id="{B6DC2044-E554-D9A2-196A-AC6E748FC4BA}"/>
              </a:ext>
            </a:extLst>
          </xdr:cNvPr>
          <xdr:cNvSpPr/>
        </xdr:nvSpPr>
        <xdr:spPr bwMode="auto">
          <a:xfrm>
            <a:off x="800100" y="433389"/>
            <a:ext cx="1524000" cy="681036"/>
          </a:xfrm>
          <a:prstGeom prst="wedgeRoundRectCallout">
            <a:avLst>
              <a:gd name="adj1" fmla="val 121597"/>
              <a:gd name="adj2" fmla="val 78820"/>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sz="1100"/>
              <a:t>34% of tire damages happening on position 5 and 6</a:t>
            </a:r>
          </a:p>
        </xdr:txBody>
      </xdr:sp>
    </xdr:grpSp>
    <xdr:clientData/>
  </xdr:twoCellAnchor>
  <xdr:twoCellAnchor editAs="oneCell">
    <xdr:from>
      <xdr:col>33</xdr:col>
      <xdr:colOff>212224</xdr:colOff>
      <xdr:row>45</xdr:row>
      <xdr:rowOff>132669</xdr:rowOff>
    </xdr:from>
    <xdr:to>
      <xdr:col>42</xdr:col>
      <xdr:colOff>972465</xdr:colOff>
      <xdr:row>61</xdr:row>
      <xdr:rowOff>122947</xdr:rowOff>
    </xdr:to>
    <xdr:pic>
      <xdr:nvPicPr>
        <xdr:cNvPr id="16" name="Picture 15">
          <a:extLst>
            <a:ext uri="{FF2B5EF4-FFF2-40B4-BE49-F238E27FC236}">
              <a16:creationId xmlns:a16="http://schemas.microsoft.com/office/drawing/2014/main" id="{F0714134-99DB-4CA7-904D-4FE00E619FE2}"/>
            </a:ext>
          </a:extLst>
        </xdr:cNvPr>
        <xdr:cNvPicPr>
          <a:picLocks noChangeAspect="1"/>
        </xdr:cNvPicPr>
      </xdr:nvPicPr>
      <xdr:blipFill>
        <a:blip xmlns:r="http://schemas.openxmlformats.org/officeDocument/2006/relationships" r:embed="rId3"/>
        <a:stretch>
          <a:fillRect/>
        </a:stretch>
      </xdr:blipFill>
      <xdr:spPr>
        <a:xfrm>
          <a:off x="10070600" y="9678080"/>
          <a:ext cx="5509133" cy="3092223"/>
        </a:xfrm>
        <a:prstGeom prst="rect">
          <a:avLst/>
        </a:prstGeom>
      </xdr:spPr>
    </xdr:pic>
    <xdr:clientData/>
  </xdr:twoCellAnchor>
  <xdr:twoCellAnchor>
    <xdr:from>
      <xdr:col>32</xdr:col>
      <xdr:colOff>123827</xdr:colOff>
      <xdr:row>61</xdr:row>
      <xdr:rowOff>178251</xdr:rowOff>
    </xdr:from>
    <xdr:to>
      <xdr:col>43</xdr:col>
      <xdr:colOff>20411</xdr:colOff>
      <xdr:row>89</xdr:row>
      <xdr:rowOff>40820</xdr:rowOff>
    </xdr:to>
    <xdr:grpSp>
      <xdr:nvGrpSpPr>
        <xdr:cNvPr id="17" name="Group 16">
          <a:extLst>
            <a:ext uri="{FF2B5EF4-FFF2-40B4-BE49-F238E27FC236}">
              <a16:creationId xmlns:a16="http://schemas.microsoft.com/office/drawing/2014/main" id="{7CBCA5A5-E4EE-48BB-ABCE-15A19BF8F333}"/>
            </a:ext>
          </a:extLst>
        </xdr:cNvPr>
        <xdr:cNvGrpSpPr/>
      </xdr:nvGrpSpPr>
      <xdr:grpSpPr>
        <a:xfrm>
          <a:off x="10204453" y="12862377"/>
          <a:ext cx="6648750" cy="4900235"/>
          <a:chOff x="0" y="5505450"/>
          <a:chExt cx="8843963" cy="5200650"/>
        </a:xfrm>
      </xdr:grpSpPr>
      <xdr:pic>
        <xdr:nvPicPr>
          <xdr:cNvPr id="18" name="Picture 17" descr="Screen Clipping">
            <a:extLst>
              <a:ext uri="{FF2B5EF4-FFF2-40B4-BE49-F238E27FC236}">
                <a16:creationId xmlns:a16="http://schemas.microsoft.com/office/drawing/2014/main" id="{F657E05E-041B-57AC-7467-1F586BD5998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38288" y="5505450"/>
            <a:ext cx="7278050" cy="3991532"/>
          </a:xfrm>
          <a:prstGeom prst="rect">
            <a:avLst/>
          </a:prstGeom>
        </xdr:spPr>
      </xdr:pic>
      <xdr:sp macro="" textlink="">
        <xdr:nvSpPr>
          <xdr:cNvPr id="19" name="Rounded Rectangle 22">
            <a:extLst>
              <a:ext uri="{FF2B5EF4-FFF2-40B4-BE49-F238E27FC236}">
                <a16:creationId xmlns:a16="http://schemas.microsoft.com/office/drawing/2014/main" id="{D2347617-A0AC-EE72-2B78-A369C424CA87}"/>
              </a:ext>
            </a:extLst>
          </xdr:cNvPr>
          <xdr:cNvSpPr/>
        </xdr:nvSpPr>
        <xdr:spPr bwMode="auto">
          <a:xfrm>
            <a:off x="1485899" y="9648825"/>
            <a:ext cx="7358064" cy="45720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sz="1100" baseline="0"/>
              <a:t>The results from the analysis above revealed that majority of the damages were coming from the truck which are mostly used undeground.</a:t>
            </a:r>
            <a:endParaRPr lang="en-US" sz="1100"/>
          </a:p>
        </xdr:txBody>
      </xdr:sp>
      <xdr:sp macro="" textlink="">
        <xdr:nvSpPr>
          <xdr:cNvPr id="20" name="Rounded Rectangular Callout 23">
            <a:extLst>
              <a:ext uri="{FF2B5EF4-FFF2-40B4-BE49-F238E27FC236}">
                <a16:creationId xmlns:a16="http://schemas.microsoft.com/office/drawing/2014/main" id="{E93C367F-31FA-DFC4-C56D-5405F6D3A295}"/>
              </a:ext>
            </a:extLst>
          </xdr:cNvPr>
          <xdr:cNvSpPr/>
        </xdr:nvSpPr>
        <xdr:spPr bwMode="auto">
          <a:xfrm>
            <a:off x="0" y="7381874"/>
            <a:ext cx="1933575" cy="1028701"/>
          </a:xfrm>
          <a:prstGeom prst="wedgeRoundRectCallout">
            <a:avLst>
              <a:gd name="adj1" fmla="val 98904"/>
              <a:gd name="adj2" fmla="val 62742"/>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sz="1100"/>
              <a:t>The</a:t>
            </a:r>
            <a:r>
              <a:rPr lang="en-US" sz="1100" baseline="0"/>
              <a:t> trucks in the red highlighted sections are mostly used for underground hauling</a:t>
            </a:r>
          </a:p>
          <a:p>
            <a:pPr algn="l"/>
            <a:r>
              <a:rPr lang="en-US" sz="1100" baseline="0"/>
              <a:t>(ie. from UG to UG-ROM</a:t>
            </a:r>
            <a:endParaRPr lang="en-US" sz="1100"/>
          </a:p>
        </xdr:txBody>
      </xdr:sp>
      <xdr:sp macro="" textlink="">
        <xdr:nvSpPr>
          <xdr:cNvPr id="21" name="Rounded Rectangle 24">
            <a:extLst>
              <a:ext uri="{FF2B5EF4-FFF2-40B4-BE49-F238E27FC236}">
                <a16:creationId xmlns:a16="http://schemas.microsoft.com/office/drawing/2014/main" id="{A6A89E5D-8578-C7AD-6B6A-92FC9C32159D}"/>
              </a:ext>
            </a:extLst>
          </xdr:cNvPr>
          <xdr:cNvSpPr/>
        </xdr:nvSpPr>
        <xdr:spPr bwMode="auto">
          <a:xfrm>
            <a:off x="1457324" y="10248900"/>
            <a:ext cx="7358064" cy="45720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sz="1100" b="1" i="1" baseline="0">
                <a:solidFill>
                  <a:srgbClr val="FF0000"/>
                </a:solidFill>
              </a:rPr>
              <a:t>The Analysis above which is the number of tire damages by tire position was based on data capture by the underground mine controllers from 1st April to 31st April 2014. </a:t>
            </a:r>
          </a:p>
        </xdr:txBody>
      </xdr:sp>
    </xdr:grpSp>
    <xdr:clientData/>
  </xdr:twoCellAnchor>
  <xdr:twoCellAnchor editAs="oneCell">
    <xdr:from>
      <xdr:col>33</xdr:col>
      <xdr:colOff>88445</xdr:colOff>
      <xdr:row>90</xdr:row>
      <xdr:rowOff>172813</xdr:rowOff>
    </xdr:from>
    <xdr:to>
      <xdr:col>43</xdr:col>
      <xdr:colOff>95248</xdr:colOff>
      <xdr:row>111</xdr:row>
      <xdr:rowOff>34016</xdr:rowOff>
    </xdr:to>
    <xdr:pic>
      <xdr:nvPicPr>
        <xdr:cNvPr id="22" name="Picture 21" descr="Screen Clipping">
          <a:extLst>
            <a:ext uri="{FF2B5EF4-FFF2-40B4-BE49-F238E27FC236}">
              <a16:creationId xmlns:a16="http://schemas.microsoft.com/office/drawing/2014/main" id="{FCF328D6-EDDC-489B-AE1A-DD410ED4D84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946821" y="18283920"/>
          <a:ext cx="5755822" cy="3718829"/>
        </a:xfrm>
        <a:prstGeom prst="rect">
          <a:avLst/>
        </a:prstGeom>
      </xdr:spPr>
    </xdr:pic>
    <xdr:clientData/>
  </xdr:twoCellAnchor>
  <xdr:twoCellAnchor>
    <xdr:from>
      <xdr:col>7</xdr:col>
      <xdr:colOff>164523</xdr:colOff>
      <xdr:row>47</xdr:row>
      <xdr:rowOff>12631</xdr:rowOff>
    </xdr:from>
    <xdr:to>
      <xdr:col>30</xdr:col>
      <xdr:colOff>0</xdr:colOff>
      <xdr:row>63</xdr:row>
      <xdr:rowOff>148166</xdr:rowOff>
    </xdr:to>
    <xdr:graphicFrame macro="">
      <xdr:nvGraphicFramePr>
        <xdr:cNvPr id="4" name="Chart 3">
          <a:extLst>
            <a:ext uri="{FF2B5EF4-FFF2-40B4-BE49-F238E27FC236}">
              <a16:creationId xmlns:a16="http://schemas.microsoft.com/office/drawing/2014/main" id="{B338B4A2-0DED-44C1-8082-2DC2B525F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133350</xdr:colOff>
      <xdr:row>4</xdr:row>
      <xdr:rowOff>9526</xdr:rowOff>
    </xdr:from>
    <xdr:to>
      <xdr:col>21</xdr:col>
      <xdr:colOff>104775</xdr:colOff>
      <xdr:row>20</xdr:row>
      <xdr:rowOff>186355</xdr:rowOff>
    </xdr:to>
    <xdr:pic>
      <xdr:nvPicPr>
        <xdr:cNvPr id="2" name="Picture 1">
          <a:extLst>
            <a:ext uri="{FF2B5EF4-FFF2-40B4-BE49-F238E27FC236}">
              <a16:creationId xmlns:a16="http://schemas.microsoft.com/office/drawing/2014/main" id="{10F42348-AC95-BE8A-E46E-2CB865DE0D10}"/>
            </a:ext>
          </a:extLst>
        </xdr:cNvPr>
        <xdr:cNvPicPr>
          <a:picLocks noChangeAspect="1"/>
        </xdr:cNvPicPr>
      </xdr:nvPicPr>
      <xdr:blipFill>
        <a:blip xmlns:r="http://schemas.openxmlformats.org/officeDocument/2006/relationships" r:embed="rId1"/>
        <a:stretch>
          <a:fillRect/>
        </a:stretch>
      </xdr:blipFill>
      <xdr:spPr>
        <a:xfrm>
          <a:off x="6648450" y="1333501"/>
          <a:ext cx="7200900" cy="3548679"/>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333375</xdr:colOff>
      <xdr:row>21</xdr:row>
      <xdr:rowOff>190500</xdr:rowOff>
    </xdr:from>
    <xdr:to>
      <xdr:col>21</xdr:col>
      <xdr:colOff>991742</xdr:colOff>
      <xdr:row>47</xdr:row>
      <xdr:rowOff>53997</xdr:rowOff>
    </xdr:to>
    <xdr:pic>
      <xdr:nvPicPr>
        <xdr:cNvPr id="3" name="Picture 2">
          <a:extLst>
            <a:ext uri="{FF2B5EF4-FFF2-40B4-BE49-F238E27FC236}">
              <a16:creationId xmlns:a16="http://schemas.microsoft.com/office/drawing/2014/main" id="{03404B6C-EAE7-BB53-2BC0-F3CCF876F034}"/>
            </a:ext>
          </a:extLst>
        </xdr:cNvPr>
        <xdr:cNvPicPr>
          <a:picLocks noChangeAspect="1"/>
        </xdr:cNvPicPr>
      </xdr:nvPicPr>
      <xdr:blipFill>
        <a:blip xmlns:r="http://schemas.openxmlformats.org/officeDocument/2006/relationships" r:embed="rId2"/>
        <a:stretch>
          <a:fillRect/>
        </a:stretch>
      </xdr:blipFill>
      <xdr:spPr>
        <a:xfrm>
          <a:off x="8158163" y="5086350"/>
          <a:ext cx="6578154" cy="5383235"/>
        </a:xfrm>
        <a:prstGeom prst="rect">
          <a:avLst/>
        </a:prstGeom>
      </xdr:spPr>
    </xdr:pic>
    <xdr:clientData/>
  </xdr:twoCellAnchor>
  <xdr:twoCellAnchor editAs="oneCell">
    <xdr:from>
      <xdr:col>1</xdr:col>
      <xdr:colOff>80963</xdr:colOff>
      <xdr:row>52</xdr:row>
      <xdr:rowOff>80964</xdr:rowOff>
    </xdr:from>
    <xdr:to>
      <xdr:col>8</xdr:col>
      <xdr:colOff>128588</xdr:colOff>
      <xdr:row>75</xdr:row>
      <xdr:rowOff>176213</xdr:rowOff>
    </xdr:to>
    <xdr:graphicFrame macro="">
      <xdr:nvGraphicFramePr>
        <xdr:cNvPr id="4" name="Chart 1">
          <a:extLst>
            <a:ext uri="{FF2B5EF4-FFF2-40B4-BE49-F238E27FC236}">
              <a16:creationId xmlns:a16="http://schemas.microsoft.com/office/drawing/2014/main" id="{89E56E7A-C4F2-4DA2-943C-21E451A41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171450</xdr:colOff>
      <xdr:row>49</xdr:row>
      <xdr:rowOff>19052</xdr:rowOff>
    </xdr:from>
    <xdr:to>
      <xdr:col>21</xdr:col>
      <xdr:colOff>983587</xdr:colOff>
      <xdr:row>65</xdr:row>
      <xdr:rowOff>104776</xdr:rowOff>
    </xdr:to>
    <xdr:pic>
      <xdr:nvPicPr>
        <xdr:cNvPr id="5" name="Picture 4">
          <a:extLst>
            <a:ext uri="{FF2B5EF4-FFF2-40B4-BE49-F238E27FC236}">
              <a16:creationId xmlns:a16="http://schemas.microsoft.com/office/drawing/2014/main" id="{F26DC267-5D99-C9CE-ADB5-23E52C6CD255}"/>
            </a:ext>
          </a:extLst>
        </xdr:cNvPr>
        <xdr:cNvPicPr>
          <a:picLocks noChangeAspect="1"/>
        </xdr:cNvPicPr>
      </xdr:nvPicPr>
      <xdr:blipFill>
        <a:blip xmlns:r="http://schemas.openxmlformats.org/officeDocument/2006/relationships" r:embed="rId4"/>
        <a:stretch>
          <a:fillRect/>
        </a:stretch>
      </xdr:blipFill>
      <xdr:spPr>
        <a:xfrm>
          <a:off x="7996238" y="10796590"/>
          <a:ext cx="6731924" cy="2981324"/>
        </a:xfrm>
        <a:prstGeom prst="rect">
          <a:avLst/>
        </a:prstGeom>
      </xdr:spPr>
    </xdr:pic>
    <xdr:clientData/>
  </xdr:twoCellAnchor>
  <xdr:twoCellAnchor editAs="oneCell">
    <xdr:from>
      <xdr:col>14</xdr:col>
      <xdr:colOff>0</xdr:colOff>
      <xdr:row>69</xdr:row>
      <xdr:rowOff>1</xdr:rowOff>
    </xdr:from>
    <xdr:to>
      <xdr:col>21</xdr:col>
      <xdr:colOff>795338</xdr:colOff>
      <xdr:row>89</xdr:row>
      <xdr:rowOff>16931</xdr:rowOff>
    </xdr:to>
    <xdr:pic>
      <xdr:nvPicPr>
        <xdr:cNvPr id="8" name="Picture 7">
          <a:extLst>
            <a:ext uri="{FF2B5EF4-FFF2-40B4-BE49-F238E27FC236}">
              <a16:creationId xmlns:a16="http://schemas.microsoft.com/office/drawing/2014/main" id="{2F625A77-EEF6-3D44-39D8-D238096D18E1}"/>
            </a:ext>
          </a:extLst>
        </xdr:cNvPr>
        <xdr:cNvPicPr>
          <a:picLocks noChangeAspect="1"/>
        </xdr:cNvPicPr>
      </xdr:nvPicPr>
      <xdr:blipFill>
        <a:blip xmlns:r="http://schemas.openxmlformats.org/officeDocument/2006/relationships" r:embed="rId5"/>
        <a:stretch>
          <a:fillRect/>
        </a:stretch>
      </xdr:blipFill>
      <xdr:spPr>
        <a:xfrm>
          <a:off x="7824788" y="14397039"/>
          <a:ext cx="6715125" cy="36364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19051</xdr:colOff>
      <xdr:row>7</xdr:row>
      <xdr:rowOff>66676</xdr:rowOff>
    </xdr:from>
    <xdr:to>
      <xdr:col>17</xdr:col>
      <xdr:colOff>0</xdr:colOff>
      <xdr:row>25</xdr:row>
      <xdr:rowOff>40103</xdr:rowOff>
    </xdr:to>
    <xdr:pic>
      <xdr:nvPicPr>
        <xdr:cNvPr id="4" name="Picture 3">
          <a:extLst>
            <a:ext uri="{FF2B5EF4-FFF2-40B4-BE49-F238E27FC236}">
              <a16:creationId xmlns:a16="http://schemas.microsoft.com/office/drawing/2014/main" id="{45333FC5-4788-9DED-04FD-642035B98B6A}"/>
            </a:ext>
          </a:extLst>
        </xdr:cNvPr>
        <xdr:cNvPicPr>
          <a:picLocks noChangeAspect="1"/>
        </xdr:cNvPicPr>
      </xdr:nvPicPr>
      <xdr:blipFill>
        <a:blip xmlns:r="http://schemas.openxmlformats.org/officeDocument/2006/relationships" r:embed="rId1"/>
        <a:stretch>
          <a:fillRect/>
        </a:stretch>
      </xdr:blipFill>
      <xdr:spPr>
        <a:xfrm>
          <a:off x="8162926" y="3300414"/>
          <a:ext cx="7648574" cy="3535777"/>
        </a:xfrm>
        <a:prstGeom prst="rect">
          <a:avLst/>
        </a:prstGeom>
      </xdr:spPr>
    </xdr:pic>
    <xdr:clientData/>
  </xdr:twoCellAnchor>
  <xdr:twoCellAnchor editAs="oneCell">
    <xdr:from>
      <xdr:col>9</xdr:col>
      <xdr:colOff>0</xdr:colOff>
      <xdr:row>34</xdr:row>
      <xdr:rowOff>0</xdr:rowOff>
    </xdr:from>
    <xdr:to>
      <xdr:col>13</xdr:col>
      <xdr:colOff>576262</xdr:colOff>
      <xdr:row>51</xdr:row>
      <xdr:rowOff>33339</xdr:rowOff>
    </xdr:to>
    <xdr:graphicFrame macro="">
      <xdr:nvGraphicFramePr>
        <xdr:cNvPr id="5" name="Chart 4">
          <a:extLst>
            <a:ext uri="{FF2B5EF4-FFF2-40B4-BE49-F238E27FC236}">
              <a16:creationId xmlns:a16="http://schemas.microsoft.com/office/drawing/2014/main" id="{77209449-EF23-465E-ABE4-523A2DFF8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123825</xdr:colOff>
      <xdr:row>50</xdr:row>
      <xdr:rowOff>14288</xdr:rowOff>
    </xdr:from>
    <xdr:to>
      <xdr:col>6</xdr:col>
      <xdr:colOff>968550</xdr:colOff>
      <xdr:row>71</xdr:row>
      <xdr:rowOff>173393</xdr:rowOff>
    </xdr:to>
    <xdr:graphicFrame macro="">
      <xdr:nvGraphicFramePr>
        <xdr:cNvPr id="5" name="Chart 1">
          <a:extLst>
            <a:ext uri="{FF2B5EF4-FFF2-40B4-BE49-F238E27FC236}">
              <a16:creationId xmlns:a16="http://schemas.microsoft.com/office/drawing/2014/main" id="{9BCA72DC-7619-4732-BAB7-9074D6257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33337</xdr:colOff>
      <xdr:row>1</xdr:row>
      <xdr:rowOff>0</xdr:rowOff>
    </xdr:from>
    <xdr:to>
      <xdr:col>12</xdr:col>
      <xdr:colOff>1371600</xdr:colOff>
      <xdr:row>13</xdr:row>
      <xdr:rowOff>194734</xdr:rowOff>
    </xdr:to>
    <xdr:pic>
      <xdr:nvPicPr>
        <xdr:cNvPr id="7" name="Picture 6">
          <a:extLst>
            <a:ext uri="{FF2B5EF4-FFF2-40B4-BE49-F238E27FC236}">
              <a16:creationId xmlns:a16="http://schemas.microsoft.com/office/drawing/2014/main" id="{FF8056C9-5DDC-49DE-97BE-1D0B3B143FBE}"/>
            </a:ext>
          </a:extLst>
        </xdr:cNvPr>
        <xdr:cNvPicPr>
          <a:picLocks noChangeAspect="1"/>
        </xdr:cNvPicPr>
      </xdr:nvPicPr>
      <xdr:blipFill>
        <a:blip xmlns:r="http://schemas.openxmlformats.org/officeDocument/2006/relationships" r:embed="rId2"/>
        <a:stretch>
          <a:fillRect/>
        </a:stretch>
      </xdr:blipFill>
      <xdr:spPr>
        <a:xfrm>
          <a:off x="6748462" y="180975"/>
          <a:ext cx="5376863" cy="3814234"/>
        </a:xfrm>
        <a:prstGeom prst="rect">
          <a:avLst/>
        </a:prstGeom>
      </xdr:spPr>
    </xdr:pic>
    <xdr:clientData/>
  </xdr:twoCellAnchor>
  <xdr:twoCellAnchor editAs="oneCell">
    <xdr:from>
      <xdr:col>1</xdr:col>
      <xdr:colOff>600075</xdr:colOff>
      <xdr:row>78</xdr:row>
      <xdr:rowOff>38101</xdr:rowOff>
    </xdr:from>
    <xdr:to>
      <xdr:col>7</xdr:col>
      <xdr:colOff>133350</xdr:colOff>
      <xdr:row>96</xdr:row>
      <xdr:rowOff>71437</xdr:rowOff>
    </xdr:to>
    <xdr:graphicFrame macro="">
      <xdr:nvGraphicFramePr>
        <xdr:cNvPr id="8" name="Chart 2">
          <a:extLst>
            <a:ext uri="{FF2B5EF4-FFF2-40B4-BE49-F238E27FC236}">
              <a16:creationId xmlns:a16="http://schemas.microsoft.com/office/drawing/2014/main" id="{AFAE0846-4A83-4774-B2AA-00739C09E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176213</xdr:colOff>
      <xdr:row>15</xdr:row>
      <xdr:rowOff>185738</xdr:rowOff>
    </xdr:from>
    <xdr:to>
      <xdr:col>12</xdr:col>
      <xdr:colOff>1371600</xdr:colOff>
      <xdr:row>32</xdr:row>
      <xdr:rowOff>160730</xdr:rowOff>
    </xdr:to>
    <xdr:pic>
      <xdr:nvPicPr>
        <xdr:cNvPr id="9" name="Picture 8" descr="Screen Clipping">
          <a:extLst>
            <a:ext uri="{FF2B5EF4-FFF2-40B4-BE49-F238E27FC236}">
              <a16:creationId xmlns:a16="http://schemas.microsoft.com/office/drawing/2014/main" id="{A43BBDCE-6F10-4F4B-A7B9-703D55AA7FB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91338" y="4333876"/>
          <a:ext cx="5233987" cy="3375417"/>
        </a:xfrm>
        <a:prstGeom prst="rect">
          <a:avLst/>
        </a:prstGeom>
      </xdr:spPr>
    </xdr:pic>
    <xdr:clientData/>
  </xdr:twoCellAnchor>
  <xdr:twoCellAnchor editAs="oneCell">
    <xdr:from>
      <xdr:col>9</xdr:col>
      <xdr:colOff>176213</xdr:colOff>
      <xdr:row>36</xdr:row>
      <xdr:rowOff>52386</xdr:rowOff>
    </xdr:from>
    <xdr:to>
      <xdr:col>14</xdr:col>
      <xdr:colOff>864734</xdr:colOff>
      <xdr:row>65</xdr:row>
      <xdr:rowOff>2493</xdr:rowOff>
    </xdr:to>
    <xdr:pic>
      <xdr:nvPicPr>
        <xdr:cNvPr id="2" name="Picture 1">
          <a:extLst>
            <a:ext uri="{FF2B5EF4-FFF2-40B4-BE49-F238E27FC236}">
              <a16:creationId xmlns:a16="http://schemas.microsoft.com/office/drawing/2014/main" id="{65B6740F-DE36-F475-8044-C4271106BF77}"/>
            </a:ext>
          </a:extLst>
        </xdr:cNvPr>
        <xdr:cNvPicPr>
          <a:picLocks noChangeAspect="1"/>
        </xdr:cNvPicPr>
      </xdr:nvPicPr>
      <xdr:blipFill>
        <a:blip xmlns:r="http://schemas.openxmlformats.org/officeDocument/2006/relationships" r:embed="rId5"/>
        <a:stretch>
          <a:fillRect/>
        </a:stretch>
      </xdr:blipFill>
      <xdr:spPr>
        <a:xfrm>
          <a:off x="6910388" y="8401049"/>
          <a:ext cx="8032296" cy="5707970"/>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95250</xdr:colOff>
      <xdr:row>93</xdr:row>
      <xdr:rowOff>90488</xdr:rowOff>
    </xdr:from>
    <xdr:to>
      <xdr:col>14</xdr:col>
      <xdr:colOff>891146</xdr:colOff>
      <xdr:row>115</xdr:row>
      <xdr:rowOff>133350</xdr:rowOff>
    </xdr:to>
    <xdr:pic>
      <xdr:nvPicPr>
        <xdr:cNvPr id="3" name="Picture 2">
          <a:extLst>
            <a:ext uri="{FF2B5EF4-FFF2-40B4-BE49-F238E27FC236}">
              <a16:creationId xmlns:a16="http://schemas.microsoft.com/office/drawing/2014/main" id="{8E5A220D-62A7-6DDC-CE4E-424F84188726}"/>
            </a:ext>
          </a:extLst>
        </xdr:cNvPr>
        <xdr:cNvPicPr>
          <a:picLocks noChangeAspect="1"/>
        </xdr:cNvPicPr>
      </xdr:nvPicPr>
      <xdr:blipFill>
        <a:blip xmlns:r="http://schemas.openxmlformats.org/officeDocument/2006/relationships" r:embed="rId6"/>
        <a:stretch>
          <a:fillRect/>
        </a:stretch>
      </xdr:blipFill>
      <xdr:spPr>
        <a:xfrm>
          <a:off x="8086725" y="15878176"/>
          <a:ext cx="8139671" cy="4024312"/>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90487</xdr:colOff>
      <xdr:row>117</xdr:row>
      <xdr:rowOff>19050</xdr:rowOff>
    </xdr:from>
    <xdr:to>
      <xdr:col>12</xdr:col>
      <xdr:colOff>300038</xdr:colOff>
      <xdr:row>130</xdr:row>
      <xdr:rowOff>154578</xdr:rowOff>
    </xdr:to>
    <xdr:pic>
      <xdr:nvPicPr>
        <xdr:cNvPr id="4" name="Picture 3">
          <a:extLst>
            <a:ext uri="{FF2B5EF4-FFF2-40B4-BE49-F238E27FC236}">
              <a16:creationId xmlns:a16="http://schemas.microsoft.com/office/drawing/2014/main" id="{C5786F98-2405-3DF3-2019-C33EDBEFB943}"/>
            </a:ext>
          </a:extLst>
        </xdr:cNvPr>
        <xdr:cNvPicPr>
          <a:picLocks noChangeAspect="1"/>
        </xdr:cNvPicPr>
      </xdr:nvPicPr>
      <xdr:blipFill>
        <a:blip xmlns:r="http://schemas.openxmlformats.org/officeDocument/2006/relationships" r:embed="rId7"/>
        <a:stretch>
          <a:fillRect/>
        </a:stretch>
      </xdr:blipFill>
      <xdr:spPr>
        <a:xfrm>
          <a:off x="8081962" y="20150138"/>
          <a:ext cx="4248151" cy="2488203"/>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400052</xdr:colOff>
      <xdr:row>117</xdr:row>
      <xdr:rowOff>33338</xdr:rowOff>
    </xdr:from>
    <xdr:to>
      <xdr:col>15</xdr:col>
      <xdr:colOff>42386</xdr:colOff>
      <xdr:row>130</xdr:row>
      <xdr:rowOff>166686</xdr:rowOff>
    </xdr:to>
    <xdr:pic>
      <xdr:nvPicPr>
        <xdr:cNvPr id="6" name="Picture 5">
          <a:extLst>
            <a:ext uri="{FF2B5EF4-FFF2-40B4-BE49-F238E27FC236}">
              <a16:creationId xmlns:a16="http://schemas.microsoft.com/office/drawing/2014/main" id="{4FE5F710-8D01-7924-95C1-4237911BFDBF}"/>
            </a:ext>
          </a:extLst>
        </xdr:cNvPr>
        <xdr:cNvPicPr>
          <a:picLocks noChangeAspect="1"/>
        </xdr:cNvPicPr>
      </xdr:nvPicPr>
      <xdr:blipFill>
        <a:blip xmlns:r="http://schemas.openxmlformats.org/officeDocument/2006/relationships" r:embed="rId8"/>
        <a:stretch>
          <a:fillRect/>
        </a:stretch>
      </xdr:blipFill>
      <xdr:spPr>
        <a:xfrm>
          <a:off x="12430127" y="20164426"/>
          <a:ext cx="4028597" cy="2486023"/>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57151</xdr:colOff>
      <xdr:row>131</xdr:row>
      <xdr:rowOff>38101</xdr:rowOff>
    </xdr:from>
    <xdr:to>
      <xdr:col>12</xdr:col>
      <xdr:colOff>309564</xdr:colOff>
      <xdr:row>145</xdr:row>
      <xdr:rowOff>137311</xdr:rowOff>
    </xdr:to>
    <xdr:pic>
      <xdr:nvPicPr>
        <xdr:cNvPr id="10" name="Picture 9">
          <a:extLst>
            <a:ext uri="{FF2B5EF4-FFF2-40B4-BE49-F238E27FC236}">
              <a16:creationId xmlns:a16="http://schemas.microsoft.com/office/drawing/2014/main" id="{AB3D3E6C-2FE8-B855-3F1E-E3B1F147B564}"/>
            </a:ext>
          </a:extLst>
        </xdr:cNvPr>
        <xdr:cNvPicPr>
          <a:picLocks noChangeAspect="1"/>
        </xdr:cNvPicPr>
      </xdr:nvPicPr>
      <xdr:blipFill>
        <a:blip xmlns:r="http://schemas.openxmlformats.org/officeDocument/2006/relationships" r:embed="rId9"/>
        <a:stretch>
          <a:fillRect/>
        </a:stretch>
      </xdr:blipFill>
      <xdr:spPr>
        <a:xfrm>
          <a:off x="7905751" y="22702839"/>
          <a:ext cx="4433888" cy="2632860"/>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425087</xdr:colOff>
      <xdr:row>131</xdr:row>
      <xdr:rowOff>57152</xdr:rowOff>
    </xdr:from>
    <xdr:to>
      <xdr:col>15</xdr:col>
      <xdr:colOff>51484</xdr:colOff>
      <xdr:row>145</xdr:row>
      <xdr:rowOff>85726</xdr:rowOff>
    </xdr:to>
    <xdr:pic>
      <xdr:nvPicPr>
        <xdr:cNvPr id="12" name="Picture 11">
          <a:extLst>
            <a:ext uri="{FF2B5EF4-FFF2-40B4-BE49-F238E27FC236}">
              <a16:creationId xmlns:a16="http://schemas.microsoft.com/office/drawing/2014/main" id="{22312A69-7263-64B8-9B56-3C9CCB5EAA8B}"/>
            </a:ext>
          </a:extLst>
        </xdr:cNvPr>
        <xdr:cNvPicPr>
          <a:picLocks noChangeAspect="1"/>
        </xdr:cNvPicPr>
      </xdr:nvPicPr>
      <xdr:blipFill>
        <a:blip xmlns:r="http://schemas.openxmlformats.org/officeDocument/2006/relationships" r:embed="rId10"/>
        <a:stretch>
          <a:fillRect/>
        </a:stretch>
      </xdr:blipFill>
      <xdr:spPr>
        <a:xfrm>
          <a:off x="12455162" y="22721890"/>
          <a:ext cx="4012660" cy="2562224"/>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14288</xdr:colOff>
      <xdr:row>74</xdr:row>
      <xdr:rowOff>9525</xdr:rowOff>
    </xdr:from>
    <xdr:to>
      <xdr:col>12</xdr:col>
      <xdr:colOff>1728830</xdr:colOff>
      <xdr:row>89</xdr:row>
      <xdr:rowOff>171476</xdr:rowOff>
    </xdr:to>
    <xdr:pic>
      <xdr:nvPicPr>
        <xdr:cNvPr id="13" name="Picture 12">
          <a:extLst>
            <a:ext uri="{FF2B5EF4-FFF2-40B4-BE49-F238E27FC236}">
              <a16:creationId xmlns:a16="http://schemas.microsoft.com/office/drawing/2014/main" id="{889B8340-61CB-EB80-925D-11E0C61BE5A3}"/>
            </a:ext>
          </a:extLst>
        </xdr:cNvPr>
        <xdr:cNvPicPr>
          <a:picLocks noChangeAspect="1"/>
        </xdr:cNvPicPr>
      </xdr:nvPicPr>
      <xdr:blipFill>
        <a:blip xmlns:r="http://schemas.openxmlformats.org/officeDocument/2006/relationships" r:embed="rId11"/>
        <a:stretch>
          <a:fillRect/>
        </a:stretch>
      </xdr:blipFill>
      <xdr:spPr>
        <a:xfrm>
          <a:off x="8005763" y="15844838"/>
          <a:ext cx="5753142" cy="3590951"/>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4763</xdr:colOff>
      <xdr:row>50</xdr:row>
      <xdr:rowOff>114300</xdr:rowOff>
    </xdr:from>
    <xdr:to>
      <xdr:col>6</xdr:col>
      <xdr:colOff>104775</xdr:colOff>
      <xdr:row>73</xdr:row>
      <xdr:rowOff>81862</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1171576</xdr:colOff>
      <xdr:row>5</xdr:row>
      <xdr:rowOff>71437</xdr:rowOff>
    </xdr:from>
    <xdr:to>
      <xdr:col>18</xdr:col>
      <xdr:colOff>133351</xdr:colOff>
      <xdr:row>25</xdr:row>
      <xdr:rowOff>157192</xdr:rowOff>
    </xdr:to>
    <xdr:pic>
      <xdr:nvPicPr>
        <xdr:cNvPr id="3" name="Picture 2">
          <a:extLst>
            <a:ext uri="{FF2B5EF4-FFF2-40B4-BE49-F238E27FC236}">
              <a16:creationId xmlns:a16="http://schemas.microsoft.com/office/drawing/2014/main" id="{16E9EDC6-F75C-30AD-90E0-2FAEFC218550}"/>
            </a:ext>
          </a:extLst>
        </xdr:cNvPr>
        <xdr:cNvPicPr>
          <a:picLocks noChangeAspect="1"/>
        </xdr:cNvPicPr>
      </xdr:nvPicPr>
      <xdr:blipFill>
        <a:blip xmlns:r="http://schemas.openxmlformats.org/officeDocument/2006/relationships" r:embed="rId2"/>
        <a:stretch>
          <a:fillRect/>
        </a:stretch>
      </xdr:blipFill>
      <xdr:spPr>
        <a:xfrm>
          <a:off x="6457951" y="1633537"/>
          <a:ext cx="6791325" cy="4133880"/>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7</xdr:col>
      <xdr:colOff>1200150</xdr:colOff>
      <xdr:row>27</xdr:row>
      <xdr:rowOff>128588</xdr:rowOff>
    </xdr:from>
    <xdr:to>
      <xdr:col>15</xdr:col>
      <xdr:colOff>285785</xdr:colOff>
      <xdr:row>43</xdr:row>
      <xdr:rowOff>157186</xdr:rowOff>
    </xdr:to>
    <xdr:pic>
      <xdr:nvPicPr>
        <xdr:cNvPr id="6" name="Picture 5">
          <a:extLst>
            <a:ext uri="{FF2B5EF4-FFF2-40B4-BE49-F238E27FC236}">
              <a16:creationId xmlns:a16="http://schemas.microsoft.com/office/drawing/2014/main" id="{14506D69-DDFC-F122-B336-326F31F825C1}"/>
            </a:ext>
          </a:extLst>
        </xdr:cNvPr>
        <xdr:cNvPicPr>
          <a:picLocks noChangeAspect="1"/>
        </xdr:cNvPicPr>
      </xdr:nvPicPr>
      <xdr:blipFill>
        <a:blip xmlns:r="http://schemas.openxmlformats.org/officeDocument/2006/relationships" r:embed="rId3"/>
        <a:stretch>
          <a:fillRect/>
        </a:stretch>
      </xdr:blipFill>
      <xdr:spPr>
        <a:xfrm>
          <a:off x="6486525" y="6138863"/>
          <a:ext cx="4810160" cy="3209948"/>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380999</xdr:colOff>
      <xdr:row>27</xdr:row>
      <xdr:rowOff>133349</xdr:rowOff>
    </xdr:from>
    <xdr:to>
      <xdr:col>22</xdr:col>
      <xdr:colOff>178591</xdr:colOff>
      <xdr:row>43</xdr:row>
      <xdr:rowOff>176212</xdr:rowOff>
    </xdr:to>
    <xdr:pic>
      <xdr:nvPicPr>
        <xdr:cNvPr id="7" name="Picture 6">
          <a:extLst>
            <a:ext uri="{FF2B5EF4-FFF2-40B4-BE49-F238E27FC236}">
              <a16:creationId xmlns:a16="http://schemas.microsoft.com/office/drawing/2014/main" id="{5A472E9B-AA86-88BD-5038-513A539A8317}"/>
            </a:ext>
          </a:extLst>
        </xdr:cNvPr>
        <xdr:cNvPicPr>
          <a:picLocks noChangeAspect="1"/>
        </xdr:cNvPicPr>
      </xdr:nvPicPr>
      <xdr:blipFill>
        <a:blip xmlns:r="http://schemas.openxmlformats.org/officeDocument/2006/relationships" r:embed="rId4"/>
        <a:stretch>
          <a:fillRect/>
        </a:stretch>
      </xdr:blipFill>
      <xdr:spPr>
        <a:xfrm>
          <a:off x="10606087" y="6143624"/>
          <a:ext cx="4407692" cy="3224213"/>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7</xdr:col>
      <xdr:colOff>342902</xdr:colOff>
      <xdr:row>44</xdr:row>
      <xdr:rowOff>200024</xdr:rowOff>
    </xdr:from>
    <xdr:to>
      <xdr:col>15</xdr:col>
      <xdr:colOff>171451</xdr:colOff>
      <xdr:row>60</xdr:row>
      <xdr:rowOff>104796</xdr:rowOff>
    </xdr:to>
    <xdr:pic>
      <xdr:nvPicPr>
        <xdr:cNvPr id="10" name="Picture 9">
          <a:extLst>
            <a:ext uri="{FF2B5EF4-FFF2-40B4-BE49-F238E27FC236}">
              <a16:creationId xmlns:a16="http://schemas.microsoft.com/office/drawing/2014/main" id="{6783A007-BD85-8E98-5C01-DF97869BC38D}"/>
            </a:ext>
          </a:extLst>
        </xdr:cNvPr>
        <xdr:cNvPicPr>
          <a:picLocks noChangeAspect="1"/>
        </xdr:cNvPicPr>
      </xdr:nvPicPr>
      <xdr:blipFill>
        <a:blip xmlns:r="http://schemas.openxmlformats.org/officeDocument/2006/relationships" r:embed="rId5"/>
        <a:stretch>
          <a:fillRect/>
        </a:stretch>
      </xdr:blipFill>
      <xdr:spPr>
        <a:xfrm>
          <a:off x="5629277" y="9572624"/>
          <a:ext cx="4767262" cy="3038497"/>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247649</xdr:colOff>
      <xdr:row>44</xdr:row>
      <xdr:rowOff>200025</xdr:rowOff>
    </xdr:from>
    <xdr:to>
      <xdr:col>22</xdr:col>
      <xdr:colOff>266700</xdr:colOff>
      <xdr:row>60</xdr:row>
      <xdr:rowOff>85747</xdr:rowOff>
    </xdr:to>
    <xdr:pic>
      <xdr:nvPicPr>
        <xdr:cNvPr id="11" name="Picture 10">
          <a:extLst>
            <a:ext uri="{FF2B5EF4-FFF2-40B4-BE49-F238E27FC236}">
              <a16:creationId xmlns:a16="http://schemas.microsoft.com/office/drawing/2014/main" id="{3865A9B2-8AE3-F11F-57F2-E34BF2A55ED1}"/>
            </a:ext>
          </a:extLst>
        </xdr:cNvPr>
        <xdr:cNvPicPr>
          <a:picLocks noChangeAspect="1"/>
        </xdr:cNvPicPr>
      </xdr:nvPicPr>
      <xdr:blipFill>
        <a:blip xmlns:r="http://schemas.openxmlformats.org/officeDocument/2006/relationships" r:embed="rId6"/>
        <a:stretch>
          <a:fillRect/>
        </a:stretch>
      </xdr:blipFill>
      <xdr:spPr>
        <a:xfrm>
          <a:off x="10472737" y="9572625"/>
          <a:ext cx="4629151" cy="3019447"/>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80963</xdr:colOff>
      <xdr:row>61</xdr:row>
      <xdr:rowOff>85726</xdr:rowOff>
    </xdr:from>
    <xdr:to>
      <xdr:col>13</xdr:col>
      <xdr:colOff>561975</xdr:colOff>
      <xdr:row>77</xdr:row>
      <xdr:rowOff>161926</xdr:rowOff>
    </xdr:to>
    <xdr:pic>
      <xdr:nvPicPr>
        <xdr:cNvPr id="12" name="Picture 11">
          <a:extLst>
            <a:ext uri="{FF2B5EF4-FFF2-40B4-BE49-F238E27FC236}">
              <a16:creationId xmlns:a16="http://schemas.microsoft.com/office/drawing/2014/main" id="{8B958282-6EE3-75B2-B745-B248D73254CA}"/>
            </a:ext>
          </a:extLst>
        </xdr:cNvPr>
        <xdr:cNvPicPr>
          <a:picLocks noChangeAspect="1"/>
        </xdr:cNvPicPr>
      </xdr:nvPicPr>
      <xdr:blipFill>
        <a:blip xmlns:r="http://schemas.openxmlformats.org/officeDocument/2006/relationships" r:embed="rId7"/>
        <a:stretch>
          <a:fillRect/>
        </a:stretch>
      </xdr:blipFill>
      <xdr:spPr>
        <a:xfrm>
          <a:off x="5781676" y="12773026"/>
          <a:ext cx="3767137" cy="2971800"/>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485775</xdr:colOff>
      <xdr:row>61</xdr:row>
      <xdr:rowOff>104775</xdr:rowOff>
    </xdr:from>
    <xdr:to>
      <xdr:col>21</xdr:col>
      <xdr:colOff>14288</xdr:colOff>
      <xdr:row>77</xdr:row>
      <xdr:rowOff>112957</xdr:rowOff>
    </xdr:to>
    <xdr:pic>
      <xdr:nvPicPr>
        <xdr:cNvPr id="13" name="Picture 12">
          <a:extLst>
            <a:ext uri="{FF2B5EF4-FFF2-40B4-BE49-F238E27FC236}">
              <a16:creationId xmlns:a16="http://schemas.microsoft.com/office/drawing/2014/main" id="{9743F7AF-895F-3667-5F72-3748793FB1B1}"/>
            </a:ext>
          </a:extLst>
        </xdr:cNvPr>
        <xdr:cNvPicPr>
          <a:picLocks noChangeAspect="1"/>
        </xdr:cNvPicPr>
      </xdr:nvPicPr>
      <xdr:blipFill>
        <a:blip xmlns:r="http://schemas.openxmlformats.org/officeDocument/2006/relationships" r:embed="rId8"/>
        <a:stretch>
          <a:fillRect/>
        </a:stretch>
      </xdr:blipFill>
      <xdr:spPr>
        <a:xfrm>
          <a:off x="10091738" y="12792075"/>
          <a:ext cx="4138613" cy="2903782"/>
        </a:xfrm>
        <a:prstGeom prst="rect">
          <a:avLst/>
        </a:prstGeom>
        <a:ln w="63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persons/person.xml><?xml version="1.0" encoding="utf-8"?>
<personList xmlns="http://schemas.microsoft.com/office/spreadsheetml/2018/threadedcomments" xmlns:x="http://schemas.openxmlformats.org/spreadsheetml/2006/main">
  <person displayName="linda zamba" id="{59FBFD43-D6EE-427E-A359-488BEC497023}" userId="94719d63ff2bb09c"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da zamba" refreshedDate="46188.774345138889" backgroundQuery="1" createdVersion="8" refreshedVersion="8" minRefreshableVersion="3" recordCount="0" supportSubquery="1" supportAdvancedDrill="1" xr:uid="{9B42B17C-4ED0-4139-AD55-3B0B13458738}">
  <cacheSource type="external" connectionId="1"/>
  <cacheFields count="5">
    <cacheField name="[DDmetersRaw].[Month (Month)].[Month (Month)]" caption="Month (Month)" numFmtId="0" hierarchy="9" level="1">
      <sharedItems count="12">
        <s v="Jan"/>
        <s v="Feb"/>
        <s v="Mar"/>
        <s v="Apr"/>
        <s v="May"/>
        <s v="Jun"/>
        <s v="Jul"/>
        <s v="Aug"/>
        <s v="Sep"/>
        <s v="Oct"/>
        <s v="Nov"/>
        <s v="Dec"/>
      </sharedItems>
    </cacheField>
    <cacheField name="[DDmetersRaw].[Month (Year)].[Month (Year)]" caption="Month (Year)" numFmtId="0" hierarchy="7" level="1">
      <sharedItems count="3">
        <s v="2023"/>
        <s v="2024"/>
        <s v="2025"/>
      </sharedItems>
    </cacheField>
    <cacheField name="[Measures].[Sum of Metres Drilled 2]" caption="Sum of Metres Drilled 2" numFmtId="0" hierarchy="77" level="32767"/>
    <cacheField name="[Measures].[Average of Cost/Metre (USD) 2]" caption="Average of Cost/Metre (USD) 2" numFmtId="0" hierarchy="79" level="32767"/>
    <cacheField name="[Table1].[Phase].[Phase]" caption="Phase" numFmtId="0" hierarchy="52" level="1">
      <sharedItems containsSemiMixedTypes="0" containsNonDate="0" containsString="0"/>
    </cacheField>
  </cacheFields>
  <cacheHierarchies count="98">
    <cacheHierarchy uniqueName="[DDmetersRaw].[Month]" caption="Month" attribute="1" time="1" defaultMemberUniqueName="[DDmetersRaw].[Month].[All]" allUniqueName="[DDmetersRaw].[Month].[All]" dimensionUniqueName="[DDmetersRaw]" displayFolder="" count="0" memberValueDatatype="7" unbalanced="0"/>
    <cacheHierarchy uniqueName="[DDmetersRaw].[Type]" caption="Type" attribute="1" defaultMemberUniqueName="[DDmetersRaw].[Type].[All]" allUniqueName="[DDmetersRaw].[Type].[All]" dimensionUniqueName="[DDmetersRaw]" displayFolder="" count="0" memberValueDatatype="130" unbalanced="0"/>
    <cacheHierarchy uniqueName="[DDmetersRaw].[Phase]" caption="Phase" attribute="1" defaultMemberUniqueName="[DDmetersRaw].[Phase].[All]" allUniqueName="[DDmetersRaw].[Phase].[All]" dimensionUniqueName="[DDmetersRaw]" displayFolder="" count="0" memberValueDatatype="130" unbalanced="0"/>
    <cacheHierarchy uniqueName="[DDmetersRaw].[Cost/Metre (USD)]" caption="Cost/Metre (USD)" attribute="1" defaultMemberUniqueName="[DDmetersRaw].[Cost/Metre (USD)].[All]" allUniqueName="[DDmetersRaw].[Cost/Metre (USD)].[All]" dimensionUniqueName="[DDmetersRaw]" displayFolder="" count="0" memberValueDatatype="5" unbalanced="0"/>
    <cacheHierarchy uniqueName="[DDmetersRaw].[Metres Drilled]" caption="Metres Drilled" attribute="1" defaultMemberUniqueName="[DDmetersRaw].[Metres Drilled].[All]" allUniqueName="[DDmetersRaw].[Metres Drilled].[All]" dimensionUniqueName="[DDmetersRaw]" displayFolder="" count="0" memberValueDatatype="20" unbalanced="0"/>
    <cacheHierarchy uniqueName="[DDmetersRaw].[Metres Drilled baseline]" caption="Metres Drilled baseline" attribute="1" defaultMemberUniqueName="[DDmetersRaw].[Metres Drilled baseline].[All]" allUniqueName="[DDmetersRaw].[Metres Drilled baseline].[All]" dimensionUniqueName="[DDmetersRaw]" displayFolder="" count="0" memberValueDatatype="5" unbalanced="0"/>
    <cacheHierarchy uniqueName="[DDmetersRaw].[Total Cost (USD)]" caption="Total Cost (USD)" attribute="1" defaultMemberUniqueName="[DDmetersRaw].[Total Cost (USD)].[All]" allUniqueName="[DDmetersRaw].[Total Cost (USD)].[All]" dimensionUniqueName="[DDmetersRaw]" displayFolder="" count="0" memberValueDatatype="5" unbalanced="0"/>
    <cacheHierarchy uniqueName="[DDmetersRaw].[Month (Year)]" caption="Month (Year)" attribute="1" defaultMemberUniqueName="[DDmetersRaw].[Month (Year)].[All]" allUniqueName="[DDmetersRaw].[Month (Year)].[All]" dimensionUniqueName="[DDmetersRaw]" displayFolder="" count="2" memberValueDatatype="130" unbalanced="0">
      <fieldsUsage count="2">
        <fieldUsage x="-1"/>
        <fieldUsage x="1"/>
      </fieldsUsage>
    </cacheHierarchy>
    <cacheHierarchy uniqueName="[DDmetersRaw].[Month (Quarter)]" caption="Month (Quarter)" attribute="1" defaultMemberUniqueName="[DDmetersRaw].[Month (Quarter)].[All]" allUniqueName="[DDmetersRaw].[Month (Quarter)].[All]" dimensionUniqueName="[DDmetersRaw]" displayFolder="" count="0" memberValueDatatype="130" unbalanced="0"/>
    <cacheHierarchy uniqueName="[DDmetersRaw].[Month (Month)]" caption="Month (Month)" attribute="1" defaultMemberUniqueName="[DDmetersRaw].[Month (Month)].[All]" allUniqueName="[DDmetersRaw].[Month (Month)].[All]" dimensionUniqueName="[DDmetersRaw]" displayFolder="" count="2" memberValueDatatype="130" unbalanced="0">
      <fieldsUsage count="2">
        <fieldUsage x="-1"/>
        <fieldUsage x="0"/>
      </fieldsUsage>
    </cacheHierarchy>
    <cacheHierarchy uniqueName="[LHDRaw].[Month]" caption="Month" attribute="1" time="1" defaultMemberUniqueName="[LHDRaw].[Month].[All]" allUniqueName="[LHDRaw].[Month].[All]" dimensionUniqueName="[LHDRaw]" displayFolder="" count="0" memberValueDatatype="7" unbalanced="0"/>
    <cacheHierarchy uniqueName="[LHDRaw].[Availability (%)]" caption="Availability (%)" attribute="1" defaultMemberUniqueName="[LHDRaw].[Availability (%)].[All]" allUniqueName="[LHDRaw].[Availability (%)].[All]" dimensionUniqueName="[LHDRaw]" displayFolder="" count="0" memberValueDatatype="5" unbalanced="0"/>
    <cacheHierarchy uniqueName="[LHDRaw].[Utilisation (%)]" caption="Utilisation (%)" attribute="1" defaultMemberUniqueName="[LHDRaw].[Utilisation (%)].[All]" allUniqueName="[LHDRaw].[Utilisation (%)].[All]" dimensionUniqueName="[LHDRaw]" displayFolder="" count="0" memberValueDatatype="5" unbalanced="0"/>
    <cacheHierarchy uniqueName="[LHDRaw].[Phase]" caption="Phase" attribute="1" defaultMemberUniqueName="[LHDRaw].[Phase].[All]" allUniqueName="[LHDRaw].[Phase].[All]" dimensionUniqueName="[LHDRaw]" displayFolder="" count="0" memberValueDatatype="130" unbalanced="0"/>
    <cacheHierarchy uniqueName="[LHDRaw].[Month (Year)]" caption="Month (Year)" attribute="1" defaultMemberUniqueName="[LHDRaw].[Month (Year)].[All]" allUniqueName="[LHDRaw].[Month (Year)].[All]" dimensionUniqueName="[LHDRaw]" displayFolder="" count="0" memberValueDatatype="130" unbalanced="0"/>
    <cacheHierarchy uniqueName="[LHDRaw].[Month (Quarter)]" caption="Month (Quarter)" attribute="1" defaultMemberUniqueName="[LHDRaw].[Month (Quarter)].[All]" allUniqueName="[LHDRaw].[Month (Quarter)].[All]" dimensionUniqueName="[LHDRaw]" displayFolder="" count="0" memberValueDatatype="130" unbalanced="0"/>
    <cacheHierarchy uniqueName="[LHDRaw].[Month (Month)]" caption="Month (Month)" attribute="1" defaultMemberUniqueName="[LHDRaw].[Month (Month)].[All]" allUniqueName="[LHDRaw].[Month (Month)].[All]" dimensionUniqueName="[LHDRaw]" displayFolder="" count="0" memberValueDatatype="130" unbalanced="0"/>
    <cacheHierarchy uniqueName="[MineDevRaw].[Month]" caption="Month" attribute="1" time="1" defaultMemberUniqueName="[MineDevRaw].[Month].[All]" allUniqueName="[MineDevRaw].[Month].[All]" dimensionUniqueName="[MineDevRaw]" displayFolder="" count="0" memberValueDatatype="7" unbalanced="0"/>
    <cacheHierarchy uniqueName="[MineDevRaw].[Cycle Time (hrs/cut)]" caption="Cycle Time (hrs/cut)" attribute="1" defaultMemberUniqueName="[MineDevRaw].[Cycle Time (hrs/cut)].[All]" allUniqueName="[MineDevRaw].[Cycle Time (hrs/cut)].[All]" dimensionUniqueName="[MineDevRaw]" displayFolder="" count="0" memberValueDatatype="5" unbalanced="0"/>
    <cacheHierarchy uniqueName="[MineDevRaw].[Dev Rate (m/day)]" caption="Dev Rate (m/day)" attribute="1" defaultMemberUniqueName="[MineDevRaw].[Dev Rate (m/day)].[All]" allUniqueName="[MineDevRaw].[Dev Rate (m/day)].[All]" dimensionUniqueName="[MineDevRaw]" displayFolder="" count="0" memberValueDatatype="5" unbalanced="0"/>
    <cacheHierarchy uniqueName="[MineDevRaw].[Overbreak (%)]" caption="Overbreak (%)" attribute="1" defaultMemberUniqueName="[MineDevRaw].[Overbreak (%)].[All]" allUniqueName="[MineDevRaw].[Overbreak (%)].[All]" dimensionUniqueName="[MineDevRaw]" displayFolder="" count="0" memberValueDatatype="5" unbalanced="0"/>
    <cacheHierarchy uniqueName="[MineDevRaw].[Total meters drilled (m)]" caption="Total meters drilled (m)" attribute="1" defaultMemberUniqueName="[MineDevRaw].[Total meters drilled (m)].[All]" allUniqueName="[MineDevRaw].[Total meters drilled (m)].[All]" dimensionUniqueName="[MineDevRaw]" displayFolder="" count="0" memberValueDatatype="5" unbalanced="0"/>
    <cacheHierarchy uniqueName="[MineDevRaw].[Phase]" caption="Phase" attribute="1" defaultMemberUniqueName="[MineDevRaw].[Phase].[All]" allUniqueName="[MineDevRaw].[Phase].[All]" dimensionUniqueName="[MineDevRaw]" displayFolder="" count="0" memberValueDatatype="130" unbalanced="0"/>
    <cacheHierarchy uniqueName="[MineDevRaw].[Month (Year)]" caption="Month (Year)" attribute="1" defaultMemberUniqueName="[MineDevRaw].[Month (Year)].[All]" allUniqueName="[MineDevRaw].[Month (Year)].[All]" dimensionUniqueName="[MineDevRaw]" displayFolder="" count="0" memberValueDatatype="130" unbalanced="0"/>
    <cacheHierarchy uniqueName="[MineDevRaw].[Month (Quarter)]" caption="Month (Quarter)" attribute="1" defaultMemberUniqueName="[MineDevRaw].[Month (Quarter)].[All]" allUniqueName="[MineDevRaw].[Month (Quarter)].[All]" dimensionUniqueName="[MineDevRaw]" displayFolder="" count="0" memberValueDatatype="130" unbalanced="0"/>
    <cacheHierarchy uniqueName="[MineDevRaw].[Month (Month)]" caption="Month (Month)" attribute="1" defaultMemberUniqueName="[MineDevRaw].[Month (Month)].[All]" allUniqueName="[MineDevRaw].[Month (Month)].[All]" dimensionUniqueName="[MineDevRaw]" displayFolder="" count="0" memberValueDatatype="130" unbalanced="0"/>
    <cacheHierarchy uniqueName="[Range].[Month]" caption="Month" attribute="1" time="1" defaultMemberUniqueName="[Range].[Month].[All]" allUniqueName="[Range].[Month].[All]" dimensionUniqueName="[Range]" displayFolder="" count="0" memberValueDatatype="7" unbalanced="0"/>
    <cacheHierarchy uniqueName="[Range].[Type]" caption="Type" attribute="1" defaultMemberUniqueName="[Range].[Type].[All]" allUniqueName="[Range].[Type].[All]" dimensionUniqueName="[Range]" displayFolder="" count="0" memberValueDatatype="130" unbalanced="0"/>
    <cacheHierarchy uniqueName="[Range].[Phase]" caption="Phase" attribute="1" defaultMemberUniqueName="[Range].[Phase].[All]" allUniqueName="[Range].[Phase].[All]" dimensionUniqueName="[Range]" displayFolder="" count="0" memberValueDatatype="130" unbalanced="0"/>
    <cacheHierarchy uniqueName="[Range].[Cost/Metre (USD)]" caption="Cost/Metre (USD)" attribute="1" defaultMemberUniqueName="[Range].[Cost/Metre (USD)].[All]" allUniqueName="[Range].[Cost/Metre (USD)].[All]" dimensionUniqueName="[Range]" displayFolder="" count="0" memberValueDatatype="5" unbalanced="0"/>
    <cacheHierarchy uniqueName="[Range].[Metres Drilled]" caption="Metres Drilled" attribute="1" defaultMemberUniqueName="[Range].[Metres Drilled].[All]" allUniqueName="[Range].[Metres Drilled].[All]" dimensionUniqueName="[Range]" displayFolder="" count="0" memberValueDatatype="20" unbalanced="0"/>
    <cacheHierarchy uniqueName="[Range].[Metres Drilled baseline]" caption="Metres Drilled baseline" attribute="1" defaultMemberUniqueName="[Range].[Metres Drilled baseline].[All]" allUniqueName="[Range].[Metres Drilled baseline].[All]" dimensionUniqueName="[Range]" displayFolder="" count="0" memberValueDatatype="5" unbalanced="0"/>
    <cacheHierarchy uniqueName="[Range].[Total Cost (USD)]" caption="Total Cost (USD)" attribute="1" defaultMemberUniqueName="[Range].[Total Cost (USD)].[All]" allUniqueName="[Range].[Total Cost (USD)].[All]" dimensionUniqueName="[Range]" displayFolder="" count="0" memberValueDatatype="5"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wOPTyre].[Month]" caption="Month" attribute="1" time="1" defaultMemberUniqueName="[RawOPTyre].[Month].[All]" allUniqueName="[RawOPTyre].[Month].[All]" dimensionUniqueName="[RawOPTyre]" displayFolder="" count="0" memberValueDatatype="7" unbalanced="0"/>
    <cacheHierarchy uniqueName="[RawOPTyre].[Tyres Used/month]" caption="Tyres Used/month" attribute="1" defaultMemberUniqueName="[RawOPTyre].[Tyres Used/month].[All]" allUniqueName="[RawOPTyre].[Tyres Used/month].[All]" dimensionUniqueName="[RawOPTyre]" displayFolder="" count="0" memberValueDatatype="5" unbalanced="0"/>
    <cacheHierarchy uniqueName="[RawOPTyre].[Tyre Cost (USD)/month]" caption="Tyre Cost (USD)/month" attribute="1" defaultMemberUniqueName="[RawOPTyre].[Tyre Cost (USD)/month].[All]" allUniqueName="[RawOPTyre].[Tyre Cost (USD)/month].[All]" dimensionUniqueName="[RawOPTyre]" displayFolder="" count="0" memberValueDatatype="20" unbalanced="0"/>
    <cacheHierarchy uniqueName="[RawOPTyre].[Downtime (hrs)/month]" caption="Downtime (hrs)/month" attribute="1" defaultMemberUniqueName="[RawOPTyre].[Downtime (hrs)/month].[All]" allUniqueName="[RawOPTyre].[Downtime (hrs)/month].[All]" dimensionUniqueName="[RawOPTyre]" displayFolder="" count="0" memberValueDatatype="5" unbalanced="0"/>
    <cacheHierarchy uniqueName="[RawOPTyre].[Phase]" caption="Phase" attribute="1" defaultMemberUniqueName="[RawOPTyre].[Phase].[All]" allUniqueName="[RawOPTyre].[Phase].[All]" dimensionUniqueName="[RawOPTyre]" displayFolder="" count="0" memberValueDatatype="130" unbalanced="0"/>
    <cacheHierarchy uniqueName="[RawOPTyre].[Month (Year)]" caption="Month (Year)" attribute="1" defaultMemberUniqueName="[RawOPTyre].[Month (Year)].[All]" allUniqueName="[RawOPTyre].[Month (Year)].[All]" dimensionUniqueName="[RawOPTyre]" displayFolder="" count="0" memberValueDatatype="130" unbalanced="0"/>
    <cacheHierarchy uniqueName="[RawOPTyre].[Month (Quarter)]" caption="Month (Quarter)" attribute="1" defaultMemberUniqueName="[RawOPTyre].[Month (Quarter)].[All]" allUniqueName="[RawOPTyre].[Month (Quarter)].[All]" dimensionUniqueName="[RawOPTyre]" displayFolder="" count="0" memberValueDatatype="130" unbalanced="0"/>
    <cacheHierarchy uniqueName="[RawOPTyre].[Month (Month)]" caption="Month (Month)" attribute="1" defaultMemberUniqueName="[RawOPTyre].[Month (Month)].[All]" allUniqueName="[RawOPTyre].[Month (Month)].[All]" dimensionUniqueName="[RawOPTyre]" displayFolder="" count="0" memberValueDatatype="130" unbalanced="0"/>
    <cacheHierarchy uniqueName="[RawUGTyre].[Month]" caption="Month" attribute="1" time="1" defaultMemberUniqueName="[RawUGTyre].[Month].[All]" allUniqueName="[RawUGTyre].[Month].[All]" dimensionUniqueName="[RawUGTyre]" displayFolder="" count="0" memberValueDatatype="7" unbalanced="0"/>
    <cacheHierarchy uniqueName="[RawUGTyre].[Failures/Day]" caption="Failures/Day" attribute="1" defaultMemberUniqueName="[RawUGTyre].[Failures/Day].[All]" allUniqueName="[RawUGTyre].[Failures/Day].[All]" dimensionUniqueName="[RawUGTyre]" displayFolder="" count="0" memberValueDatatype="5" unbalanced="0"/>
    <cacheHierarchy uniqueName="[RawUGTyre].[Repair Duration (hrs)]" caption="Repair Duration (hrs)" attribute="1" defaultMemberUniqueName="[RawUGTyre].[Repair Duration (hrs)].[All]" allUniqueName="[RawUGTyre].[Repair Duration (hrs)].[All]" dimensionUniqueName="[RawUGTyre]" displayFolder="" count="0" memberValueDatatype="5" unbalanced="0"/>
    <cacheHierarchy uniqueName="[RawUGTyre].[Monthly Cost (USD)]" caption="Monthly Cost (USD)" attribute="1" defaultMemberUniqueName="[RawUGTyre].[Monthly Cost (USD)].[All]" allUniqueName="[RawUGTyre].[Monthly Cost (USD)].[All]" dimensionUniqueName="[RawUGTyre]" displayFolder="" count="0" memberValueDatatype="20" unbalanced="0"/>
    <cacheHierarchy uniqueName="[RawUGTyre].[Phase]" caption="Phase" attribute="1" defaultMemberUniqueName="[RawUGTyre].[Phase].[All]" allUniqueName="[RawUGTyre].[Phase].[All]" dimensionUniqueName="[RawUGTyre]" displayFolder="" count="0" memberValueDatatype="130" unbalanced="0"/>
    <cacheHierarchy uniqueName="[RawUGTyre].[Month (Year)]" caption="Month (Year)" attribute="1" defaultMemberUniqueName="[RawUGTyre].[Month (Year)].[All]" allUniqueName="[RawUGTyre].[Month (Year)].[All]" dimensionUniqueName="[RawUGTyre]" displayFolder="" count="0" memberValueDatatype="130" unbalanced="0"/>
    <cacheHierarchy uniqueName="[RawUGTyre].[Month (Quarter)]" caption="Month (Quarter)" attribute="1" defaultMemberUniqueName="[RawUGTyre].[Month (Quarter)].[All]" allUniqueName="[RawUGTyre].[Month (Quarter)].[All]" dimensionUniqueName="[RawUGTyre]" displayFolder="" count="0" memberValueDatatype="130" unbalanced="0"/>
    <cacheHierarchy uniqueName="[RawUGTyre].[Month (Month)]" caption="Month (Month)" attribute="1" defaultMemberUniqueName="[RawUGTyre].[Month (Month)].[All]" allUniqueName="[RawUGTyre].[Month (Month)].[All]" dimensionUniqueName="[RawUGTyre]" displayFolder="" count="0" memberValueDatatype="130" unbalanced="0"/>
    <cacheHierarchy uniqueName="[Table1].[Phase]" caption="Phase" attribute="1" defaultMemberUniqueName="[Table1].[Phase].[All]" allUniqueName="[Table1].[Phase].[All]" dimensionUniqueName="[Table1]" displayFolder="" count="2" memberValueDatatype="130" unbalanced="0">
      <fieldsUsage count="2">
        <fieldUsage x="-1"/>
        <fieldUsage x="4"/>
      </fieldsUsage>
    </cacheHierarchy>
    <cacheHierarchy uniqueName="[DDmetersRaw].[Month (Month Index)]" caption="Month (Month Index)" attribute="1" defaultMemberUniqueName="[DDmetersRaw].[Month (Month Index)].[All]" allUniqueName="[DDmetersRaw].[Month (Month Index)].[All]" dimensionUniqueName="[DDmetersRaw]" displayFolder="" count="0" memberValueDatatype="20" unbalanced="0" hidden="1"/>
    <cacheHierarchy uniqueName="[LHDRaw].[Month (Month Index)]" caption="Month (Month Index)" attribute="1" defaultMemberUniqueName="[LHDRaw].[Month (Month Index)].[All]" allUniqueName="[LHDRaw].[Month (Month Index)].[All]" dimensionUniqueName="[LHDRaw]" displayFolder="" count="0" memberValueDatatype="20" unbalanced="0" hidden="1"/>
    <cacheHierarchy uniqueName="[MineDevRaw].[Month (Month Index)]" caption="Month (Month Index)" attribute="1" defaultMemberUniqueName="[MineDevRaw].[Month (Month Index)].[All]" allUniqueName="[MineDevRaw].[Month (Month Index)].[All]" dimensionUniqueName="[MineDevRaw]"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wOPTyre].[Month (Month Index)]" caption="Month (Month Index)" attribute="1" defaultMemberUniqueName="[RawOPTyre].[Month (Month Index)].[All]" allUniqueName="[RawOPTyre].[Month (Month Index)].[All]" dimensionUniqueName="[RawOPTyre]" displayFolder="" count="0" memberValueDatatype="20" unbalanced="0" hidden="1"/>
    <cacheHierarchy uniqueName="[RawUGTyre].[Month (Month Index)]" caption="Month (Month Index)" attribute="1" defaultMemberUniqueName="[RawUGTyre].[Month (Month Index)].[All]" allUniqueName="[RawUGTyre].[Month (Month Index)].[All]" dimensionUniqueName="[RawUGTyr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wUGTyre]" caption="__XL_Count RawUGTyre" measure="1" displayFolder="" measureGroup="RawUGTyre" count="0" hidden="1"/>
    <cacheHierarchy uniqueName="[Measures].[__XL_Count DDmetersRaw]" caption="__XL_Count DDmetersRaw" measure="1" displayFolder="" measureGroup="DDmetersRaw" count="0" hidden="1"/>
    <cacheHierarchy uniqueName="[Measures].[__XL_Count RawOPTyre]" caption="__XL_Count RawOPTyre" measure="1" displayFolder="" measureGroup="RawOPTyre" count="0" hidden="1"/>
    <cacheHierarchy uniqueName="[Measures].[__XL_Count MineDevRaw]" caption="__XL_Count MineDevRaw" measure="1" displayFolder="" measureGroup="MineDevRaw" count="0" hidden="1"/>
    <cacheHierarchy uniqueName="[Measures].[__XL_Count LHDRaw]" caption="__XL_Count LHDRaw" measure="1" displayFolder="" measureGroup="LHDRaw" count="0" hidden="1"/>
    <cacheHierarchy uniqueName="[Measures].[__No measures defined]" caption="__No measures defined" measure="1" displayFolder="" count="0" hidden="1"/>
    <cacheHierarchy uniqueName="[Measures].[Sum of Metres Drilled]" caption="Sum of Metres Drilled" measure="1" displayFolder="" measureGroup="Range" count="0" hidden="1">
      <extLst>
        <ext xmlns:x15="http://schemas.microsoft.com/office/spreadsheetml/2010/11/main" uri="{B97F6D7D-B522-45F9-BDA1-12C45D357490}">
          <x15:cacheHierarchy aggregatedColumn="30"/>
        </ext>
      </extLst>
    </cacheHierarchy>
    <cacheHierarchy uniqueName="[Measures].[Sum of Total Cost (USD)]" caption="Sum of Total Cost (USD)" measure="1" displayFolder="" measureGroup="Range" count="0" hidden="1">
      <extLst>
        <ext xmlns:x15="http://schemas.microsoft.com/office/spreadsheetml/2010/11/main" uri="{B97F6D7D-B522-45F9-BDA1-12C45D357490}">
          <x15:cacheHierarchy aggregatedColumn="32"/>
        </ext>
      </extLst>
    </cacheHierarchy>
    <cacheHierarchy uniqueName="[Measures].[Sum of Cost/Metre (USD)]" caption="Sum of Cost/Metre (USD)" measure="1" displayFolder="" measureGroup="Range" count="0" hidden="1">
      <extLst>
        <ext xmlns:x15="http://schemas.microsoft.com/office/spreadsheetml/2010/11/main" uri="{B97F6D7D-B522-45F9-BDA1-12C45D357490}">
          <x15:cacheHierarchy aggregatedColumn="29"/>
        </ext>
      </extLst>
    </cacheHierarchy>
    <cacheHierarchy uniqueName="[Measures].[Average of Cost/Metre (USD)]" caption="Average of Cost/Metre (USD)" measure="1" displayFolder="" measureGroup="Range" count="0" hidden="1">
      <extLst>
        <ext xmlns:x15="http://schemas.microsoft.com/office/spreadsheetml/2010/11/main" uri="{B97F6D7D-B522-45F9-BDA1-12C45D357490}">
          <x15:cacheHierarchy aggregatedColumn="29"/>
        </ext>
      </extLst>
    </cacheHierarchy>
    <cacheHierarchy uniqueName="[Measures].[Sum of Failures/Day]" caption="Sum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Average of Failures/Day]" caption="Average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Sum of Repair Duration (hrs)]" caption="Sum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Average of Repair Duration (hrs)]" caption="Average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Sum of Monthly Cost (USD)]" caption="Sum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Average of Monthly Cost (USD)]" caption="Average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Sum of Metres Drilled 2]" caption="Sum of Metres Drilled 2" measure="1" displayFolder="" measureGroup="DDmetersRaw"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Cost/Metre (USD) 2]" caption="Sum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Average of Cost/Metre (USD) 2]" caption="Average of Cost/Metre (USD) 2" measure="1" displayFolder="" measureGroup="DDmetersRaw"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Tyres Used/month]" caption="Sum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Average of Tyres Used/month]" caption="Average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Sum of Downtime (hrs)/month]" caption="Sum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Average of Downtime (hrs)/month]" caption="Average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Sum of Tyre Cost (USD)/month]" caption="Sum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Average of Tyre Cost (USD)/month]" caption="Average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Sum of Dev Rate (m/day)]" caption="Sum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Average of Dev Rate (m/day)]" caption="Average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Sum of Cycle Time (hrs/cut)]" caption="Sum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Average of Cycle Time (hrs/cut)]" caption="Average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Sum of Total meters drilled (m)]" caption="Sum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Average of Total meters drilled (m)]" caption="Average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Sum of Availability (%)]" caption="Sum of Availability (%)" measure="1" displayFolder="" measureGroup="LHDRaw" count="0" hidden="1">
      <extLst>
        <ext xmlns:x15="http://schemas.microsoft.com/office/spreadsheetml/2010/11/main" uri="{B97F6D7D-B522-45F9-BDA1-12C45D357490}">
          <x15:cacheHierarchy aggregatedColumn="11"/>
        </ext>
      </extLst>
    </cacheHierarchy>
    <cacheHierarchy uniqueName="[Measures].[Sum of Utilisation (%)]" caption="Sum of Utilisation (%)" measure="1" displayFolder="" measureGroup="LHDRaw" count="0" hidden="1">
      <extLst>
        <ext xmlns:x15="http://schemas.microsoft.com/office/spreadsheetml/2010/11/main" uri="{B97F6D7D-B522-45F9-BDA1-12C45D357490}">
          <x15:cacheHierarchy aggregatedColumn="12"/>
        </ext>
      </extLst>
    </cacheHierarchy>
    <cacheHierarchy uniqueName="[Measures].[Average of Availability (%)]" caption="Average of Availability (%)" measure="1" displayFolder="" measureGroup="LHDRaw" count="0" hidden="1">
      <extLst>
        <ext xmlns:x15="http://schemas.microsoft.com/office/spreadsheetml/2010/11/main" uri="{B97F6D7D-B522-45F9-BDA1-12C45D357490}">
          <x15:cacheHierarchy aggregatedColumn="11"/>
        </ext>
      </extLst>
    </cacheHierarchy>
    <cacheHierarchy uniqueName="[Measures].[Average of Utilisation (%)]" caption="Average of Utilisation (%)" measure="1" displayFolder="" measureGroup="LHDRaw" count="0" hidden="1">
      <extLst>
        <ext xmlns:x15="http://schemas.microsoft.com/office/spreadsheetml/2010/11/main" uri="{B97F6D7D-B522-45F9-BDA1-12C45D357490}">
          <x15:cacheHierarchy aggregatedColumn="12"/>
        </ext>
      </extLst>
    </cacheHierarchy>
    <cacheHierarchy uniqueName="[Measures].[Sum of Overbreak (%)]" caption="Sum of Overbreak (%)" measure="1" displayFolder="" measureGroup="MineDevRaw" count="0" hidden="1">
      <extLst>
        <ext xmlns:x15="http://schemas.microsoft.com/office/spreadsheetml/2010/11/main" uri="{B97F6D7D-B522-45F9-BDA1-12C45D357490}">
          <x15:cacheHierarchy aggregatedColumn="20"/>
        </ext>
      </extLst>
    </cacheHierarchy>
    <cacheHierarchy uniqueName="[Measures].[Average of Overbreak (%)]" caption="Average of Overbreak (%)" measure="1" displayFolder="" measureGroup="MineDevRaw" count="0" hidden="1">
      <extLst>
        <ext xmlns:x15="http://schemas.microsoft.com/office/spreadsheetml/2010/11/main" uri="{B97F6D7D-B522-45F9-BDA1-12C45D357490}">
          <x15:cacheHierarchy aggregatedColumn="20"/>
        </ext>
      </extLst>
    </cacheHierarchy>
  </cacheHierarchies>
  <kpis count="0"/>
  <dimensions count="8">
    <dimension name="DDmetersRaw" uniqueName="[DDmetersRaw]" caption="DDmetersRaw"/>
    <dimension name="LHDRaw" uniqueName="[LHDRaw]" caption="LHDRaw"/>
    <dimension measure="1" name="Measures" uniqueName="[Measures]" caption="Measures"/>
    <dimension name="MineDevRaw" uniqueName="[MineDevRaw]" caption="MineDevRaw"/>
    <dimension name="Range" uniqueName="[Range]" caption="Range"/>
    <dimension name="RawOPTyre" uniqueName="[RawOPTyre]" caption="RawOPTyre"/>
    <dimension name="RawUGTyre" uniqueName="[RawUGTyre]" caption="RawUGTyre"/>
    <dimension name="Table1" uniqueName="[Table1]" caption="Table1"/>
  </dimensions>
  <measureGroups count="7">
    <measureGroup name="DDmetersRaw" caption="DDmetersRaw"/>
    <measureGroup name="LHDRaw" caption="LHDRaw"/>
    <measureGroup name="MineDevRaw" caption="MineDevRaw"/>
    <measureGroup name="Range" caption="Range"/>
    <measureGroup name="RawOPTyre" caption="RawOPTyre"/>
    <measureGroup name="RawUGTyre" caption="RawUGTyre"/>
    <measureGroup name="Table1" caption="Table1"/>
  </measureGroups>
  <maps count="12">
    <map measureGroup="0" dimension="0"/>
    <map measureGroup="0" dimension="7"/>
    <map measureGroup="1" dimension="1"/>
    <map measureGroup="1" dimension="7"/>
    <map measureGroup="2" dimension="3"/>
    <map measureGroup="2" dimension="7"/>
    <map measureGroup="3" dimension="4"/>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da zamba" refreshedDate="46188.774348148145" backgroundQuery="1" createdVersion="8" refreshedVersion="8" minRefreshableVersion="3" recordCount="0" supportSubquery="1" supportAdvancedDrill="1" xr:uid="{8C2A7146-4F5E-4EC2-A3EC-D88F6317CF3A}">
  <cacheSource type="external" connectionId="1"/>
  <cacheFields count="6">
    <cacheField name="[RawUGTyre].[Month (Month)].[Month (Month)]" caption="Month (Month)" numFmtId="0" hierarchy="51" level="1">
      <sharedItems count="12">
        <s v="Jan"/>
        <s v="Feb"/>
        <s v="Mar"/>
        <s v="Apr"/>
        <s v="May"/>
        <s v="Jun"/>
        <s v="Jul"/>
        <s v="Aug"/>
        <s v="Sep"/>
        <s v="Oct"/>
        <s v="Nov"/>
        <s v="Dec"/>
      </sharedItems>
    </cacheField>
    <cacheField name="[RawUGTyre].[Month (Year)].[Month (Year)]" caption="Month (Year)" numFmtId="0" hierarchy="49" level="1">
      <sharedItems count="3">
        <s v="2023"/>
        <s v="2024"/>
        <s v="2025"/>
      </sharedItems>
    </cacheField>
    <cacheField name="[Measures].[Average of Failures/Day]" caption="Average of Failures/Day" numFmtId="0" hierarchy="72" level="32767"/>
    <cacheField name="[Measures].[Average of Repair Duration (hrs)]" caption="Average of Repair Duration (hrs)" numFmtId="0" hierarchy="74" level="32767"/>
    <cacheField name="[Measures].[Average of Monthly Cost (USD)]" caption="Average of Monthly Cost (USD)" numFmtId="0" hierarchy="76" level="32767"/>
    <cacheField name="[Table1].[Phase].[Phase]" caption="Phase" numFmtId="0" hierarchy="52" level="1">
      <sharedItems containsSemiMixedTypes="0" containsNonDate="0" containsString="0"/>
    </cacheField>
  </cacheFields>
  <cacheHierarchies count="98">
    <cacheHierarchy uniqueName="[DDmetersRaw].[Month]" caption="Month" attribute="1" time="1" defaultMemberUniqueName="[DDmetersRaw].[Month].[All]" allUniqueName="[DDmetersRaw].[Month].[All]" dimensionUniqueName="[DDmetersRaw]" displayFolder="" count="0" memberValueDatatype="7" unbalanced="0"/>
    <cacheHierarchy uniqueName="[DDmetersRaw].[Type]" caption="Type" attribute="1" defaultMemberUniqueName="[DDmetersRaw].[Type].[All]" allUniqueName="[DDmetersRaw].[Type].[All]" dimensionUniqueName="[DDmetersRaw]" displayFolder="" count="0" memberValueDatatype="130" unbalanced="0"/>
    <cacheHierarchy uniqueName="[DDmetersRaw].[Phase]" caption="Phase" attribute="1" defaultMemberUniqueName="[DDmetersRaw].[Phase].[All]" allUniqueName="[DDmetersRaw].[Phase].[All]" dimensionUniqueName="[DDmetersRaw]" displayFolder="" count="0" memberValueDatatype="130" unbalanced="0"/>
    <cacheHierarchy uniqueName="[DDmetersRaw].[Cost/Metre (USD)]" caption="Cost/Metre (USD)" attribute="1" defaultMemberUniqueName="[DDmetersRaw].[Cost/Metre (USD)].[All]" allUniqueName="[DDmetersRaw].[Cost/Metre (USD)].[All]" dimensionUniqueName="[DDmetersRaw]" displayFolder="" count="0" memberValueDatatype="5" unbalanced="0"/>
    <cacheHierarchy uniqueName="[DDmetersRaw].[Metres Drilled]" caption="Metres Drilled" attribute="1" defaultMemberUniqueName="[DDmetersRaw].[Metres Drilled].[All]" allUniqueName="[DDmetersRaw].[Metres Drilled].[All]" dimensionUniqueName="[DDmetersRaw]" displayFolder="" count="0" memberValueDatatype="20" unbalanced="0"/>
    <cacheHierarchy uniqueName="[DDmetersRaw].[Metres Drilled baseline]" caption="Metres Drilled baseline" attribute="1" defaultMemberUniqueName="[DDmetersRaw].[Metres Drilled baseline].[All]" allUniqueName="[DDmetersRaw].[Metres Drilled baseline].[All]" dimensionUniqueName="[DDmetersRaw]" displayFolder="" count="0" memberValueDatatype="5" unbalanced="0"/>
    <cacheHierarchy uniqueName="[DDmetersRaw].[Total Cost (USD)]" caption="Total Cost (USD)" attribute="1" defaultMemberUniqueName="[DDmetersRaw].[Total Cost (USD)].[All]" allUniqueName="[DDmetersRaw].[Total Cost (USD)].[All]" dimensionUniqueName="[DDmetersRaw]" displayFolder="" count="0" memberValueDatatype="5" unbalanced="0"/>
    <cacheHierarchy uniqueName="[DDmetersRaw].[Month (Year)]" caption="Month (Year)" attribute="1" defaultMemberUniqueName="[DDmetersRaw].[Month (Year)].[All]" allUniqueName="[DDmetersRaw].[Month (Year)].[All]" dimensionUniqueName="[DDmetersRaw]" displayFolder="" count="0" memberValueDatatype="130" unbalanced="0"/>
    <cacheHierarchy uniqueName="[DDmetersRaw].[Month (Quarter)]" caption="Month (Quarter)" attribute="1" defaultMemberUniqueName="[DDmetersRaw].[Month (Quarter)].[All]" allUniqueName="[DDmetersRaw].[Month (Quarter)].[All]" dimensionUniqueName="[DDmetersRaw]" displayFolder="" count="0" memberValueDatatype="130" unbalanced="0"/>
    <cacheHierarchy uniqueName="[DDmetersRaw].[Month (Month)]" caption="Month (Month)" attribute="1" defaultMemberUniqueName="[DDmetersRaw].[Month (Month)].[All]" allUniqueName="[DDmetersRaw].[Month (Month)].[All]" dimensionUniqueName="[DDmetersRaw]" displayFolder="" count="0" memberValueDatatype="130" unbalanced="0"/>
    <cacheHierarchy uniqueName="[LHDRaw].[Month]" caption="Month" attribute="1" time="1" defaultMemberUniqueName="[LHDRaw].[Month].[All]" allUniqueName="[LHDRaw].[Month].[All]" dimensionUniqueName="[LHDRaw]" displayFolder="" count="0" memberValueDatatype="7" unbalanced="0"/>
    <cacheHierarchy uniqueName="[LHDRaw].[Availability (%)]" caption="Availability (%)" attribute="1" defaultMemberUniqueName="[LHDRaw].[Availability (%)].[All]" allUniqueName="[LHDRaw].[Availability (%)].[All]" dimensionUniqueName="[LHDRaw]" displayFolder="" count="0" memberValueDatatype="5" unbalanced="0"/>
    <cacheHierarchy uniqueName="[LHDRaw].[Utilisation (%)]" caption="Utilisation (%)" attribute="1" defaultMemberUniqueName="[LHDRaw].[Utilisation (%)].[All]" allUniqueName="[LHDRaw].[Utilisation (%)].[All]" dimensionUniqueName="[LHDRaw]" displayFolder="" count="0" memberValueDatatype="5" unbalanced="0"/>
    <cacheHierarchy uniqueName="[LHDRaw].[Phase]" caption="Phase" attribute="1" defaultMemberUniqueName="[LHDRaw].[Phase].[All]" allUniqueName="[LHDRaw].[Phase].[All]" dimensionUniqueName="[LHDRaw]" displayFolder="" count="0" memberValueDatatype="130" unbalanced="0"/>
    <cacheHierarchy uniqueName="[LHDRaw].[Month (Year)]" caption="Month (Year)" attribute="1" defaultMemberUniqueName="[LHDRaw].[Month (Year)].[All]" allUniqueName="[LHDRaw].[Month (Year)].[All]" dimensionUniqueName="[LHDRaw]" displayFolder="" count="0" memberValueDatatype="130" unbalanced="0"/>
    <cacheHierarchy uniqueName="[LHDRaw].[Month (Quarter)]" caption="Month (Quarter)" attribute="1" defaultMemberUniqueName="[LHDRaw].[Month (Quarter)].[All]" allUniqueName="[LHDRaw].[Month (Quarter)].[All]" dimensionUniqueName="[LHDRaw]" displayFolder="" count="0" memberValueDatatype="130" unbalanced="0"/>
    <cacheHierarchy uniqueName="[LHDRaw].[Month (Month)]" caption="Month (Month)" attribute="1" defaultMemberUniqueName="[LHDRaw].[Month (Month)].[All]" allUniqueName="[LHDRaw].[Month (Month)].[All]" dimensionUniqueName="[LHDRaw]" displayFolder="" count="0" memberValueDatatype="130" unbalanced="0"/>
    <cacheHierarchy uniqueName="[MineDevRaw].[Month]" caption="Month" attribute="1" time="1" defaultMemberUniqueName="[MineDevRaw].[Month].[All]" allUniqueName="[MineDevRaw].[Month].[All]" dimensionUniqueName="[MineDevRaw]" displayFolder="" count="0" memberValueDatatype="7" unbalanced="0"/>
    <cacheHierarchy uniqueName="[MineDevRaw].[Cycle Time (hrs/cut)]" caption="Cycle Time (hrs/cut)" attribute="1" defaultMemberUniqueName="[MineDevRaw].[Cycle Time (hrs/cut)].[All]" allUniqueName="[MineDevRaw].[Cycle Time (hrs/cut)].[All]" dimensionUniqueName="[MineDevRaw]" displayFolder="" count="0" memberValueDatatype="5" unbalanced="0"/>
    <cacheHierarchy uniqueName="[MineDevRaw].[Dev Rate (m/day)]" caption="Dev Rate (m/day)" attribute="1" defaultMemberUniqueName="[MineDevRaw].[Dev Rate (m/day)].[All]" allUniqueName="[MineDevRaw].[Dev Rate (m/day)].[All]" dimensionUniqueName="[MineDevRaw]" displayFolder="" count="0" memberValueDatatype="5" unbalanced="0"/>
    <cacheHierarchy uniqueName="[MineDevRaw].[Overbreak (%)]" caption="Overbreak (%)" attribute="1" defaultMemberUniqueName="[MineDevRaw].[Overbreak (%)].[All]" allUniqueName="[MineDevRaw].[Overbreak (%)].[All]" dimensionUniqueName="[MineDevRaw]" displayFolder="" count="0" memberValueDatatype="5" unbalanced="0"/>
    <cacheHierarchy uniqueName="[MineDevRaw].[Total meters drilled (m)]" caption="Total meters drilled (m)" attribute="1" defaultMemberUniqueName="[MineDevRaw].[Total meters drilled (m)].[All]" allUniqueName="[MineDevRaw].[Total meters drilled (m)].[All]" dimensionUniqueName="[MineDevRaw]" displayFolder="" count="0" memberValueDatatype="5" unbalanced="0"/>
    <cacheHierarchy uniqueName="[MineDevRaw].[Phase]" caption="Phase" attribute="1" defaultMemberUniqueName="[MineDevRaw].[Phase].[All]" allUniqueName="[MineDevRaw].[Phase].[All]" dimensionUniqueName="[MineDevRaw]" displayFolder="" count="0" memberValueDatatype="130" unbalanced="0"/>
    <cacheHierarchy uniqueName="[MineDevRaw].[Month (Year)]" caption="Month (Year)" attribute="1" defaultMemberUniqueName="[MineDevRaw].[Month (Year)].[All]" allUniqueName="[MineDevRaw].[Month (Year)].[All]" dimensionUniqueName="[MineDevRaw]" displayFolder="" count="0" memberValueDatatype="130" unbalanced="0"/>
    <cacheHierarchy uniqueName="[MineDevRaw].[Month (Quarter)]" caption="Month (Quarter)" attribute="1" defaultMemberUniqueName="[MineDevRaw].[Month (Quarter)].[All]" allUniqueName="[MineDevRaw].[Month (Quarter)].[All]" dimensionUniqueName="[MineDevRaw]" displayFolder="" count="0" memberValueDatatype="130" unbalanced="0"/>
    <cacheHierarchy uniqueName="[MineDevRaw].[Month (Month)]" caption="Month (Month)" attribute="1" defaultMemberUniqueName="[MineDevRaw].[Month (Month)].[All]" allUniqueName="[MineDevRaw].[Month (Month)].[All]" dimensionUniqueName="[MineDevRaw]" displayFolder="" count="0" memberValueDatatype="130" unbalanced="0"/>
    <cacheHierarchy uniqueName="[Range].[Month]" caption="Month" attribute="1" time="1" defaultMemberUniqueName="[Range].[Month].[All]" allUniqueName="[Range].[Month].[All]" dimensionUniqueName="[Range]" displayFolder="" count="0" memberValueDatatype="7" unbalanced="0"/>
    <cacheHierarchy uniqueName="[Range].[Type]" caption="Type" attribute="1" defaultMemberUniqueName="[Range].[Type].[All]" allUniqueName="[Range].[Type].[All]" dimensionUniqueName="[Range]" displayFolder="" count="0" memberValueDatatype="130" unbalanced="0"/>
    <cacheHierarchy uniqueName="[Range].[Phase]" caption="Phase" attribute="1" defaultMemberUniqueName="[Range].[Phase].[All]" allUniqueName="[Range].[Phase].[All]" dimensionUniqueName="[Range]" displayFolder="" count="0" memberValueDatatype="130" unbalanced="0"/>
    <cacheHierarchy uniqueName="[Range].[Cost/Metre (USD)]" caption="Cost/Metre (USD)" attribute="1" defaultMemberUniqueName="[Range].[Cost/Metre (USD)].[All]" allUniqueName="[Range].[Cost/Metre (USD)].[All]" dimensionUniqueName="[Range]" displayFolder="" count="0" memberValueDatatype="5" unbalanced="0"/>
    <cacheHierarchy uniqueName="[Range].[Metres Drilled]" caption="Metres Drilled" attribute="1" defaultMemberUniqueName="[Range].[Metres Drilled].[All]" allUniqueName="[Range].[Metres Drilled].[All]" dimensionUniqueName="[Range]" displayFolder="" count="0" memberValueDatatype="20" unbalanced="0"/>
    <cacheHierarchy uniqueName="[Range].[Metres Drilled baseline]" caption="Metres Drilled baseline" attribute="1" defaultMemberUniqueName="[Range].[Metres Drilled baseline].[All]" allUniqueName="[Range].[Metres Drilled baseline].[All]" dimensionUniqueName="[Range]" displayFolder="" count="0" memberValueDatatype="5" unbalanced="0"/>
    <cacheHierarchy uniqueName="[Range].[Total Cost (USD)]" caption="Total Cost (USD)" attribute="1" defaultMemberUniqueName="[Range].[Total Cost (USD)].[All]" allUniqueName="[Range].[Total Cost (USD)].[All]" dimensionUniqueName="[Range]" displayFolder="" count="0" memberValueDatatype="5"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wOPTyre].[Month]" caption="Month" attribute="1" time="1" defaultMemberUniqueName="[RawOPTyre].[Month].[All]" allUniqueName="[RawOPTyre].[Month].[All]" dimensionUniqueName="[RawOPTyre]" displayFolder="" count="0" memberValueDatatype="7" unbalanced="0"/>
    <cacheHierarchy uniqueName="[RawOPTyre].[Tyres Used/month]" caption="Tyres Used/month" attribute="1" defaultMemberUniqueName="[RawOPTyre].[Tyres Used/month].[All]" allUniqueName="[RawOPTyre].[Tyres Used/month].[All]" dimensionUniqueName="[RawOPTyre]" displayFolder="" count="0" memberValueDatatype="5" unbalanced="0"/>
    <cacheHierarchy uniqueName="[RawOPTyre].[Tyre Cost (USD)/month]" caption="Tyre Cost (USD)/month" attribute="1" defaultMemberUniqueName="[RawOPTyre].[Tyre Cost (USD)/month].[All]" allUniqueName="[RawOPTyre].[Tyre Cost (USD)/month].[All]" dimensionUniqueName="[RawOPTyre]" displayFolder="" count="0" memberValueDatatype="20" unbalanced="0"/>
    <cacheHierarchy uniqueName="[RawOPTyre].[Downtime (hrs)/month]" caption="Downtime (hrs)/month" attribute="1" defaultMemberUniqueName="[RawOPTyre].[Downtime (hrs)/month].[All]" allUniqueName="[RawOPTyre].[Downtime (hrs)/month].[All]" dimensionUniqueName="[RawOPTyre]" displayFolder="" count="0" memberValueDatatype="5" unbalanced="0"/>
    <cacheHierarchy uniqueName="[RawOPTyre].[Phase]" caption="Phase" attribute="1" defaultMemberUniqueName="[RawOPTyre].[Phase].[All]" allUniqueName="[RawOPTyre].[Phase].[All]" dimensionUniqueName="[RawOPTyre]" displayFolder="" count="0" memberValueDatatype="130" unbalanced="0"/>
    <cacheHierarchy uniqueName="[RawOPTyre].[Month (Year)]" caption="Month (Year)" attribute="1" defaultMemberUniqueName="[RawOPTyre].[Month (Year)].[All]" allUniqueName="[RawOPTyre].[Month (Year)].[All]" dimensionUniqueName="[RawOPTyre]" displayFolder="" count="0" memberValueDatatype="130" unbalanced="0"/>
    <cacheHierarchy uniqueName="[RawOPTyre].[Month (Quarter)]" caption="Month (Quarter)" attribute="1" defaultMemberUniqueName="[RawOPTyre].[Month (Quarter)].[All]" allUniqueName="[RawOPTyre].[Month (Quarter)].[All]" dimensionUniqueName="[RawOPTyre]" displayFolder="" count="0" memberValueDatatype="130" unbalanced="0"/>
    <cacheHierarchy uniqueName="[RawOPTyre].[Month (Month)]" caption="Month (Month)" attribute="1" defaultMemberUniqueName="[RawOPTyre].[Month (Month)].[All]" allUniqueName="[RawOPTyre].[Month (Month)].[All]" dimensionUniqueName="[RawOPTyre]" displayFolder="" count="0" memberValueDatatype="130" unbalanced="0"/>
    <cacheHierarchy uniqueName="[RawUGTyre].[Month]" caption="Month" attribute="1" time="1" defaultMemberUniqueName="[RawUGTyre].[Month].[All]" allUniqueName="[RawUGTyre].[Month].[All]" dimensionUniqueName="[RawUGTyre]" displayFolder="" count="0" memberValueDatatype="7" unbalanced="0"/>
    <cacheHierarchy uniqueName="[RawUGTyre].[Failures/Day]" caption="Failures/Day" attribute="1" defaultMemberUniqueName="[RawUGTyre].[Failures/Day].[All]" allUniqueName="[RawUGTyre].[Failures/Day].[All]" dimensionUniqueName="[RawUGTyre]" displayFolder="" count="0" memberValueDatatype="5" unbalanced="0"/>
    <cacheHierarchy uniqueName="[RawUGTyre].[Repair Duration (hrs)]" caption="Repair Duration (hrs)" attribute="1" defaultMemberUniqueName="[RawUGTyre].[Repair Duration (hrs)].[All]" allUniqueName="[RawUGTyre].[Repair Duration (hrs)].[All]" dimensionUniqueName="[RawUGTyre]" displayFolder="" count="0" memberValueDatatype="5" unbalanced="0"/>
    <cacheHierarchy uniqueName="[RawUGTyre].[Monthly Cost (USD)]" caption="Monthly Cost (USD)" attribute="1" defaultMemberUniqueName="[RawUGTyre].[Monthly Cost (USD)].[All]" allUniqueName="[RawUGTyre].[Monthly Cost (USD)].[All]" dimensionUniqueName="[RawUGTyre]" displayFolder="" count="0" memberValueDatatype="20" unbalanced="0"/>
    <cacheHierarchy uniqueName="[RawUGTyre].[Phase]" caption="Phase" attribute="1" defaultMemberUniqueName="[RawUGTyre].[Phase].[All]" allUniqueName="[RawUGTyre].[Phase].[All]" dimensionUniqueName="[RawUGTyre]" displayFolder="" count="0" memberValueDatatype="130" unbalanced="0"/>
    <cacheHierarchy uniqueName="[RawUGTyre].[Month (Year)]" caption="Month (Year)" attribute="1" defaultMemberUniqueName="[RawUGTyre].[Month (Year)].[All]" allUniqueName="[RawUGTyre].[Month (Year)].[All]" dimensionUniqueName="[RawUGTyre]" displayFolder="" count="2" memberValueDatatype="130" unbalanced="0">
      <fieldsUsage count="2">
        <fieldUsage x="-1"/>
        <fieldUsage x="1"/>
      </fieldsUsage>
    </cacheHierarchy>
    <cacheHierarchy uniqueName="[RawUGTyre].[Month (Quarter)]" caption="Month (Quarter)" attribute="1" defaultMemberUniqueName="[RawUGTyre].[Month (Quarter)].[All]" allUniqueName="[RawUGTyre].[Month (Quarter)].[All]" dimensionUniqueName="[RawUGTyre]" displayFolder="" count="0" memberValueDatatype="130" unbalanced="0"/>
    <cacheHierarchy uniqueName="[RawUGTyre].[Month (Month)]" caption="Month (Month)" attribute="1" defaultMemberUniqueName="[RawUGTyre].[Month (Month)].[All]" allUniqueName="[RawUGTyre].[Month (Month)].[All]" dimensionUniqueName="[RawUGTyre]" displayFolder="" count="2" memberValueDatatype="130" unbalanced="0">
      <fieldsUsage count="2">
        <fieldUsage x="-1"/>
        <fieldUsage x="0"/>
      </fieldsUsage>
    </cacheHierarchy>
    <cacheHierarchy uniqueName="[Table1].[Phase]" caption="Phase" attribute="1" defaultMemberUniqueName="[Table1].[Phase].[All]" allUniqueName="[Table1].[Phase].[All]" dimensionUniqueName="[Table1]" displayFolder="" count="2" memberValueDatatype="130" unbalanced="0">
      <fieldsUsage count="2">
        <fieldUsage x="-1"/>
        <fieldUsage x="5"/>
      </fieldsUsage>
    </cacheHierarchy>
    <cacheHierarchy uniqueName="[DDmetersRaw].[Month (Month Index)]" caption="Month (Month Index)" attribute="1" defaultMemberUniqueName="[DDmetersRaw].[Month (Month Index)].[All]" allUniqueName="[DDmetersRaw].[Month (Month Index)].[All]" dimensionUniqueName="[DDmetersRaw]" displayFolder="" count="0" memberValueDatatype="20" unbalanced="0" hidden="1"/>
    <cacheHierarchy uniqueName="[LHDRaw].[Month (Month Index)]" caption="Month (Month Index)" attribute="1" defaultMemberUniqueName="[LHDRaw].[Month (Month Index)].[All]" allUniqueName="[LHDRaw].[Month (Month Index)].[All]" dimensionUniqueName="[LHDRaw]" displayFolder="" count="0" memberValueDatatype="20" unbalanced="0" hidden="1"/>
    <cacheHierarchy uniqueName="[MineDevRaw].[Month (Month Index)]" caption="Month (Month Index)" attribute="1" defaultMemberUniqueName="[MineDevRaw].[Month (Month Index)].[All]" allUniqueName="[MineDevRaw].[Month (Month Index)].[All]" dimensionUniqueName="[MineDevRaw]"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wOPTyre].[Month (Month Index)]" caption="Month (Month Index)" attribute="1" defaultMemberUniqueName="[RawOPTyre].[Month (Month Index)].[All]" allUniqueName="[RawOPTyre].[Month (Month Index)].[All]" dimensionUniqueName="[RawOPTyre]" displayFolder="" count="0" memberValueDatatype="20" unbalanced="0" hidden="1"/>
    <cacheHierarchy uniqueName="[RawUGTyre].[Month (Month Index)]" caption="Month (Month Index)" attribute="1" defaultMemberUniqueName="[RawUGTyre].[Month (Month Index)].[All]" allUniqueName="[RawUGTyre].[Month (Month Index)].[All]" dimensionUniqueName="[RawUGTyr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wUGTyre]" caption="__XL_Count RawUGTyre" measure="1" displayFolder="" measureGroup="RawUGTyre" count="0" hidden="1"/>
    <cacheHierarchy uniqueName="[Measures].[__XL_Count DDmetersRaw]" caption="__XL_Count DDmetersRaw" measure="1" displayFolder="" measureGroup="DDmetersRaw" count="0" hidden="1"/>
    <cacheHierarchy uniqueName="[Measures].[__XL_Count RawOPTyre]" caption="__XL_Count RawOPTyre" measure="1" displayFolder="" measureGroup="RawOPTyre" count="0" hidden="1"/>
    <cacheHierarchy uniqueName="[Measures].[__XL_Count MineDevRaw]" caption="__XL_Count MineDevRaw" measure="1" displayFolder="" measureGroup="MineDevRaw" count="0" hidden="1"/>
    <cacheHierarchy uniqueName="[Measures].[__XL_Count LHDRaw]" caption="__XL_Count LHDRaw" measure="1" displayFolder="" measureGroup="LHDRaw" count="0" hidden="1"/>
    <cacheHierarchy uniqueName="[Measures].[__No measures defined]" caption="__No measures defined" measure="1" displayFolder="" count="0" hidden="1"/>
    <cacheHierarchy uniqueName="[Measures].[Sum of Metres Drilled]" caption="Sum of Metres Drilled" measure="1" displayFolder="" measureGroup="Range" count="0" hidden="1">
      <extLst>
        <ext xmlns:x15="http://schemas.microsoft.com/office/spreadsheetml/2010/11/main" uri="{B97F6D7D-B522-45F9-BDA1-12C45D357490}">
          <x15:cacheHierarchy aggregatedColumn="30"/>
        </ext>
      </extLst>
    </cacheHierarchy>
    <cacheHierarchy uniqueName="[Measures].[Sum of Total Cost (USD)]" caption="Sum of Total Cost (USD)" measure="1" displayFolder="" measureGroup="Range" count="0" hidden="1">
      <extLst>
        <ext xmlns:x15="http://schemas.microsoft.com/office/spreadsheetml/2010/11/main" uri="{B97F6D7D-B522-45F9-BDA1-12C45D357490}">
          <x15:cacheHierarchy aggregatedColumn="32"/>
        </ext>
      </extLst>
    </cacheHierarchy>
    <cacheHierarchy uniqueName="[Measures].[Sum of Cost/Metre (USD)]" caption="Sum of Cost/Metre (USD)" measure="1" displayFolder="" measureGroup="Range" count="0" hidden="1">
      <extLst>
        <ext xmlns:x15="http://schemas.microsoft.com/office/spreadsheetml/2010/11/main" uri="{B97F6D7D-B522-45F9-BDA1-12C45D357490}">
          <x15:cacheHierarchy aggregatedColumn="29"/>
        </ext>
      </extLst>
    </cacheHierarchy>
    <cacheHierarchy uniqueName="[Measures].[Average of Cost/Metre (USD)]" caption="Average of Cost/Metre (USD)" measure="1" displayFolder="" measureGroup="Range" count="0" hidden="1">
      <extLst>
        <ext xmlns:x15="http://schemas.microsoft.com/office/spreadsheetml/2010/11/main" uri="{B97F6D7D-B522-45F9-BDA1-12C45D357490}">
          <x15:cacheHierarchy aggregatedColumn="29"/>
        </ext>
      </extLst>
    </cacheHierarchy>
    <cacheHierarchy uniqueName="[Measures].[Sum of Failures/Day]" caption="Sum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Average of Failures/Day]" caption="Average of Failures/Day" measure="1" displayFolder="" measureGroup="RawUGTyre"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Repair Duration (hrs)]" caption="Sum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Average of Repair Duration (hrs)]" caption="Average of Repair Duration (hrs)" measure="1" displayFolder="" measureGroup="RawUGTyre" count="0" oneField="1" hidden="1">
      <fieldsUsage count="1">
        <fieldUsage x="3"/>
      </fieldsUsage>
      <extLst>
        <ext xmlns:x15="http://schemas.microsoft.com/office/spreadsheetml/2010/11/main" uri="{B97F6D7D-B522-45F9-BDA1-12C45D357490}">
          <x15:cacheHierarchy aggregatedColumn="46"/>
        </ext>
      </extLst>
    </cacheHierarchy>
    <cacheHierarchy uniqueName="[Measures].[Sum of Monthly Cost (USD)]" caption="Sum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Average of Monthly Cost (USD)]" caption="Average of Monthly Cost (USD)" measure="1" displayFolder="" measureGroup="RawUGTyre" count="0" oneField="1" hidden="1">
      <fieldsUsage count="1">
        <fieldUsage x="4"/>
      </fieldsUsage>
      <extLst>
        <ext xmlns:x15="http://schemas.microsoft.com/office/spreadsheetml/2010/11/main" uri="{B97F6D7D-B522-45F9-BDA1-12C45D357490}">
          <x15:cacheHierarchy aggregatedColumn="47"/>
        </ext>
      </extLst>
    </cacheHierarchy>
    <cacheHierarchy uniqueName="[Measures].[Sum of Metres Drilled 2]" caption="Sum of Metres Drilled 2" measure="1" displayFolder="" measureGroup="DDmetersRaw" count="0" hidden="1">
      <extLst>
        <ext xmlns:x15="http://schemas.microsoft.com/office/spreadsheetml/2010/11/main" uri="{B97F6D7D-B522-45F9-BDA1-12C45D357490}">
          <x15:cacheHierarchy aggregatedColumn="4"/>
        </ext>
      </extLst>
    </cacheHierarchy>
    <cacheHierarchy uniqueName="[Measures].[Sum of Cost/Metre (USD) 2]" caption="Sum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Average of Cost/Metre (USD) 2]" caption="Average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Sum of Tyres Used/month]" caption="Sum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Average of Tyres Used/month]" caption="Average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Sum of Downtime (hrs)/month]" caption="Sum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Average of Downtime (hrs)/month]" caption="Average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Sum of Tyre Cost (USD)/month]" caption="Sum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Average of Tyre Cost (USD)/month]" caption="Average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Sum of Dev Rate (m/day)]" caption="Sum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Average of Dev Rate (m/day)]" caption="Average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Sum of Cycle Time (hrs/cut)]" caption="Sum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Average of Cycle Time (hrs/cut)]" caption="Average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Sum of Total meters drilled (m)]" caption="Sum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Average of Total meters drilled (m)]" caption="Average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Sum of Availability (%)]" caption="Sum of Availability (%)" measure="1" displayFolder="" measureGroup="LHDRaw" count="0" hidden="1">
      <extLst>
        <ext xmlns:x15="http://schemas.microsoft.com/office/spreadsheetml/2010/11/main" uri="{B97F6D7D-B522-45F9-BDA1-12C45D357490}">
          <x15:cacheHierarchy aggregatedColumn="11"/>
        </ext>
      </extLst>
    </cacheHierarchy>
    <cacheHierarchy uniqueName="[Measures].[Sum of Utilisation (%)]" caption="Sum of Utilisation (%)" measure="1" displayFolder="" measureGroup="LHDRaw" count="0" hidden="1">
      <extLst>
        <ext xmlns:x15="http://schemas.microsoft.com/office/spreadsheetml/2010/11/main" uri="{B97F6D7D-B522-45F9-BDA1-12C45D357490}">
          <x15:cacheHierarchy aggregatedColumn="12"/>
        </ext>
      </extLst>
    </cacheHierarchy>
    <cacheHierarchy uniqueName="[Measures].[Average of Availability (%)]" caption="Average of Availability (%)" measure="1" displayFolder="" measureGroup="LHDRaw" count="0" hidden="1">
      <extLst>
        <ext xmlns:x15="http://schemas.microsoft.com/office/spreadsheetml/2010/11/main" uri="{B97F6D7D-B522-45F9-BDA1-12C45D357490}">
          <x15:cacheHierarchy aggregatedColumn="11"/>
        </ext>
      </extLst>
    </cacheHierarchy>
    <cacheHierarchy uniqueName="[Measures].[Average of Utilisation (%)]" caption="Average of Utilisation (%)" measure="1" displayFolder="" measureGroup="LHDRaw" count="0" hidden="1">
      <extLst>
        <ext xmlns:x15="http://schemas.microsoft.com/office/spreadsheetml/2010/11/main" uri="{B97F6D7D-B522-45F9-BDA1-12C45D357490}">
          <x15:cacheHierarchy aggregatedColumn="12"/>
        </ext>
      </extLst>
    </cacheHierarchy>
    <cacheHierarchy uniqueName="[Measures].[Sum of Overbreak (%)]" caption="Sum of Overbreak (%)" measure="1" displayFolder="" measureGroup="MineDevRaw" count="0" hidden="1">
      <extLst>
        <ext xmlns:x15="http://schemas.microsoft.com/office/spreadsheetml/2010/11/main" uri="{B97F6D7D-B522-45F9-BDA1-12C45D357490}">
          <x15:cacheHierarchy aggregatedColumn="20"/>
        </ext>
      </extLst>
    </cacheHierarchy>
    <cacheHierarchy uniqueName="[Measures].[Average of Overbreak (%)]" caption="Average of Overbreak (%)" measure="1" displayFolder="" measureGroup="MineDevRaw" count="0" hidden="1">
      <extLst>
        <ext xmlns:x15="http://schemas.microsoft.com/office/spreadsheetml/2010/11/main" uri="{B97F6D7D-B522-45F9-BDA1-12C45D357490}">
          <x15:cacheHierarchy aggregatedColumn="20"/>
        </ext>
      </extLst>
    </cacheHierarchy>
  </cacheHierarchies>
  <kpis count="0"/>
  <dimensions count="8">
    <dimension name="DDmetersRaw" uniqueName="[DDmetersRaw]" caption="DDmetersRaw"/>
    <dimension name="LHDRaw" uniqueName="[LHDRaw]" caption="LHDRaw"/>
    <dimension measure="1" name="Measures" uniqueName="[Measures]" caption="Measures"/>
    <dimension name="MineDevRaw" uniqueName="[MineDevRaw]" caption="MineDevRaw"/>
    <dimension name="Range" uniqueName="[Range]" caption="Range"/>
    <dimension name="RawOPTyre" uniqueName="[RawOPTyre]" caption="RawOPTyre"/>
    <dimension name="RawUGTyre" uniqueName="[RawUGTyre]" caption="RawUGTyre"/>
    <dimension name="Table1" uniqueName="[Table1]" caption="Table1"/>
  </dimensions>
  <measureGroups count="7">
    <measureGroup name="DDmetersRaw" caption="DDmetersRaw"/>
    <measureGroup name="LHDRaw" caption="LHDRaw"/>
    <measureGroup name="MineDevRaw" caption="MineDevRaw"/>
    <measureGroup name="Range" caption="Range"/>
    <measureGroup name="RawOPTyre" caption="RawOPTyre"/>
    <measureGroup name="RawUGTyre" caption="RawUGTyre"/>
    <measureGroup name="Table1" caption="Table1"/>
  </measureGroups>
  <maps count="12">
    <map measureGroup="0" dimension="0"/>
    <map measureGroup="0" dimension="7"/>
    <map measureGroup="1" dimension="1"/>
    <map measureGroup="1" dimension="7"/>
    <map measureGroup="2" dimension="3"/>
    <map measureGroup="2" dimension="7"/>
    <map measureGroup="3" dimension="4"/>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da zamba" refreshedDate="46188.774350347223" backgroundQuery="1" createdVersion="8" refreshedVersion="8" minRefreshableVersion="3" recordCount="0" supportSubquery="1" supportAdvancedDrill="1" xr:uid="{8EDA691B-CE6A-4593-8459-C3F4F58B3F3A}">
  <cacheSource type="external" connectionId="1"/>
  <cacheFields count="6">
    <cacheField name="[RawOPTyre].[Month (Month)].[Month (Month)]" caption="Month (Month)" numFmtId="0" hierarchy="43" level="1">
      <sharedItems count="12">
        <s v="Jan"/>
        <s v="Feb"/>
        <s v="Mar"/>
        <s v="Apr"/>
        <s v="May"/>
        <s v="Jun"/>
        <s v="Jul"/>
        <s v="Aug"/>
        <s v="Sep"/>
        <s v="Oct"/>
        <s v="Nov"/>
        <s v="Dec"/>
      </sharedItems>
    </cacheField>
    <cacheField name="[RawOPTyre].[Month (Year)].[Month (Year)]" caption="Month (Year)" numFmtId="0" hierarchy="41" level="1">
      <sharedItems count="3">
        <s v="2023"/>
        <s v="2024"/>
        <s v="2025"/>
      </sharedItems>
    </cacheField>
    <cacheField name="[Measures].[Average of Tyres Used/month]" caption="Average of Tyres Used/month" numFmtId="0" hierarchy="81" level="32767"/>
    <cacheField name="[Measures].[Average of Downtime (hrs)/month]" caption="Average of Downtime (hrs)/month" numFmtId="0" hierarchy="83" level="32767"/>
    <cacheField name="[Measures].[Average of Tyre Cost (USD)/month]" caption="Average of Tyre Cost (USD)/month" numFmtId="0" hierarchy="85" level="32767"/>
    <cacheField name="[Table1].[Phase].[Phase]" caption="Phase" numFmtId="0" hierarchy="52" level="1">
      <sharedItems containsSemiMixedTypes="0" containsNonDate="0" containsString="0"/>
    </cacheField>
  </cacheFields>
  <cacheHierarchies count="98">
    <cacheHierarchy uniqueName="[DDmetersRaw].[Month]" caption="Month" attribute="1" time="1" defaultMemberUniqueName="[DDmetersRaw].[Month].[All]" allUniqueName="[DDmetersRaw].[Month].[All]" dimensionUniqueName="[DDmetersRaw]" displayFolder="" count="0" memberValueDatatype="7" unbalanced="0"/>
    <cacheHierarchy uniqueName="[DDmetersRaw].[Type]" caption="Type" attribute="1" defaultMemberUniqueName="[DDmetersRaw].[Type].[All]" allUniqueName="[DDmetersRaw].[Type].[All]" dimensionUniqueName="[DDmetersRaw]" displayFolder="" count="0" memberValueDatatype="130" unbalanced="0"/>
    <cacheHierarchy uniqueName="[DDmetersRaw].[Phase]" caption="Phase" attribute="1" defaultMemberUniqueName="[DDmetersRaw].[Phase].[All]" allUniqueName="[DDmetersRaw].[Phase].[All]" dimensionUniqueName="[DDmetersRaw]" displayFolder="" count="0" memberValueDatatype="130" unbalanced="0"/>
    <cacheHierarchy uniqueName="[DDmetersRaw].[Cost/Metre (USD)]" caption="Cost/Metre (USD)" attribute="1" defaultMemberUniqueName="[DDmetersRaw].[Cost/Metre (USD)].[All]" allUniqueName="[DDmetersRaw].[Cost/Metre (USD)].[All]" dimensionUniqueName="[DDmetersRaw]" displayFolder="" count="0" memberValueDatatype="5" unbalanced="0"/>
    <cacheHierarchy uniqueName="[DDmetersRaw].[Metres Drilled]" caption="Metres Drilled" attribute="1" defaultMemberUniqueName="[DDmetersRaw].[Metres Drilled].[All]" allUniqueName="[DDmetersRaw].[Metres Drilled].[All]" dimensionUniqueName="[DDmetersRaw]" displayFolder="" count="0" memberValueDatatype="20" unbalanced="0"/>
    <cacheHierarchy uniqueName="[DDmetersRaw].[Metres Drilled baseline]" caption="Metres Drilled baseline" attribute="1" defaultMemberUniqueName="[DDmetersRaw].[Metres Drilled baseline].[All]" allUniqueName="[DDmetersRaw].[Metres Drilled baseline].[All]" dimensionUniqueName="[DDmetersRaw]" displayFolder="" count="0" memberValueDatatype="5" unbalanced="0"/>
    <cacheHierarchy uniqueName="[DDmetersRaw].[Total Cost (USD)]" caption="Total Cost (USD)" attribute="1" defaultMemberUniqueName="[DDmetersRaw].[Total Cost (USD)].[All]" allUniqueName="[DDmetersRaw].[Total Cost (USD)].[All]" dimensionUniqueName="[DDmetersRaw]" displayFolder="" count="0" memberValueDatatype="5" unbalanced="0"/>
    <cacheHierarchy uniqueName="[DDmetersRaw].[Month (Year)]" caption="Month (Year)" attribute="1" defaultMemberUniqueName="[DDmetersRaw].[Month (Year)].[All]" allUniqueName="[DDmetersRaw].[Month (Year)].[All]" dimensionUniqueName="[DDmetersRaw]" displayFolder="" count="0" memberValueDatatype="130" unbalanced="0"/>
    <cacheHierarchy uniqueName="[DDmetersRaw].[Month (Quarter)]" caption="Month (Quarter)" attribute="1" defaultMemberUniqueName="[DDmetersRaw].[Month (Quarter)].[All]" allUniqueName="[DDmetersRaw].[Month (Quarter)].[All]" dimensionUniqueName="[DDmetersRaw]" displayFolder="" count="0" memberValueDatatype="130" unbalanced="0"/>
    <cacheHierarchy uniqueName="[DDmetersRaw].[Month (Month)]" caption="Month (Month)" attribute="1" defaultMemberUniqueName="[DDmetersRaw].[Month (Month)].[All]" allUniqueName="[DDmetersRaw].[Month (Month)].[All]" dimensionUniqueName="[DDmetersRaw]" displayFolder="" count="0" memberValueDatatype="130" unbalanced="0"/>
    <cacheHierarchy uniqueName="[LHDRaw].[Month]" caption="Month" attribute="1" time="1" defaultMemberUniqueName="[LHDRaw].[Month].[All]" allUniqueName="[LHDRaw].[Month].[All]" dimensionUniqueName="[LHDRaw]" displayFolder="" count="0" memberValueDatatype="7" unbalanced="0"/>
    <cacheHierarchy uniqueName="[LHDRaw].[Availability (%)]" caption="Availability (%)" attribute="1" defaultMemberUniqueName="[LHDRaw].[Availability (%)].[All]" allUniqueName="[LHDRaw].[Availability (%)].[All]" dimensionUniqueName="[LHDRaw]" displayFolder="" count="0" memberValueDatatype="5" unbalanced="0"/>
    <cacheHierarchy uniqueName="[LHDRaw].[Utilisation (%)]" caption="Utilisation (%)" attribute="1" defaultMemberUniqueName="[LHDRaw].[Utilisation (%)].[All]" allUniqueName="[LHDRaw].[Utilisation (%)].[All]" dimensionUniqueName="[LHDRaw]" displayFolder="" count="0" memberValueDatatype="5" unbalanced="0"/>
    <cacheHierarchy uniqueName="[LHDRaw].[Phase]" caption="Phase" attribute="1" defaultMemberUniqueName="[LHDRaw].[Phase].[All]" allUniqueName="[LHDRaw].[Phase].[All]" dimensionUniqueName="[LHDRaw]" displayFolder="" count="0" memberValueDatatype="130" unbalanced="0"/>
    <cacheHierarchy uniqueName="[LHDRaw].[Month (Year)]" caption="Month (Year)" attribute="1" defaultMemberUniqueName="[LHDRaw].[Month (Year)].[All]" allUniqueName="[LHDRaw].[Month (Year)].[All]" dimensionUniqueName="[LHDRaw]" displayFolder="" count="0" memberValueDatatype="130" unbalanced="0"/>
    <cacheHierarchy uniqueName="[LHDRaw].[Month (Quarter)]" caption="Month (Quarter)" attribute="1" defaultMemberUniqueName="[LHDRaw].[Month (Quarter)].[All]" allUniqueName="[LHDRaw].[Month (Quarter)].[All]" dimensionUniqueName="[LHDRaw]" displayFolder="" count="0" memberValueDatatype="130" unbalanced="0"/>
    <cacheHierarchy uniqueName="[LHDRaw].[Month (Month)]" caption="Month (Month)" attribute="1" defaultMemberUniqueName="[LHDRaw].[Month (Month)].[All]" allUniqueName="[LHDRaw].[Month (Month)].[All]" dimensionUniqueName="[LHDRaw]" displayFolder="" count="0" memberValueDatatype="130" unbalanced="0"/>
    <cacheHierarchy uniqueName="[MineDevRaw].[Month]" caption="Month" attribute="1" time="1" defaultMemberUniqueName="[MineDevRaw].[Month].[All]" allUniqueName="[MineDevRaw].[Month].[All]" dimensionUniqueName="[MineDevRaw]" displayFolder="" count="0" memberValueDatatype="7" unbalanced="0"/>
    <cacheHierarchy uniqueName="[MineDevRaw].[Cycle Time (hrs/cut)]" caption="Cycle Time (hrs/cut)" attribute="1" defaultMemberUniqueName="[MineDevRaw].[Cycle Time (hrs/cut)].[All]" allUniqueName="[MineDevRaw].[Cycle Time (hrs/cut)].[All]" dimensionUniqueName="[MineDevRaw]" displayFolder="" count="0" memberValueDatatype="5" unbalanced="0"/>
    <cacheHierarchy uniqueName="[MineDevRaw].[Dev Rate (m/day)]" caption="Dev Rate (m/day)" attribute="1" defaultMemberUniqueName="[MineDevRaw].[Dev Rate (m/day)].[All]" allUniqueName="[MineDevRaw].[Dev Rate (m/day)].[All]" dimensionUniqueName="[MineDevRaw]" displayFolder="" count="0" memberValueDatatype="5" unbalanced="0"/>
    <cacheHierarchy uniqueName="[MineDevRaw].[Overbreak (%)]" caption="Overbreak (%)" attribute="1" defaultMemberUniqueName="[MineDevRaw].[Overbreak (%)].[All]" allUniqueName="[MineDevRaw].[Overbreak (%)].[All]" dimensionUniqueName="[MineDevRaw]" displayFolder="" count="0" memberValueDatatype="5" unbalanced="0"/>
    <cacheHierarchy uniqueName="[MineDevRaw].[Total meters drilled (m)]" caption="Total meters drilled (m)" attribute="1" defaultMemberUniqueName="[MineDevRaw].[Total meters drilled (m)].[All]" allUniqueName="[MineDevRaw].[Total meters drilled (m)].[All]" dimensionUniqueName="[MineDevRaw]" displayFolder="" count="0" memberValueDatatype="5" unbalanced="0"/>
    <cacheHierarchy uniqueName="[MineDevRaw].[Phase]" caption="Phase" attribute="1" defaultMemberUniqueName="[MineDevRaw].[Phase].[All]" allUniqueName="[MineDevRaw].[Phase].[All]" dimensionUniqueName="[MineDevRaw]" displayFolder="" count="0" memberValueDatatype="130" unbalanced="0"/>
    <cacheHierarchy uniqueName="[MineDevRaw].[Month (Year)]" caption="Month (Year)" attribute="1" defaultMemberUniqueName="[MineDevRaw].[Month (Year)].[All]" allUniqueName="[MineDevRaw].[Month (Year)].[All]" dimensionUniqueName="[MineDevRaw]" displayFolder="" count="0" memberValueDatatype="130" unbalanced="0"/>
    <cacheHierarchy uniqueName="[MineDevRaw].[Month (Quarter)]" caption="Month (Quarter)" attribute="1" defaultMemberUniqueName="[MineDevRaw].[Month (Quarter)].[All]" allUniqueName="[MineDevRaw].[Month (Quarter)].[All]" dimensionUniqueName="[MineDevRaw]" displayFolder="" count="0" memberValueDatatype="130" unbalanced="0"/>
    <cacheHierarchy uniqueName="[MineDevRaw].[Month (Month)]" caption="Month (Month)" attribute="1" defaultMemberUniqueName="[MineDevRaw].[Month (Month)].[All]" allUniqueName="[MineDevRaw].[Month (Month)].[All]" dimensionUniqueName="[MineDevRaw]" displayFolder="" count="0" memberValueDatatype="130" unbalanced="0"/>
    <cacheHierarchy uniqueName="[Range].[Month]" caption="Month" attribute="1" time="1" defaultMemberUniqueName="[Range].[Month].[All]" allUniqueName="[Range].[Month].[All]" dimensionUniqueName="[Range]" displayFolder="" count="0" memberValueDatatype="7" unbalanced="0"/>
    <cacheHierarchy uniqueName="[Range].[Type]" caption="Type" attribute="1" defaultMemberUniqueName="[Range].[Type].[All]" allUniqueName="[Range].[Type].[All]" dimensionUniqueName="[Range]" displayFolder="" count="0" memberValueDatatype="130" unbalanced="0"/>
    <cacheHierarchy uniqueName="[Range].[Phase]" caption="Phase" attribute="1" defaultMemberUniqueName="[Range].[Phase].[All]" allUniqueName="[Range].[Phase].[All]" dimensionUniqueName="[Range]" displayFolder="" count="0" memberValueDatatype="130" unbalanced="0"/>
    <cacheHierarchy uniqueName="[Range].[Cost/Metre (USD)]" caption="Cost/Metre (USD)" attribute="1" defaultMemberUniqueName="[Range].[Cost/Metre (USD)].[All]" allUniqueName="[Range].[Cost/Metre (USD)].[All]" dimensionUniqueName="[Range]" displayFolder="" count="0" memberValueDatatype="5" unbalanced="0"/>
    <cacheHierarchy uniqueName="[Range].[Metres Drilled]" caption="Metres Drilled" attribute="1" defaultMemberUniqueName="[Range].[Metres Drilled].[All]" allUniqueName="[Range].[Metres Drilled].[All]" dimensionUniqueName="[Range]" displayFolder="" count="0" memberValueDatatype="20" unbalanced="0"/>
    <cacheHierarchy uniqueName="[Range].[Metres Drilled baseline]" caption="Metres Drilled baseline" attribute="1" defaultMemberUniqueName="[Range].[Metres Drilled baseline].[All]" allUniqueName="[Range].[Metres Drilled baseline].[All]" dimensionUniqueName="[Range]" displayFolder="" count="0" memberValueDatatype="5" unbalanced="0"/>
    <cacheHierarchy uniqueName="[Range].[Total Cost (USD)]" caption="Total Cost (USD)" attribute="1" defaultMemberUniqueName="[Range].[Total Cost (USD)].[All]" allUniqueName="[Range].[Total Cost (USD)].[All]" dimensionUniqueName="[Range]" displayFolder="" count="0" memberValueDatatype="5"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wOPTyre].[Month]" caption="Month" attribute="1" time="1" defaultMemberUniqueName="[RawOPTyre].[Month].[All]" allUniqueName="[RawOPTyre].[Month].[All]" dimensionUniqueName="[RawOPTyre]" displayFolder="" count="0" memberValueDatatype="7" unbalanced="0"/>
    <cacheHierarchy uniqueName="[RawOPTyre].[Tyres Used/month]" caption="Tyres Used/month" attribute="1" defaultMemberUniqueName="[RawOPTyre].[Tyres Used/month].[All]" allUniqueName="[RawOPTyre].[Tyres Used/month].[All]" dimensionUniqueName="[RawOPTyre]" displayFolder="" count="0" memberValueDatatype="5" unbalanced="0"/>
    <cacheHierarchy uniqueName="[RawOPTyre].[Tyre Cost (USD)/month]" caption="Tyre Cost (USD)/month" attribute="1" defaultMemberUniqueName="[RawOPTyre].[Tyre Cost (USD)/month].[All]" allUniqueName="[RawOPTyre].[Tyre Cost (USD)/month].[All]" dimensionUniqueName="[RawOPTyre]" displayFolder="" count="0" memberValueDatatype="20" unbalanced="0"/>
    <cacheHierarchy uniqueName="[RawOPTyre].[Downtime (hrs)/month]" caption="Downtime (hrs)/month" attribute="1" defaultMemberUniqueName="[RawOPTyre].[Downtime (hrs)/month].[All]" allUniqueName="[RawOPTyre].[Downtime (hrs)/month].[All]" dimensionUniqueName="[RawOPTyre]" displayFolder="" count="0" memberValueDatatype="5" unbalanced="0"/>
    <cacheHierarchy uniqueName="[RawOPTyre].[Phase]" caption="Phase" attribute="1" defaultMemberUniqueName="[RawOPTyre].[Phase].[All]" allUniqueName="[RawOPTyre].[Phase].[All]" dimensionUniqueName="[RawOPTyre]" displayFolder="" count="0" memberValueDatatype="130" unbalanced="0"/>
    <cacheHierarchy uniqueName="[RawOPTyre].[Month (Year)]" caption="Month (Year)" attribute="1" defaultMemberUniqueName="[RawOPTyre].[Month (Year)].[All]" allUniqueName="[RawOPTyre].[Month (Year)].[All]" dimensionUniqueName="[RawOPTyre]" displayFolder="" count="2" memberValueDatatype="130" unbalanced="0">
      <fieldsUsage count="2">
        <fieldUsage x="-1"/>
        <fieldUsage x="1"/>
      </fieldsUsage>
    </cacheHierarchy>
    <cacheHierarchy uniqueName="[RawOPTyre].[Month (Quarter)]" caption="Month (Quarter)" attribute="1" defaultMemberUniqueName="[RawOPTyre].[Month (Quarter)].[All]" allUniqueName="[RawOPTyre].[Month (Quarter)].[All]" dimensionUniqueName="[RawOPTyre]" displayFolder="" count="0" memberValueDatatype="130" unbalanced="0"/>
    <cacheHierarchy uniqueName="[RawOPTyre].[Month (Month)]" caption="Month (Month)" attribute="1" defaultMemberUniqueName="[RawOPTyre].[Month (Month)].[All]" allUniqueName="[RawOPTyre].[Month (Month)].[All]" dimensionUniqueName="[RawOPTyre]" displayFolder="" count="2" memberValueDatatype="130" unbalanced="0">
      <fieldsUsage count="2">
        <fieldUsage x="-1"/>
        <fieldUsage x="0"/>
      </fieldsUsage>
    </cacheHierarchy>
    <cacheHierarchy uniqueName="[RawUGTyre].[Month]" caption="Month" attribute="1" time="1" defaultMemberUniqueName="[RawUGTyre].[Month].[All]" allUniqueName="[RawUGTyre].[Month].[All]" dimensionUniqueName="[RawUGTyre]" displayFolder="" count="0" memberValueDatatype="7" unbalanced="0"/>
    <cacheHierarchy uniqueName="[RawUGTyre].[Failures/Day]" caption="Failures/Day" attribute="1" defaultMemberUniqueName="[RawUGTyre].[Failures/Day].[All]" allUniqueName="[RawUGTyre].[Failures/Day].[All]" dimensionUniqueName="[RawUGTyre]" displayFolder="" count="0" memberValueDatatype="5" unbalanced="0"/>
    <cacheHierarchy uniqueName="[RawUGTyre].[Repair Duration (hrs)]" caption="Repair Duration (hrs)" attribute="1" defaultMemberUniqueName="[RawUGTyre].[Repair Duration (hrs)].[All]" allUniqueName="[RawUGTyre].[Repair Duration (hrs)].[All]" dimensionUniqueName="[RawUGTyre]" displayFolder="" count="0" memberValueDatatype="5" unbalanced="0"/>
    <cacheHierarchy uniqueName="[RawUGTyre].[Monthly Cost (USD)]" caption="Monthly Cost (USD)" attribute="1" defaultMemberUniqueName="[RawUGTyre].[Monthly Cost (USD)].[All]" allUniqueName="[RawUGTyre].[Monthly Cost (USD)].[All]" dimensionUniqueName="[RawUGTyre]" displayFolder="" count="0" memberValueDatatype="20" unbalanced="0"/>
    <cacheHierarchy uniqueName="[RawUGTyre].[Phase]" caption="Phase" attribute="1" defaultMemberUniqueName="[RawUGTyre].[Phase].[All]" allUniqueName="[RawUGTyre].[Phase].[All]" dimensionUniqueName="[RawUGTyre]" displayFolder="" count="0" memberValueDatatype="130" unbalanced="0"/>
    <cacheHierarchy uniqueName="[RawUGTyre].[Month (Year)]" caption="Month (Year)" attribute="1" defaultMemberUniqueName="[RawUGTyre].[Month (Year)].[All]" allUniqueName="[RawUGTyre].[Month (Year)].[All]" dimensionUniqueName="[RawUGTyre]" displayFolder="" count="0" memberValueDatatype="130" unbalanced="0"/>
    <cacheHierarchy uniqueName="[RawUGTyre].[Month (Quarter)]" caption="Month (Quarter)" attribute="1" defaultMemberUniqueName="[RawUGTyre].[Month (Quarter)].[All]" allUniqueName="[RawUGTyre].[Month (Quarter)].[All]" dimensionUniqueName="[RawUGTyre]" displayFolder="" count="0" memberValueDatatype="130" unbalanced="0"/>
    <cacheHierarchy uniqueName="[RawUGTyre].[Month (Month)]" caption="Month (Month)" attribute="1" defaultMemberUniqueName="[RawUGTyre].[Month (Month)].[All]" allUniqueName="[RawUGTyre].[Month (Month)].[All]" dimensionUniqueName="[RawUGTyre]" displayFolder="" count="0" memberValueDatatype="130" unbalanced="0"/>
    <cacheHierarchy uniqueName="[Table1].[Phase]" caption="Phase" attribute="1" defaultMemberUniqueName="[Table1].[Phase].[All]" allUniqueName="[Table1].[Phase].[All]" dimensionUniqueName="[Table1]" displayFolder="" count="2" memberValueDatatype="130" unbalanced="0">
      <fieldsUsage count="2">
        <fieldUsage x="-1"/>
        <fieldUsage x="5"/>
      </fieldsUsage>
    </cacheHierarchy>
    <cacheHierarchy uniqueName="[DDmetersRaw].[Month (Month Index)]" caption="Month (Month Index)" attribute="1" defaultMemberUniqueName="[DDmetersRaw].[Month (Month Index)].[All]" allUniqueName="[DDmetersRaw].[Month (Month Index)].[All]" dimensionUniqueName="[DDmetersRaw]" displayFolder="" count="0" memberValueDatatype="20" unbalanced="0" hidden="1"/>
    <cacheHierarchy uniqueName="[LHDRaw].[Month (Month Index)]" caption="Month (Month Index)" attribute="1" defaultMemberUniqueName="[LHDRaw].[Month (Month Index)].[All]" allUniqueName="[LHDRaw].[Month (Month Index)].[All]" dimensionUniqueName="[LHDRaw]" displayFolder="" count="0" memberValueDatatype="20" unbalanced="0" hidden="1"/>
    <cacheHierarchy uniqueName="[MineDevRaw].[Month (Month Index)]" caption="Month (Month Index)" attribute="1" defaultMemberUniqueName="[MineDevRaw].[Month (Month Index)].[All]" allUniqueName="[MineDevRaw].[Month (Month Index)].[All]" dimensionUniqueName="[MineDevRaw]"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wOPTyre].[Month (Month Index)]" caption="Month (Month Index)" attribute="1" defaultMemberUniqueName="[RawOPTyre].[Month (Month Index)].[All]" allUniqueName="[RawOPTyre].[Month (Month Index)].[All]" dimensionUniqueName="[RawOPTyre]" displayFolder="" count="0" memberValueDatatype="20" unbalanced="0" hidden="1"/>
    <cacheHierarchy uniqueName="[RawUGTyre].[Month (Month Index)]" caption="Month (Month Index)" attribute="1" defaultMemberUniqueName="[RawUGTyre].[Month (Month Index)].[All]" allUniqueName="[RawUGTyre].[Month (Month Index)].[All]" dimensionUniqueName="[RawUGTyr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wUGTyre]" caption="__XL_Count RawUGTyre" measure="1" displayFolder="" measureGroup="RawUGTyre" count="0" hidden="1"/>
    <cacheHierarchy uniqueName="[Measures].[__XL_Count DDmetersRaw]" caption="__XL_Count DDmetersRaw" measure="1" displayFolder="" measureGroup="DDmetersRaw" count="0" hidden="1"/>
    <cacheHierarchy uniqueName="[Measures].[__XL_Count RawOPTyre]" caption="__XL_Count RawOPTyre" measure="1" displayFolder="" measureGroup="RawOPTyre" count="0" hidden="1"/>
    <cacheHierarchy uniqueName="[Measures].[__XL_Count MineDevRaw]" caption="__XL_Count MineDevRaw" measure="1" displayFolder="" measureGroup="MineDevRaw" count="0" hidden="1"/>
    <cacheHierarchy uniqueName="[Measures].[__XL_Count LHDRaw]" caption="__XL_Count LHDRaw" measure="1" displayFolder="" measureGroup="LHDRaw" count="0" hidden="1"/>
    <cacheHierarchy uniqueName="[Measures].[__No measures defined]" caption="__No measures defined" measure="1" displayFolder="" count="0" hidden="1"/>
    <cacheHierarchy uniqueName="[Measures].[Sum of Metres Drilled]" caption="Sum of Metres Drilled" measure="1" displayFolder="" measureGroup="Range" count="0" hidden="1">
      <extLst>
        <ext xmlns:x15="http://schemas.microsoft.com/office/spreadsheetml/2010/11/main" uri="{B97F6D7D-B522-45F9-BDA1-12C45D357490}">
          <x15:cacheHierarchy aggregatedColumn="30"/>
        </ext>
      </extLst>
    </cacheHierarchy>
    <cacheHierarchy uniqueName="[Measures].[Sum of Total Cost (USD)]" caption="Sum of Total Cost (USD)" measure="1" displayFolder="" measureGroup="Range" count="0" hidden="1">
      <extLst>
        <ext xmlns:x15="http://schemas.microsoft.com/office/spreadsheetml/2010/11/main" uri="{B97F6D7D-B522-45F9-BDA1-12C45D357490}">
          <x15:cacheHierarchy aggregatedColumn="32"/>
        </ext>
      </extLst>
    </cacheHierarchy>
    <cacheHierarchy uniqueName="[Measures].[Sum of Cost/Metre (USD)]" caption="Sum of Cost/Metre (USD)" measure="1" displayFolder="" measureGroup="Range" count="0" hidden="1">
      <extLst>
        <ext xmlns:x15="http://schemas.microsoft.com/office/spreadsheetml/2010/11/main" uri="{B97F6D7D-B522-45F9-BDA1-12C45D357490}">
          <x15:cacheHierarchy aggregatedColumn="29"/>
        </ext>
      </extLst>
    </cacheHierarchy>
    <cacheHierarchy uniqueName="[Measures].[Average of Cost/Metre (USD)]" caption="Average of Cost/Metre (USD)" measure="1" displayFolder="" measureGroup="Range" count="0" hidden="1">
      <extLst>
        <ext xmlns:x15="http://schemas.microsoft.com/office/spreadsheetml/2010/11/main" uri="{B97F6D7D-B522-45F9-BDA1-12C45D357490}">
          <x15:cacheHierarchy aggregatedColumn="29"/>
        </ext>
      </extLst>
    </cacheHierarchy>
    <cacheHierarchy uniqueName="[Measures].[Sum of Failures/Day]" caption="Sum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Average of Failures/Day]" caption="Average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Sum of Repair Duration (hrs)]" caption="Sum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Average of Repair Duration (hrs)]" caption="Average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Sum of Monthly Cost (USD)]" caption="Sum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Average of Monthly Cost (USD)]" caption="Average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Sum of Metres Drilled 2]" caption="Sum of Metres Drilled 2" measure="1" displayFolder="" measureGroup="DDmetersRaw" count="0" hidden="1">
      <extLst>
        <ext xmlns:x15="http://schemas.microsoft.com/office/spreadsheetml/2010/11/main" uri="{B97F6D7D-B522-45F9-BDA1-12C45D357490}">
          <x15:cacheHierarchy aggregatedColumn="4"/>
        </ext>
      </extLst>
    </cacheHierarchy>
    <cacheHierarchy uniqueName="[Measures].[Sum of Cost/Metre (USD) 2]" caption="Sum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Average of Cost/Metre (USD) 2]" caption="Average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Sum of Tyres Used/month]" caption="Sum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Average of Tyres Used/month]" caption="Average of Tyres Used/month" measure="1" displayFolder="" measureGroup="RawOPTyr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Downtime (hrs)/month]" caption="Sum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Average of Downtime (hrs)/month]" caption="Average of Downtime (hrs)/month" measure="1" displayFolder="" measureGroup="RawOPTyre"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Tyre Cost (USD)/month]" caption="Sum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Average of Tyre Cost (USD)/month]" caption="Average of Tyre Cost (USD)/month" measure="1" displayFolder="" measureGroup="RawOPTyre" count="0" oneField="1" hidden="1">
      <fieldsUsage count="1">
        <fieldUsage x="4"/>
      </fieldsUsage>
      <extLst>
        <ext xmlns:x15="http://schemas.microsoft.com/office/spreadsheetml/2010/11/main" uri="{B97F6D7D-B522-45F9-BDA1-12C45D357490}">
          <x15:cacheHierarchy aggregatedColumn="38"/>
        </ext>
      </extLst>
    </cacheHierarchy>
    <cacheHierarchy uniqueName="[Measures].[Sum of Dev Rate (m/day)]" caption="Sum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Average of Dev Rate (m/day)]" caption="Average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Sum of Cycle Time (hrs/cut)]" caption="Sum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Average of Cycle Time (hrs/cut)]" caption="Average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Sum of Total meters drilled (m)]" caption="Sum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Average of Total meters drilled (m)]" caption="Average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Sum of Availability (%)]" caption="Sum of Availability (%)" measure="1" displayFolder="" measureGroup="LHDRaw" count="0" hidden="1">
      <extLst>
        <ext xmlns:x15="http://schemas.microsoft.com/office/spreadsheetml/2010/11/main" uri="{B97F6D7D-B522-45F9-BDA1-12C45D357490}">
          <x15:cacheHierarchy aggregatedColumn="11"/>
        </ext>
      </extLst>
    </cacheHierarchy>
    <cacheHierarchy uniqueName="[Measures].[Sum of Utilisation (%)]" caption="Sum of Utilisation (%)" measure="1" displayFolder="" measureGroup="LHDRaw" count="0" hidden="1">
      <extLst>
        <ext xmlns:x15="http://schemas.microsoft.com/office/spreadsheetml/2010/11/main" uri="{B97F6D7D-B522-45F9-BDA1-12C45D357490}">
          <x15:cacheHierarchy aggregatedColumn="12"/>
        </ext>
      </extLst>
    </cacheHierarchy>
    <cacheHierarchy uniqueName="[Measures].[Average of Availability (%)]" caption="Average of Availability (%)" measure="1" displayFolder="" measureGroup="LHDRaw" count="0" hidden="1">
      <extLst>
        <ext xmlns:x15="http://schemas.microsoft.com/office/spreadsheetml/2010/11/main" uri="{B97F6D7D-B522-45F9-BDA1-12C45D357490}">
          <x15:cacheHierarchy aggregatedColumn="11"/>
        </ext>
      </extLst>
    </cacheHierarchy>
    <cacheHierarchy uniqueName="[Measures].[Average of Utilisation (%)]" caption="Average of Utilisation (%)" measure="1" displayFolder="" measureGroup="LHDRaw" count="0" hidden="1">
      <extLst>
        <ext xmlns:x15="http://schemas.microsoft.com/office/spreadsheetml/2010/11/main" uri="{B97F6D7D-B522-45F9-BDA1-12C45D357490}">
          <x15:cacheHierarchy aggregatedColumn="12"/>
        </ext>
      </extLst>
    </cacheHierarchy>
    <cacheHierarchy uniqueName="[Measures].[Sum of Overbreak (%)]" caption="Sum of Overbreak (%)" measure="1" displayFolder="" measureGroup="MineDevRaw" count="0" hidden="1">
      <extLst>
        <ext xmlns:x15="http://schemas.microsoft.com/office/spreadsheetml/2010/11/main" uri="{B97F6D7D-B522-45F9-BDA1-12C45D357490}">
          <x15:cacheHierarchy aggregatedColumn="20"/>
        </ext>
      </extLst>
    </cacheHierarchy>
    <cacheHierarchy uniqueName="[Measures].[Average of Overbreak (%)]" caption="Average of Overbreak (%)" measure="1" displayFolder="" measureGroup="MineDevRaw" count="0" hidden="1">
      <extLst>
        <ext xmlns:x15="http://schemas.microsoft.com/office/spreadsheetml/2010/11/main" uri="{B97F6D7D-B522-45F9-BDA1-12C45D357490}">
          <x15:cacheHierarchy aggregatedColumn="20"/>
        </ext>
      </extLst>
    </cacheHierarchy>
  </cacheHierarchies>
  <kpis count="0"/>
  <dimensions count="8">
    <dimension name="DDmetersRaw" uniqueName="[DDmetersRaw]" caption="DDmetersRaw"/>
    <dimension name="LHDRaw" uniqueName="[LHDRaw]" caption="LHDRaw"/>
    <dimension measure="1" name="Measures" uniqueName="[Measures]" caption="Measures"/>
    <dimension name="MineDevRaw" uniqueName="[MineDevRaw]" caption="MineDevRaw"/>
    <dimension name="Range" uniqueName="[Range]" caption="Range"/>
    <dimension name="RawOPTyre" uniqueName="[RawOPTyre]" caption="RawOPTyre"/>
    <dimension name="RawUGTyre" uniqueName="[RawUGTyre]" caption="RawUGTyre"/>
    <dimension name="Table1" uniqueName="[Table1]" caption="Table1"/>
  </dimensions>
  <measureGroups count="7">
    <measureGroup name="DDmetersRaw" caption="DDmetersRaw"/>
    <measureGroup name="LHDRaw" caption="LHDRaw"/>
    <measureGroup name="MineDevRaw" caption="MineDevRaw"/>
    <measureGroup name="Range" caption="Range"/>
    <measureGroup name="RawOPTyre" caption="RawOPTyre"/>
    <measureGroup name="RawUGTyre" caption="RawUGTyre"/>
    <measureGroup name="Table1" caption="Table1"/>
  </measureGroups>
  <maps count="12">
    <map measureGroup="0" dimension="0"/>
    <map measureGroup="0" dimension="7"/>
    <map measureGroup="1" dimension="1"/>
    <map measureGroup="1" dimension="7"/>
    <map measureGroup="2" dimension="3"/>
    <map measureGroup="2" dimension="7"/>
    <map measureGroup="3" dimension="4"/>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da zamba" refreshedDate="46188.774353472225" backgroundQuery="1" createdVersion="8" refreshedVersion="8" minRefreshableVersion="3" recordCount="0" supportSubquery="1" supportAdvancedDrill="1" xr:uid="{8D0E2F6F-A3A6-4770-8198-810F94C79B5D}">
  <cacheSource type="external" connectionId="1"/>
  <cacheFields count="6">
    <cacheField name="[MineDevRaw].[Month (Month)].[Month (Month)]" caption="Month (Month)" numFmtId="0" hierarchy="25" level="1">
      <sharedItems count="12">
        <s v="Jan"/>
        <s v="Feb"/>
        <s v="Mar"/>
        <s v="Apr"/>
        <s v="May"/>
        <s v="Jun"/>
        <s v="Jul"/>
        <s v="Aug"/>
        <s v="Sep"/>
        <s v="Oct"/>
        <s v="Nov"/>
        <s v="Dec"/>
      </sharedItems>
    </cacheField>
    <cacheField name="[MineDevRaw].[Month (Year)].[Month (Year)]" caption="Month (Year)" numFmtId="0" hierarchy="23" level="1">
      <sharedItems count="3">
        <s v="2023"/>
        <s v="2024"/>
        <s v="2025"/>
      </sharedItems>
    </cacheField>
    <cacheField name="[Measures].[Average of Dev Rate (m/day)]" caption="Average of Dev Rate (m/day)" numFmtId="0" hierarchy="87" level="32767"/>
    <cacheField name="[Measures].[Average of Cycle Time (hrs/cut)]" caption="Average of Cycle Time (hrs/cut)" numFmtId="0" hierarchy="89" level="32767"/>
    <cacheField name="[Measures].[Average of Total meters drilled (m)]" caption="Average of Total meters drilled (m)" numFmtId="0" hierarchy="91" level="32767"/>
    <cacheField name="[Table1].[Phase].[Phase]" caption="Phase" numFmtId="0" hierarchy="52" level="1">
      <sharedItems containsSemiMixedTypes="0" containsNonDate="0" containsString="0"/>
    </cacheField>
  </cacheFields>
  <cacheHierarchies count="98">
    <cacheHierarchy uniqueName="[DDmetersRaw].[Month]" caption="Month" attribute="1" time="1" defaultMemberUniqueName="[DDmetersRaw].[Month].[All]" allUniqueName="[DDmetersRaw].[Month].[All]" dimensionUniqueName="[DDmetersRaw]" displayFolder="" count="0" memberValueDatatype="7" unbalanced="0"/>
    <cacheHierarchy uniqueName="[DDmetersRaw].[Type]" caption="Type" attribute="1" defaultMemberUniqueName="[DDmetersRaw].[Type].[All]" allUniqueName="[DDmetersRaw].[Type].[All]" dimensionUniqueName="[DDmetersRaw]" displayFolder="" count="0" memberValueDatatype="130" unbalanced="0"/>
    <cacheHierarchy uniqueName="[DDmetersRaw].[Phase]" caption="Phase" attribute="1" defaultMemberUniqueName="[DDmetersRaw].[Phase].[All]" allUniqueName="[DDmetersRaw].[Phase].[All]" dimensionUniqueName="[DDmetersRaw]" displayFolder="" count="0" memberValueDatatype="130" unbalanced="0"/>
    <cacheHierarchy uniqueName="[DDmetersRaw].[Cost/Metre (USD)]" caption="Cost/Metre (USD)" attribute="1" defaultMemberUniqueName="[DDmetersRaw].[Cost/Metre (USD)].[All]" allUniqueName="[DDmetersRaw].[Cost/Metre (USD)].[All]" dimensionUniqueName="[DDmetersRaw]" displayFolder="" count="0" memberValueDatatype="5" unbalanced="0"/>
    <cacheHierarchy uniqueName="[DDmetersRaw].[Metres Drilled]" caption="Metres Drilled" attribute="1" defaultMemberUniqueName="[DDmetersRaw].[Metres Drilled].[All]" allUniqueName="[DDmetersRaw].[Metres Drilled].[All]" dimensionUniqueName="[DDmetersRaw]" displayFolder="" count="0" memberValueDatatype="20" unbalanced="0"/>
    <cacheHierarchy uniqueName="[DDmetersRaw].[Metres Drilled baseline]" caption="Metres Drilled baseline" attribute="1" defaultMemberUniqueName="[DDmetersRaw].[Metres Drilled baseline].[All]" allUniqueName="[DDmetersRaw].[Metres Drilled baseline].[All]" dimensionUniqueName="[DDmetersRaw]" displayFolder="" count="0" memberValueDatatype="5" unbalanced="0"/>
    <cacheHierarchy uniqueName="[DDmetersRaw].[Total Cost (USD)]" caption="Total Cost (USD)" attribute="1" defaultMemberUniqueName="[DDmetersRaw].[Total Cost (USD)].[All]" allUniqueName="[DDmetersRaw].[Total Cost (USD)].[All]" dimensionUniqueName="[DDmetersRaw]" displayFolder="" count="0" memberValueDatatype="5" unbalanced="0"/>
    <cacheHierarchy uniqueName="[DDmetersRaw].[Month (Year)]" caption="Month (Year)" attribute="1" defaultMemberUniqueName="[DDmetersRaw].[Month (Year)].[All]" allUniqueName="[DDmetersRaw].[Month (Year)].[All]" dimensionUniqueName="[DDmetersRaw]" displayFolder="" count="0" memberValueDatatype="130" unbalanced="0"/>
    <cacheHierarchy uniqueName="[DDmetersRaw].[Month (Quarter)]" caption="Month (Quarter)" attribute="1" defaultMemberUniqueName="[DDmetersRaw].[Month (Quarter)].[All]" allUniqueName="[DDmetersRaw].[Month (Quarter)].[All]" dimensionUniqueName="[DDmetersRaw]" displayFolder="" count="0" memberValueDatatype="130" unbalanced="0"/>
    <cacheHierarchy uniqueName="[DDmetersRaw].[Month (Month)]" caption="Month (Month)" attribute="1" defaultMemberUniqueName="[DDmetersRaw].[Month (Month)].[All]" allUniqueName="[DDmetersRaw].[Month (Month)].[All]" dimensionUniqueName="[DDmetersRaw]" displayFolder="" count="0" memberValueDatatype="130" unbalanced="0"/>
    <cacheHierarchy uniqueName="[LHDRaw].[Month]" caption="Month" attribute="1" time="1" defaultMemberUniqueName="[LHDRaw].[Month].[All]" allUniqueName="[LHDRaw].[Month].[All]" dimensionUniqueName="[LHDRaw]" displayFolder="" count="0" memberValueDatatype="7" unbalanced="0"/>
    <cacheHierarchy uniqueName="[LHDRaw].[Availability (%)]" caption="Availability (%)" attribute="1" defaultMemberUniqueName="[LHDRaw].[Availability (%)].[All]" allUniqueName="[LHDRaw].[Availability (%)].[All]" dimensionUniqueName="[LHDRaw]" displayFolder="" count="0" memberValueDatatype="5" unbalanced="0"/>
    <cacheHierarchy uniqueName="[LHDRaw].[Utilisation (%)]" caption="Utilisation (%)" attribute="1" defaultMemberUniqueName="[LHDRaw].[Utilisation (%)].[All]" allUniqueName="[LHDRaw].[Utilisation (%)].[All]" dimensionUniqueName="[LHDRaw]" displayFolder="" count="0" memberValueDatatype="5" unbalanced="0"/>
    <cacheHierarchy uniqueName="[LHDRaw].[Phase]" caption="Phase" attribute="1" defaultMemberUniqueName="[LHDRaw].[Phase].[All]" allUniqueName="[LHDRaw].[Phase].[All]" dimensionUniqueName="[LHDRaw]" displayFolder="" count="0" memberValueDatatype="130" unbalanced="0"/>
    <cacheHierarchy uniqueName="[LHDRaw].[Month (Year)]" caption="Month (Year)" attribute="1" defaultMemberUniqueName="[LHDRaw].[Month (Year)].[All]" allUniqueName="[LHDRaw].[Month (Year)].[All]" dimensionUniqueName="[LHDRaw]" displayFolder="" count="0" memberValueDatatype="130" unbalanced="0"/>
    <cacheHierarchy uniqueName="[LHDRaw].[Month (Quarter)]" caption="Month (Quarter)" attribute="1" defaultMemberUniqueName="[LHDRaw].[Month (Quarter)].[All]" allUniqueName="[LHDRaw].[Month (Quarter)].[All]" dimensionUniqueName="[LHDRaw]" displayFolder="" count="0" memberValueDatatype="130" unbalanced="0"/>
    <cacheHierarchy uniqueName="[LHDRaw].[Month (Month)]" caption="Month (Month)" attribute="1" defaultMemberUniqueName="[LHDRaw].[Month (Month)].[All]" allUniqueName="[LHDRaw].[Month (Month)].[All]" dimensionUniqueName="[LHDRaw]" displayFolder="" count="0" memberValueDatatype="130" unbalanced="0"/>
    <cacheHierarchy uniqueName="[MineDevRaw].[Month]" caption="Month" attribute="1" time="1" defaultMemberUniqueName="[MineDevRaw].[Month].[All]" allUniqueName="[MineDevRaw].[Month].[All]" dimensionUniqueName="[MineDevRaw]" displayFolder="" count="0" memberValueDatatype="7" unbalanced="0"/>
    <cacheHierarchy uniqueName="[MineDevRaw].[Cycle Time (hrs/cut)]" caption="Cycle Time (hrs/cut)" attribute="1" defaultMemberUniqueName="[MineDevRaw].[Cycle Time (hrs/cut)].[All]" allUniqueName="[MineDevRaw].[Cycle Time (hrs/cut)].[All]" dimensionUniqueName="[MineDevRaw]" displayFolder="" count="0" memberValueDatatype="5" unbalanced="0"/>
    <cacheHierarchy uniqueName="[MineDevRaw].[Dev Rate (m/day)]" caption="Dev Rate (m/day)" attribute="1" defaultMemberUniqueName="[MineDevRaw].[Dev Rate (m/day)].[All]" allUniqueName="[MineDevRaw].[Dev Rate (m/day)].[All]" dimensionUniqueName="[MineDevRaw]" displayFolder="" count="0" memberValueDatatype="5" unbalanced="0"/>
    <cacheHierarchy uniqueName="[MineDevRaw].[Overbreak (%)]" caption="Overbreak (%)" attribute="1" defaultMemberUniqueName="[MineDevRaw].[Overbreak (%)].[All]" allUniqueName="[MineDevRaw].[Overbreak (%)].[All]" dimensionUniqueName="[MineDevRaw]" displayFolder="" count="0" memberValueDatatype="5" unbalanced="0"/>
    <cacheHierarchy uniqueName="[MineDevRaw].[Total meters drilled (m)]" caption="Total meters drilled (m)" attribute="1" defaultMemberUniqueName="[MineDevRaw].[Total meters drilled (m)].[All]" allUniqueName="[MineDevRaw].[Total meters drilled (m)].[All]" dimensionUniqueName="[MineDevRaw]" displayFolder="" count="0" memberValueDatatype="5" unbalanced="0"/>
    <cacheHierarchy uniqueName="[MineDevRaw].[Phase]" caption="Phase" attribute="1" defaultMemberUniqueName="[MineDevRaw].[Phase].[All]" allUniqueName="[MineDevRaw].[Phase].[All]" dimensionUniqueName="[MineDevRaw]" displayFolder="" count="0" memberValueDatatype="130" unbalanced="0"/>
    <cacheHierarchy uniqueName="[MineDevRaw].[Month (Year)]" caption="Month (Year)" attribute="1" defaultMemberUniqueName="[MineDevRaw].[Month (Year)].[All]" allUniqueName="[MineDevRaw].[Month (Year)].[All]" dimensionUniqueName="[MineDevRaw]" displayFolder="" count="2" memberValueDatatype="130" unbalanced="0">
      <fieldsUsage count="2">
        <fieldUsage x="-1"/>
        <fieldUsage x="1"/>
      </fieldsUsage>
    </cacheHierarchy>
    <cacheHierarchy uniqueName="[MineDevRaw].[Month (Quarter)]" caption="Month (Quarter)" attribute="1" defaultMemberUniqueName="[MineDevRaw].[Month (Quarter)].[All]" allUniqueName="[MineDevRaw].[Month (Quarter)].[All]" dimensionUniqueName="[MineDevRaw]" displayFolder="" count="0" memberValueDatatype="130" unbalanced="0"/>
    <cacheHierarchy uniqueName="[MineDevRaw].[Month (Month)]" caption="Month (Month)" attribute="1" defaultMemberUniqueName="[MineDevRaw].[Month (Month)].[All]" allUniqueName="[MineDevRaw].[Month (Month)].[All]" dimensionUniqueName="[MineDevRaw]" displayFolder="" count="2" memberValueDatatype="130" unbalanced="0">
      <fieldsUsage count="2">
        <fieldUsage x="-1"/>
        <fieldUsage x="0"/>
      </fieldsUsage>
    </cacheHierarchy>
    <cacheHierarchy uniqueName="[Range].[Month]" caption="Month" attribute="1" time="1" defaultMemberUniqueName="[Range].[Month].[All]" allUniqueName="[Range].[Month].[All]" dimensionUniqueName="[Range]" displayFolder="" count="0" memberValueDatatype="7" unbalanced="0"/>
    <cacheHierarchy uniqueName="[Range].[Type]" caption="Type" attribute="1" defaultMemberUniqueName="[Range].[Type].[All]" allUniqueName="[Range].[Type].[All]" dimensionUniqueName="[Range]" displayFolder="" count="0" memberValueDatatype="130" unbalanced="0"/>
    <cacheHierarchy uniqueName="[Range].[Phase]" caption="Phase" attribute="1" defaultMemberUniqueName="[Range].[Phase].[All]" allUniqueName="[Range].[Phase].[All]" dimensionUniqueName="[Range]" displayFolder="" count="0" memberValueDatatype="130" unbalanced="0"/>
    <cacheHierarchy uniqueName="[Range].[Cost/Metre (USD)]" caption="Cost/Metre (USD)" attribute="1" defaultMemberUniqueName="[Range].[Cost/Metre (USD)].[All]" allUniqueName="[Range].[Cost/Metre (USD)].[All]" dimensionUniqueName="[Range]" displayFolder="" count="0" memberValueDatatype="5" unbalanced="0"/>
    <cacheHierarchy uniqueName="[Range].[Metres Drilled]" caption="Metres Drilled" attribute="1" defaultMemberUniqueName="[Range].[Metres Drilled].[All]" allUniqueName="[Range].[Metres Drilled].[All]" dimensionUniqueName="[Range]" displayFolder="" count="0" memberValueDatatype="20" unbalanced="0"/>
    <cacheHierarchy uniqueName="[Range].[Metres Drilled baseline]" caption="Metres Drilled baseline" attribute="1" defaultMemberUniqueName="[Range].[Metres Drilled baseline].[All]" allUniqueName="[Range].[Metres Drilled baseline].[All]" dimensionUniqueName="[Range]" displayFolder="" count="0" memberValueDatatype="5" unbalanced="0"/>
    <cacheHierarchy uniqueName="[Range].[Total Cost (USD)]" caption="Total Cost (USD)" attribute="1" defaultMemberUniqueName="[Range].[Total Cost (USD)].[All]" allUniqueName="[Range].[Total Cost (USD)].[All]" dimensionUniqueName="[Range]" displayFolder="" count="0" memberValueDatatype="5"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wOPTyre].[Month]" caption="Month" attribute="1" time="1" defaultMemberUniqueName="[RawOPTyre].[Month].[All]" allUniqueName="[RawOPTyre].[Month].[All]" dimensionUniqueName="[RawOPTyre]" displayFolder="" count="0" memberValueDatatype="7" unbalanced="0"/>
    <cacheHierarchy uniqueName="[RawOPTyre].[Tyres Used/month]" caption="Tyres Used/month" attribute="1" defaultMemberUniqueName="[RawOPTyre].[Tyres Used/month].[All]" allUniqueName="[RawOPTyre].[Tyres Used/month].[All]" dimensionUniqueName="[RawOPTyre]" displayFolder="" count="0" memberValueDatatype="5" unbalanced="0"/>
    <cacheHierarchy uniqueName="[RawOPTyre].[Tyre Cost (USD)/month]" caption="Tyre Cost (USD)/month" attribute="1" defaultMemberUniqueName="[RawOPTyre].[Tyre Cost (USD)/month].[All]" allUniqueName="[RawOPTyre].[Tyre Cost (USD)/month].[All]" dimensionUniqueName="[RawOPTyre]" displayFolder="" count="0" memberValueDatatype="20" unbalanced="0"/>
    <cacheHierarchy uniqueName="[RawOPTyre].[Downtime (hrs)/month]" caption="Downtime (hrs)/month" attribute="1" defaultMemberUniqueName="[RawOPTyre].[Downtime (hrs)/month].[All]" allUniqueName="[RawOPTyre].[Downtime (hrs)/month].[All]" dimensionUniqueName="[RawOPTyre]" displayFolder="" count="0" memberValueDatatype="5" unbalanced="0"/>
    <cacheHierarchy uniqueName="[RawOPTyre].[Phase]" caption="Phase" attribute="1" defaultMemberUniqueName="[RawOPTyre].[Phase].[All]" allUniqueName="[RawOPTyre].[Phase].[All]" dimensionUniqueName="[RawOPTyre]" displayFolder="" count="0" memberValueDatatype="130" unbalanced="0"/>
    <cacheHierarchy uniqueName="[RawOPTyre].[Month (Year)]" caption="Month (Year)" attribute="1" defaultMemberUniqueName="[RawOPTyre].[Month (Year)].[All]" allUniqueName="[RawOPTyre].[Month (Year)].[All]" dimensionUniqueName="[RawOPTyre]" displayFolder="" count="0" memberValueDatatype="130" unbalanced="0"/>
    <cacheHierarchy uniqueName="[RawOPTyre].[Month (Quarter)]" caption="Month (Quarter)" attribute="1" defaultMemberUniqueName="[RawOPTyre].[Month (Quarter)].[All]" allUniqueName="[RawOPTyre].[Month (Quarter)].[All]" dimensionUniqueName="[RawOPTyre]" displayFolder="" count="0" memberValueDatatype="130" unbalanced="0"/>
    <cacheHierarchy uniqueName="[RawOPTyre].[Month (Month)]" caption="Month (Month)" attribute="1" defaultMemberUniqueName="[RawOPTyre].[Month (Month)].[All]" allUniqueName="[RawOPTyre].[Month (Month)].[All]" dimensionUniqueName="[RawOPTyre]" displayFolder="" count="0" memberValueDatatype="130" unbalanced="0"/>
    <cacheHierarchy uniqueName="[RawUGTyre].[Month]" caption="Month" attribute="1" time="1" defaultMemberUniqueName="[RawUGTyre].[Month].[All]" allUniqueName="[RawUGTyre].[Month].[All]" dimensionUniqueName="[RawUGTyre]" displayFolder="" count="0" memberValueDatatype="7" unbalanced="0"/>
    <cacheHierarchy uniqueName="[RawUGTyre].[Failures/Day]" caption="Failures/Day" attribute="1" defaultMemberUniqueName="[RawUGTyre].[Failures/Day].[All]" allUniqueName="[RawUGTyre].[Failures/Day].[All]" dimensionUniqueName="[RawUGTyre]" displayFolder="" count="0" memberValueDatatype="5" unbalanced="0"/>
    <cacheHierarchy uniqueName="[RawUGTyre].[Repair Duration (hrs)]" caption="Repair Duration (hrs)" attribute="1" defaultMemberUniqueName="[RawUGTyre].[Repair Duration (hrs)].[All]" allUniqueName="[RawUGTyre].[Repair Duration (hrs)].[All]" dimensionUniqueName="[RawUGTyre]" displayFolder="" count="0" memberValueDatatype="5" unbalanced="0"/>
    <cacheHierarchy uniqueName="[RawUGTyre].[Monthly Cost (USD)]" caption="Monthly Cost (USD)" attribute="1" defaultMemberUniqueName="[RawUGTyre].[Monthly Cost (USD)].[All]" allUniqueName="[RawUGTyre].[Monthly Cost (USD)].[All]" dimensionUniqueName="[RawUGTyre]" displayFolder="" count="0" memberValueDatatype="20" unbalanced="0"/>
    <cacheHierarchy uniqueName="[RawUGTyre].[Phase]" caption="Phase" attribute="1" defaultMemberUniqueName="[RawUGTyre].[Phase].[All]" allUniqueName="[RawUGTyre].[Phase].[All]" dimensionUniqueName="[RawUGTyre]" displayFolder="" count="0" memberValueDatatype="130" unbalanced="0"/>
    <cacheHierarchy uniqueName="[RawUGTyre].[Month (Year)]" caption="Month (Year)" attribute="1" defaultMemberUniqueName="[RawUGTyre].[Month (Year)].[All]" allUniqueName="[RawUGTyre].[Month (Year)].[All]" dimensionUniqueName="[RawUGTyre]" displayFolder="" count="0" memberValueDatatype="130" unbalanced="0"/>
    <cacheHierarchy uniqueName="[RawUGTyre].[Month (Quarter)]" caption="Month (Quarter)" attribute="1" defaultMemberUniqueName="[RawUGTyre].[Month (Quarter)].[All]" allUniqueName="[RawUGTyre].[Month (Quarter)].[All]" dimensionUniqueName="[RawUGTyre]" displayFolder="" count="0" memberValueDatatype="130" unbalanced="0"/>
    <cacheHierarchy uniqueName="[RawUGTyre].[Month (Month)]" caption="Month (Month)" attribute="1" defaultMemberUniqueName="[RawUGTyre].[Month (Month)].[All]" allUniqueName="[RawUGTyre].[Month (Month)].[All]" dimensionUniqueName="[RawUGTyre]" displayFolder="" count="0" memberValueDatatype="130" unbalanced="0"/>
    <cacheHierarchy uniqueName="[Table1].[Phase]" caption="Phase" attribute="1" defaultMemberUniqueName="[Table1].[Phase].[All]" allUniqueName="[Table1].[Phase].[All]" dimensionUniqueName="[Table1]" displayFolder="" count="2" memberValueDatatype="130" unbalanced="0">
      <fieldsUsage count="2">
        <fieldUsage x="-1"/>
        <fieldUsage x="5"/>
      </fieldsUsage>
    </cacheHierarchy>
    <cacheHierarchy uniqueName="[DDmetersRaw].[Month (Month Index)]" caption="Month (Month Index)" attribute="1" defaultMemberUniqueName="[DDmetersRaw].[Month (Month Index)].[All]" allUniqueName="[DDmetersRaw].[Month (Month Index)].[All]" dimensionUniqueName="[DDmetersRaw]" displayFolder="" count="0" memberValueDatatype="20" unbalanced="0" hidden="1"/>
    <cacheHierarchy uniqueName="[LHDRaw].[Month (Month Index)]" caption="Month (Month Index)" attribute="1" defaultMemberUniqueName="[LHDRaw].[Month (Month Index)].[All]" allUniqueName="[LHDRaw].[Month (Month Index)].[All]" dimensionUniqueName="[LHDRaw]" displayFolder="" count="0" memberValueDatatype="20" unbalanced="0" hidden="1"/>
    <cacheHierarchy uniqueName="[MineDevRaw].[Month (Month Index)]" caption="Month (Month Index)" attribute="1" defaultMemberUniqueName="[MineDevRaw].[Month (Month Index)].[All]" allUniqueName="[MineDevRaw].[Month (Month Index)].[All]" dimensionUniqueName="[MineDevRaw]"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wOPTyre].[Month (Month Index)]" caption="Month (Month Index)" attribute="1" defaultMemberUniqueName="[RawOPTyre].[Month (Month Index)].[All]" allUniqueName="[RawOPTyre].[Month (Month Index)].[All]" dimensionUniqueName="[RawOPTyre]" displayFolder="" count="0" memberValueDatatype="20" unbalanced="0" hidden="1"/>
    <cacheHierarchy uniqueName="[RawUGTyre].[Month (Month Index)]" caption="Month (Month Index)" attribute="1" defaultMemberUniqueName="[RawUGTyre].[Month (Month Index)].[All]" allUniqueName="[RawUGTyre].[Month (Month Index)].[All]" dimensionUniqueName="[RawUGTyr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wUGTyre]" caption="__XL_Count RawUGTyre" measure="1" displayFolder="" measureGroup="RawUGTyre" count="0" hidden="1"/>
    <cacheHierarchy uniqueName="[Measures].[__XL_Count DDmetersRaw]" caption="__XL_Count DDmetersRaw" measure="1" displayFolder="" measureGroup="DDmetersRaw" count="0" hidden="1"/>
    <cacheHierarchy uniqueName="[Measures].[__XL_Count RawOPTyre]" caption="__XL_Count RawOPTyre" measure="1" displayFolder="" measureGroup="RawOPTyre" count="0" hidden="1"/>
    <cacheHierarchy uniqueName="[Measures].[__XL_Count MineDevRaw]" caption="__XL_Count MineDevRaw" measure="1" displayFolder="" measureGroup="MineDevRaw" count="0" hidden="1"/>
    <cacheHierarchy uniqueName="[Measures].[__XL_Count LHDRaw]" caption="__XL_Count LHDRaw" measure="1" displayFolder="" measureGroup="LHDRaw" count="0" hidden="1"/>
    <cacheHierarchy uniqueName="[Measures].[__No measures defined]" caption="__No measures defined" measure="1" displayFolder="" count="0" hidden="1"/>
    <cacheHierarchy uniqueName="[Measures].[Sum of Metres Drilled]" caption="Sum of Metres Drilled" measure="1" displayFolder="" measureGroup="Range" count="0" hidden="1">
      <extLst>
        <ext xmlns:x15="http://schemas.microsoft.com/office/spreadsheetml/2010/11/main" uri="{B97F6D7D-B522-45F9-BDA1-12C45D357490}">
          <x15:cacheHierarchy aggregatedColumn="30"/>
        </ext>
      </extLst>
    </cacheHierarchy>
    <cacheHierarchy uniqueName="[Measures].[Sum of Total Cost (USD)]" caption="Sum of Total Cost (USD)" measure="1" displayFolder="" measureGroup="Range" count="0" hidden="1">
      <extLst>
        <ext xmlns:x15="http://schemas.microsoft.com/office/spreadsheetml/2010/11/main" uri="{B97F6D7D-B522-45F9-BDA1-12C45D357490}">
          <x15:cacheHierarchy aggregatedColumn="32"/>
        </ext>
      </extLst>
    </cacheHierarchy>
    <cacheHierarchy uniqueName="[Measures].[Sum of Cost/Metre (USD)]" caption="Sum of Cost/Metre (USD)" measure="1" displayFolder="" measureGroup="Range" count="0" hidden="1">
      <extLst>
        <ext xmlns:x15="http://schemas.microsoft.com/office/spreadsheetml/2010/11/main" uri="{B97F6D7D-B522-45F9-BDA1-12C45D357490}">
          <x15:cacheHierarchy aggregatedColumn="29"/>
        </ext>
      </extLst>
    </cacheHierarchy>
    <cacheHierarchy uniqueName="[Measures].[Average of Cost/Metre (USD)]" caption="Average of Cost/Metre (USD)" measure="1" displayFolder="" measureGroup="Range" count="0" hidden="1">
      <extLst>
        <ext xmlns:x15="http://schemas.microsoft.com/office/spreadsheetml/2010/11/main" uri="{B97F6D7D-B522-45F9-BDA1-12C45D357490}">
          <x15:cacheHierarchy aggregatedColumn="29"/>
        </ext>
      </extLst>
    </cacheHierarchy>
    <cacheHierarchy uniqueName="[Measures].[Sum of Failures/Day]" caption="Sum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Average of Failures/Day]" caption="Average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Sum of Repair Duration (hrs)]" caption="Sum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Average of Repair Duration (hrs)]" caption="Average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Sum of Monthly Cost (USD)]" caption="Sum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Average of Monthly Cost (USD)]" caption="Average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Sum of Metres Drilled 2]" caption="Sum of Metres Drilled 2" measure="1" displayFolder="" measureGroup="DDmetersRaw" count="0" hidden="1">
      <extLst>
        <ext xmlns:x15="http://schemas.microsoft.com/office/spreadsheetml/2010/11/main" uri="{B97F6D7D-B522-45F9-BDA1-12C45D357490}">
          <x15:cacheHierarchy aggregatedColumn="4"/>
        </ext>
      </extLst>
    </cacheHierarchy>
    <cacheHierarchy uniqueName="[Measures].[Sum of Cost/Metre (USD) 2]" caption="Sum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Average of Cost/Metre (USD) 2]" caption="Average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Sum of Tyres Used/month]" caption="Sum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Average of Tyres Used/month]" caption="Average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Sum of Downtime (hrs)/month]" caption="Sum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Average of Downtime (hrs)/month]" caption="Average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Sum of Tyre Cost (USD)/month]" caption="Sum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Average of Tyre Cost (USD)/month]" caption="Average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Sum of Dev Rate (m/day)]" caption="Sum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Average of Dev Rate (m/day)]" caption="Average of Dev Rate (m/day)" measure="1" displayFolder="" measureGroup="MineDevRaw"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Cycle Time (hrs/cut)]" caption="Sum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Average of Cycle Time (hrs/cut)]" caption="Average of Cycle Time (hrs/cut)" measure="1" displayFolder="" measureGroup="MineDevRaw"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Total meters drilled (m)]" caption="Sum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Average of Total meters drilled (m)]" caption="Average of Total meters drilled (m)" measure="1" displayFolder="" measureGroup="MineDevRaw"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Availability (%)]" caption="Sum of Availability (%)" measure="1" displayFolder="" measureGroup="LHDRaw" count="0" hidden="1">
      <extLst>
        <ext xmlns:x15="http://schemas.microsoft.com/office/spreadsheetml/2010/11/main" uri="{B97F6D7D-B522-45F9-BDA1-12C45D357490}">
          <x15:cacheHierarchy aggregatedColumn="11"/>
        </ext>
      </extLst>
    </cacheHierarchy>
    <cacheHierarchy uniqueName="[Measures].[Sum of Utilisation (%)]" caption="Sum of Utilisation (%)" measure="1" displayFolder="" measureGroup="LHDRaw" count="0" hidden="1">
      <extLst>
        <ext xmlns:x15="http://schemas.microsoft.com/office/spreadsheetml/2010/11/main" uri="{B97F6D7D-B522-45F9-BDA1-12C45D357490}">
          <x15:cacheHierarchy aggregatedColumn="12"/>
        </ext>
      </extLst>
    </cacheHierarchy>
    <cacheHierarchy uniqueName="[Measures].[Average of Availability (%)]" caption="Average of Availability (%)" measure="1" displayFolder="" measureGroup="LHDRaw" count="0" hidden="1">
      <extLst>
        <ext xmlns:x15="http://schemas.microsoft.com/office/spreadsheetml/2010/11/main" uri="{B97F6D7D-B522-45F9-BDA1-12C45D357490}">
          <x15:cacheHierarchy aggregatedColumn="11"/>
        </ext>
      </extLst>
    </cacheHierarchy>
    <cacheHierarchy uniqueName="[Measures].[Average of Utilisation (%)]" caption="Average of Utilisation (%)" measure="1" displayFolder="" measureGroup="LHDRaw" count="0" hidden="1">
      <extLst>
        <ext xmlns:x15="http://schemas.microsoft.com/office/spreadsheetml/2010/11/main" uri="{B97F6D7D-B522-45F9-BDA1-12C45D357490}">
          <x15:cacheHierarchy aggregatedColumn="12"/>
        </ext>
      </extLst>
    </cacheHierarchy>
    <cacheHierarchy uniqueName="[Measures].[Sum of Overbreak (%)]" caption="Sum of Overbreak (%)" measure="1" displayFolder="" measureGroup="MineDevRaw" count="0" hidden="1">
      <extLst>
        <ext xmlns:x15="http://schemas.microsoft.com/office/spreadsheetml/2010/11/main" uri="{B97F6D7D-B522-45F9-BDA1-12C45D357490}">
          <x15:cacheHierarchy aggregatedColumn="20"/>
        </ext>
      </extLst>
    </cacheHierarchy>
    <cacheHierarchy uniqueName="[Measures].[Average of Overbreak (%)]" caption="Average of Overbreak (%)" measure="1" displayFolder="" measureGroup="MineDevRaw" count="0" hidden="1">
      <extLst>
        <ext xmlns:x15="http://schemas.microsoft.com/office/spreadsheetml/2010/11/main" uri="{B97F6D7D-B522-45F9-BDA1-12C45D357490}">
          <x15:cacheHierarchy aggregatedColumn="20"/>
        </ext>
      </extLst>
    </cacheHierarchy>
  </cacheHierarchies>
  <kpis count="0"/>
  <dimensions count="8">
    <dimension name="DDmetersRaw" uniqueName="[DDmetersRaw]" caption="DDmetersRaw"/>
    <dimension name="LHDRaw" uniqueName="[LHDRaw]" caption="LHDRaw"/>
    <dimension measure="1" name="Measures" uniqueName="[Measures]" caption="Measures"/>
    <dimension name="MineDevRaw" uniqueName="[MineDevRaw]" caption="MineDevRaw"/>
    <dimension name="Range" uniqueName="[Range]" caption="Range"/>
    <dimension name="RawOPTyre" uniqueName="[RawOPTyre]" caption="RawOPTyre"/>
    <dimension name="RawUGTyre" uniqueName="[RawUGTyre]" caption="RawUGTyre"/>
    <dimension name="Table1" uniqueName="[Table1]" caption="Table1"/>
  </dimensions>
  <measureGroups count="7">
    <measureGroup name="DDmetersRaw" caption="DDmetersRaw"/>
    <measureGroup name="LHDRaw" caption="LHDRaw"/>
    <measureGroup name="MineDevRaw" caption="MineDevRaw"/>
    <measureGroup name="Range" caption="Range"/>
    <measureGroup name="RawOPTyre" caption="RawOPTyre"/>
    <measureGroup name="RawUGTyre" caption="RawUGTyre"/>
    <measureGroup name="Table1" caption="Table1"/>
  </measureGroups>
  <maps count="12">
    <map measureGroup="0" dimension="0"/>
    <map measureGroup="0" dimension="7"/>
    <map measureGroup="1" dimension="1"/>
    <map measureGroup="1" dimension="7"/>
    <map measureGroup="2" dimension="3"/>
    <map measureGroup="2" dimension="7"/>
    <map measureGroup="3" dimension="4"/>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da zamba" refreshedDate="46188.774356481481" backgroundQuery="1" createdVersion="8" refreshedVersion="8" minRefreshableVersion="3" recordCount="0" supportSubquery="1" supportAdvancedDrill="1" xr:uid="{94A6288F-D9EA-40C2-B362-17D6F54149B1}">
  <cacheSource type="external" connectionId="1"/>
  <cacheFields count="5">
    <cacheField name="[LHDRaw].[Month (Month)].[Month (Month)]" caption="Month (Month)" numFmtId="0" hierarchy="16" level="1">
      <sharedItems count="12">
        <s v="Jan"/>
        <s v="Feb"/>
        <s v="Mar"/>
        <s v="Apr"/>
        <s v="May"/>
        <s v="Jun"/>
        <s v="Jul"/>
        <s v="Aug"/>
        <s v="Sep"/>
        <s v="Oct"/>
        <s v="Nov"/>
        <s v="Dec"/>
      </sharedItems>
    </cacheField>
    <cacheField name="[LHDRaw].[Month (Year)].[Month (Year)]" caption="Month (Year)" numFmtId="0" hierarchy="14" level="1">
      <sharedItems count="3">
        <s v="2023"/>
        <s v="2024"/>
        <s v="2025"/>
      </sharedItems>
    </cacheField>
    <cacheField name="[Measures].[Average of Availability (%)]" caption="Average of Availability (%)" numFmtId="0" hierarchy="94" level="32767"/>
    <cacheField name="[Measures].[Average of Utilisation (%)]" caption="Average of Utilisation (%)" numFmtId="0" hierarchy="95" level="32767"/>
    <cacheField name="[Table1].[Phase].[Phase]" caption="Phase" numFmtId="0" hierarchy="52" level="1">
      <sharedItems containsSemiMixedTypes="0" containsNonDate="0" containsString="0"/>
    </cacheField>
  </cacheFields>
  <cacheHierarchies count="98">
    <cacheHierarchy uniqueName="[DDmetersRaw].[Month]" caption="Month" attribute="1" time="1" defaultMemberUniqueName="[DDmetersRaw].[Month].[All]" allUniqueName="[DDmetersRaw].[Month].[All]" dimensionUniqueName="[DDmetersRaw]" displayFolder="" count="0" memberValueDatatype="7" unbalanced="0"/>
    <cacheHierarchy uniqueName="[DDmetersRaw].[Type]" caption="Type" attribute="1" defaultMemberUniqueName="[DDmetersRaw].[Type].[All]" allUniqueName="[DDmetersRaw].[Type].[All]" dimensionUniqueName="[DDmetersRaw]" displayFolder="" count="0" memberValueDatatype="130" unbalanced="0"/>
    <cacheHierarchy uniqueName="[DDmetersRaw].[Phase]" caption="Phase" attribute="1" defaultMemberUniqueName="[DDmetersRaw].[Phase].[All]" allUniqueName="[DDmetersRaw].[Phase].[All]" dimensionUniqueName="[DDmetersRaw]" displayFolder="" count="0" memberValueDatatype="130" unbalanced="0"/>
    <cacheHierarchy uniqueName="[DDmetersRaw].[Cost/Metre (USD)]" caption="Cost/Metre (USD)" attribute="1" defaultMemberUniqueName="[DDmetersRaw].[Cost/Metre (USD)].[All]" allUniqueName="[DDmetersRaw].[Cost/Metre (USD)].[All]" dimensionUniqueName="[DDmetersRaw]" displayFolder="" count="0" memberValueDatatype="5" unbalanced="0"/>
    <cacheHierarchy uniqueName="[DDmetersRaw].[Metres Drilled]" caption="Metres Drilled" attribute="1" defaultMemberUniqueName="[DDmetersRaw].[Metres Drilled].[All]" allUniqueName="[DDmetersRaw].[Metres Drilled].[All]" dimensionUniqueName="[DDmetersRaw]" displayFolder="" count="0" memberValueDatatype="20" unbalanced="0"/>
    <cacheHierarchy uniqueName="[DDmetersRaw].[Metres Drilled baseline]" caption="Metres Drilled baseline" attribute="1" defaultMemberUniqueName="[DDmetersRaw].[Metres Drilled baseline].[All]" allUniqueName="[DDmetersRaw].[Metres Drilled baseline].[All]" dimensionUniqueName="[DDmetersRaw]" displayFolder="" count="0" memberValueDatatype="5" unbalanced="0"/>
    <cacheHierarchy uniqueName="[DDmetersRaw].[Total Cost (USD)]" caption="Total Cost (USD)" attribute="1" defaultMemberUniqueName="[DDmetersRaw].[Total Cost (USD)].[All]" allUniqueName="[DDmetersRaw].[Total Cost (USD)].[All]" dimensionUniqueName="[DDmetersRaw]" displayFolder="" count="0" memberValueDatatype="5" unbalanced="0"/>
    <cacheHierarchy uniqueName="[DDmetersRaw].[Month (Year)]" caption="Month (Year)" attribute="1" defaultMemberUniqueName="[DDmetersRaw].[Month (Year)].[All]" allUniqueName="[DDmetersRaw].[Month (Year)].[All]" dimensionUniqueName="[DDmetersRaw]" displayFolder="" count="0" memberValueDatatype="130" unbalanced="0"/>
    <cacheHierarchy uniqueName="[DDmetersRaw].[Month (Quarter)]" caption="Month (Quarter)" attribute="1" defaultMemberUniqueName="[DDmetersRaw].[Month (Quarter)].[All]" allUniqueName="[DDmetersRaw].[Month (Quarter)].[All]" dimensionUniqueName="[DDmetersRaw]" displayFolder="" count="0" memberValueDatatype="130" unbalanced="0"/>
    <cacheHierarchy uniqueName="[DDmetersRaw].[Month (Month)]" caption="Month (Month)" attribute="1" defaultMemberUniqueName="[DDmetersRaw].[Month (Month)].[All]" allUniqueName="[DDmetersRaw].[Month (Month)].[All]" dimensionUniqueName="[DDmetersRaw]" displayFolder="" count="0" memberValueDatatype="130" unbalanced="0"/>
    <cacheHierarchy uniqueName="[LHDRaw].[Month]" caption="Month" attribute="1" time="1" defaultMemberUniqueName="[LHDRaw].[Month].[All]" allUniqueName="[LHDRaw].[Month].[All]" dimensionUniqueName="[LHDRaw]" displayFolder="" count="0" memberValueDatatype="7" unbalanced="0"/>
    <cacheHierarchy uniqueName="[LHDRaw].[Availability (%)]" caption="Availability (%)" attribute="1" defaultMemberUniqueName="[LHDRaw].[Availability (%)].[All]" allUniqueName="[LHDRaw].[Availability (%)].[All]" dimensionUniqueName="[LHDRaw]" displayFolder="" count="0" memberValueDatatype="5" unbalanced="0"/>
    <cacheHierarchy uniqueName="[LHDRaw].[Utilisation (%)]" caption="Utilisation (%)" attribute="1" defaultMemberUniqueName="[LHDRaw].[Utilisation (%)].[All]" allUniqueName="[LHDRaw].[Utilisation (%)].[All]" dimensionUniqueName="[LHDRaw]" displayFolder="" count="0" memberValueDatatype="5" unbalanced="0"/>
    <cacheHierarchy uniqueName="[LHDRaw].[Phase]" caption="Phase" attribute="1" defaultMemberUniqueName="[LHDRaw].[Phase].[All]" allUniqueName="[LHDRaw].[Phase].[All]" dimensionUniqueName="[LHDRaw]" displayFolder="" count="0" memberValueDatatype="130" unbalanced="0"/>
    <cacheHierarchy uniqueName="[LHDRaw].[Month (Year)]" caption="Month (Year)" attribute="1" defaultMemberUniqueName="[LHDRaw].[Month (Year)].[All]" allUniqueName="[LHDRaw].[Month (Year)].[All]" dimensionUniqueName="[LHDRaw]" displayFolder="" count="2" memberValueDatatype="130" unbalanced="0">
      <fieldsUsage count="2">
        <fieldUsage x="-1"/>
        <fieldUsage x="1"/>
      </fieldsUsage>
    </cacheHierarchy>
    <cacheHierarchy uniqueName="[LHDRaw].[Month (Quarter)]" caption="Month (Quarter)" attribute="1" defaultMemberUniqueName="[LHDRaw].[Month (Quarter)].[All]" allUniqueName="[LHDRaw].[Month (Quarter)].[All]" dimensionUniqueName="[LHDRaw]" displayFolder="" count="0" memberValueDatatype="130" unbalanced="0"/>
    <cacheHierarchy uniqueName="[LHDRaw].[Month (Month)]" caption="Month (Month)" attribute="1" defaultMemberUniqueName="[LHDRaw].[Month (Month)].[All]" allUniqueName="[LHDRaw].[Month (Month)].[All]" dimensionUniqueName="[LHDRaw]" displayFolder="" count="2" memberValueDatatype="130" unbalanced="0">
      <fieldsUsage count="2">
        <fieldUsage x="-1"/>
        <fieldUsage x="0"/>
      </fieldsUsage>
    </cacheHierarchy>
    <cacheHierarchy uniqueName="[MineDevRaw].[Month]" caption="Month" attribute="1" time="1" defaultMemberUniqueName="[MineDevRaw].[Month].[All]" allUniqueName="[MineDevRaw].[Month].[All]" dimensionUniqueName="[MineDevRaw]" displayFolder="" count="0" memberValueDatatype="7" unbalanced="0"/>
    <cacheHierarchy uniqueName="[MineDevRaw].[Cycle Time (hrs/cut)]" caption="Cycle Time (hrs/cut)" attribute="1" defaultMemberUniqueName="[MineDevRaw].[Cycle Time (hrs/cut)].[All]" allUniqueName="[MineDevRaw].[Cycle Time (hrs/cut)].[All]" dimensionUniqueName="[MineDevRaw]" displayFolder="" count="0" memberValueDatatype="5" unbalanced="0"/>
    <cacheHierarchy uniqueName="[MineDevRaw].[Dev Rate (m/day)]" caption="Dev Rate (m/day)" attribute="1" defaultMemberUniqueName="[MineDevRaw].[Dev Rate (m/day)].[All]" allUniqueName="[MineDevRaw].[Dev Rate (m/day)].[All]" dimensionUniqueName="[MineDevRaw]" displayFolder="" count="0" memberValueDatatype="5" unbalanced="0"/>
    <cacheHierarchy uniqueName="[MineDevRaw].[Overbreak (%)]" caption="Overbreak (%)" attribute="1" defaultMemberUniqueName="[MineDevRaw].[Overbreak (%)].[All]" allUniqueName="[MineDevRaw].[Overbreak (%)].[All]" dimensionUniqueName="[MineDevRaw]" displayFolder="" count="0" memberValueDatatype="5" unbalanced="0"/>
    <cacheHierarchy uniqueName="[MineDevRaw].[Total meters drilled (m)]" caption="Total meters drilled (m)" attribute="1" defaultMemberUniqueName="[MineDevRaw].[Total meters drilled (m)].[All]" allUniqueName="[MineDevRaw].[Total meters drilled (m)].[All]" dimensionUniqueName="[MineDevRaw]" displayFolder="" count="0" memberValueDatatype="5" unbalanced="0"/>
    <cacheHierarchy uniqueName="[MineDevRaw].[Phase]" caption="Phase" attribute="1" defaultMemberUniqueName="[MineDevRaw].[Phase].[All]" allUniqueName="[MineDevRaw].[Phase].[All]" dimensionUniqueName="[MineDevRaw]" displayFolder="" count="0" memberValueDatatype="130" unbalanced="0"/>
    <cacheHierarchy uniqueName="[MineDevRaw].[Month (Year)]" caption="Month (Year)" attribute="1" defaultMemberUniqueName="[MineDevRaw].[Month (Year)].[All]" allUniqueName="[MineDevRaw].[Month (Year)].[All]" dimensionUniqueName="[MineDevRaw]" displayFolder="" count="0" memberValueDatatype="130" unbalanced="0"/>
    <cacheHierarchy uniqueName="[MineDevRaw].[Month (Quarter)]" caption="Month (Quarter)" attribute="1" defaultMemberUniqueName="[MineDevRaw].[Month (Quarter)].[All]" allUniqueName="[MineDevRaw].[Month (Quarter)].[All]" dimensionUniqueName="[MineDevRaw]" displayFolder="" count="0" memberValueDatatype="130" unbalanced="0"/>
    <cacheHierarchy uniqueName="[MineDevRaw].[Month (Month)]" caption="Month (Month)" attribute="1" defaultMemberUniqueName="[MineDevRaw].[Month (Month)].[All]" allUniqueName="[MineDevRaw].[Month (Month)].[All]" dimensionUniqueName="[MineDevRaw]" displayFolder="" count="0" memberValueDatatype="130" unbalanced="0"/>
    <cacheHierarchy uniqueName="[Range].[Month]" caption="Month" attribute="1" time="1" defaultMemberUniqueName="[Range].[Month].[All]" allUniqueName="[Range].[Month].[All]" dimensionUniqueName="[Range]" displayFolder="" count="0" memberValueDatatype="7" unbalanced="0"/>
    <cacheHierarchy uniqueName="[Range].[Type]" caption="Type" attribute="1" defaultMemberUniqueName="[Range].[Type].[All]" allUniqueName="[Range].[Type].[All]" dimensionUniqueName="[Range]" displayFolder="" count="0" memberValueDatatype="130" unbalanced="0"/>
    <cacheHierarchy uniqueName="[Range].[Phase]" caption="Phase" attribute="1" defaultMemberUniqueName="[Range].[Phase].[All]" allUniqueName="[Range].[Phase].[All]" dimensionUniqueName="[Range]" displayFolder="" count="0" memberValueDatatype="130" unbalanced="0"/>
    <cacheHierarchy uniqueName="[Range].[Cost/Metre (USD)]" caption="Cost/Metre (USD)" attribute="1" defaultMemberUniqueName="[Range].[Cost/Metre (USD)].[All]" allUniqueName="[Range].[Cost/Metre (USD)].[All]" dimensionUniqueName="[Range]" displayFolder="" count="0" memberValueDatatype="5" unbalanced="0"/>
    <cacheHierarchy uniqueName="[Range].[Metres Drilled]" caption="Metres Drilled" attribute="1" defaultMemberUniqueName="[Range].[Metres Drilled].[All]" allUniqueName="[Range].[Metres Drilled].[All]" dimensionUniqueName="[Range]" displayFolder="" count="0" memberValueDatatype="20" unbalanced="0"/>
    <cacheHierarchy uniqueName="[Range].[Metres Drilled baseline]" caption="Metres Drilled baseline" attribute="1" defaultMemberUniqueName="[Range].[Metres Drilled baseline].[All]" allUniqueName="[Range].[Metres Drilled baseline].[All]" dimensionUniqueName="[Range]" displayFolder="" count="0" memberValueDatatype="5" unbalanced="0"/>
    <cacheHierarchy uniqueName="[Range].[Total Cost (USD)]" caption="Total Cost (USD)" attribute="1" defaultMemberUniqueName="[Range].[Total Cost (USD)].[All]" allUniqueName="[Range].[Total Cost (USD)].[All]" dimensionUniqueName="[Range]" displayFolder="" count="0" memberValueDatatype="5"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wOPTyre].[Month]" caption="Month" attribute="1" time="1" defaultMemberUniqueName="[RawOPTyre].[Month].[All]" allUniqueName="[RawOPTyre].[Month].[All]" dimensionUniqueName="[RawOPTyre]" displayFolder="" count="0" memberValueDatatype="7" unbalanced="0"/>
    <cacheHierarchy uniqueName="[RawOPTyre].[Tyres Used/month]" caption="Tyres Used/month" attribute="1" defaultMemberUniqueName="[RawOPTyre].[Tyres Used/month].[All]" allUniqueName="[RawOPTyre].[Tyres Used/month].[All]" dimensionUniqueName="[RawOPTyre]" displayFolder="" count="0" memberValueDatatype="5" unbalanced="0"/>
    <cacheHierarchy uniqueName="[RawOPTyre].[Tyre Cost (USD)/month]" caption="Tyre Cost (USD)/month" attribute="1" defaultMemberUniqueName="[RawOPTyre].[Tyre Cost (USD)/month].[All]" allUniqueName="[RawOPTyre].[Tyre Cost (USD)/month].[All]" dimensionUniqueName="[RawOPTyre]" displayFolder="" count="0" memberValueDatatype="20" unbalanced="0"/>
    <cacheHierarchy uniqueName="[RawOPTyre].[Downtime (hrs)/month]" caption="Downtime (hrs)/month" attribute="1" defaultMemberUniqueName="[RawOPTyre].[Downtime (hrs)/month].[All]" allUniqueName="[RawOPTyre].[Downtime (hrs)/month].[All]" dimensionUniqueName="[RawOPTyre]" displayFolder="" count="0" memberValueDatatype="5" unbalanced="0"/>
    <cacheHierarchy uniqueName="[RawOPTyre].[Phase]" caption="Phase" attribute="1" defaultMemberUniqueName="[RawOPTyre].[Phase].[All]" allUniqueName="[RawOPTyre].[Phase].[All]" dimensionUniqueName="[RawOPTyre]" displayFolder="" count="0" memberValueDatatype="130" unbalanced="0"/>
    <cacheHierarchy uniqueName="[RawOPTyre].[Month (Year)]" caption="Month (Year)" attribute="1" defaultMemberUniqueName="[RawOPTyre].[Month (Year)].[All]" allUniqueName="[RawOPTyre].[Month (Year)].[All]" dimensionUniqueName="[RawOPTyre]" displayFolder="" count="0" memberValueDatatype="130" unbalanced="0"/>
    <cacheHierarchy uniqueName="[RawOPTyre].[Month (Quarter)]" caption="Month (Quarter)" attribute="1" defaultMemberUniqueName="[RawOPTyre].[Month (Quarter)].[All]" allUniqueName="[RawOPTyre].[Month (Quarter)].[All]" dimensionUniqueName="[RawOPTyre]" displayFolder="" count="0" memberValueDatatype="130" unbalanced="0"/>
    <cacheHierarchy uniqueName="[RawOPTyre].[Month (Month)]" caption="Month (Month)" attribute="1" defaultMemberUniqueName="[RawOPTyre].[Month (Month)].[All]" allUniqueName="[RawOPTyre].[Month (Month)].[All]" dimensionUniqueName="[RawOPTyre]" displayFolder="" count="0" memberValueDatatype="130" unbalanced="0"/>
    <cacheHierarchy uniqueName="[RawUGTyre].[Month]" caption="Month" attribute="1" time="1" defaultMemberUniqueName="[RawUGTyre].[Month].[All]" allUniqueName="[RawUGTyre].[Month].[All]" dimensionUniqueName="[RawUGTyre]" displayFolder="" count="0" memberValueDatatype="7" unbalanced="0"/>
    <cacheHierarchy uniqueName="[RawUGTyre].[Failures/Day]" caption="Failures/Day" attribute="1" defaultMemberUniqueName="[RawUGTyre].[Failures/Day].[All]" allUniqueName="[RawUGTyre].[Failures/Day].[All]" dimensionUniqueName="[RawUGTyre]" displayFolder="" count="0" memberValueDatatype="5" unbalanced="0"/>
    <cacheHierarchy uniqueName="[RawUGTyre].[Repair Duration (hrs)]" caption="Repair Duration (hrs)" attribute="1" defaultMemberUniqueName="[RawUGTyre].[Repair Duration (hrs)].[All]" allUniqueName="[RawUGTyre].[Repair Duration (hrs)].[All]" dimensionUniqueName="[RawUGTyre]" displayFolder="" count="0" memberValueDatatype="5" unbalanced="0"/>
    <cacheHierarchy uniqueName="[RawUGTyre].[Monthly Cost (USD)]" caption="Monthly Cost (USD)" attribute="1" defaultMemberUniqueName="[RawUGTyre].[Monthly Cost (USD)].[All]" allUniqueName="[RawUGTyre].[Monthly Cost (USD)].[All]" dimensionUniqueName="[RawUGTyre]" displayFolder="" count="0" memberValueDatatype="20" unbalanced="0"/>
    <cacheHierarchy uniqueName="[RawUGTyre].[Phase]" caption="Phase" attribute="1" defaultMemberUniqueName="[RawUGTyre].[Phase].[All]" allUniqueName="[RawUGTyre].[Phase].[All]" dimensionUniqueName="[RawUGTyre]" displayFolder="" count="0" memberValueDatatype="130" unbalanced="0"/>
    <cacheHierarchy uniqueName="[RawUGTyre].[Month (Year)]" caption="Month (Year)" attribute="1" defaultMemberUniqueName="[RawUGTyre].[Month (Year)].[All]" allUniqueName="[RawUGTyre].[Month (Year)].[All]" dimensionUniqueName="[RawUGTyre]" displayFolder="" count="0" memberValueDatatype="130" unbalanced="0"/>
    <cacheHierarchy uniqueName="[RawUGTyre].[Month (Quarter)]" caption="Month (Quarter)" attribute="1" defaultMemberUniqueName="[RawUGTyre].[Month (Quarter)].[All]" allUniqueName="[RawUGTyre].[Month (Quarter)].[All]" dimensionUniqueName="[RawUGTyre]" displayFolder="" count="0" memberValueDatatype="130" unbalanced="0"/>
    <cacheHierarchy uniqueName="[RawUGTyre].[Month (Month)]" caption="Month (Month)" attribute="1" defaultMemberUniqueName="[RawUGTyre].[Month (Month)].[All]" allUniqueName="[RawUGTyre].[Month (Month)].[All]" dimensionUniqueName="[RawUGTyre]" displayFolder="" count="0" memberValueDatatype="130" unbalanced="0"/>
    <cacheHierarchy uniqueName="[Table1].[Phase]" caption="Phase" attribute="1" defaultMemberUniqueName="[Table1].[Phase].[All]" allUniqueName="[Table1].[Phase].[All]" dimensionUniqueName="[Table1]" displayFolder="" count="2" memberValueDatatype="130" unbalanced="0">
      <fieldsUsage count="2">
        <fieldUsage x="-1"/>
        <fieldUsage x="4"/>
      </fieldsUsage>
    </cacheHierarchy>
    <cacheHierarchy uniqueName="[DDmetersRaw].[Month (Month Index)]" caption="Month (Month Index)" attribute="1" defaultMemberUniqueName="[DDmetersRaw].[Month (Month Index)].[All]" allUniqueName="[DDmetersRaw].[Month (Month Index)].[All]" dimensionUniqueName="[DDmetersRaw]" displayFolder="" count="0" memberValueDatatype="20" unbalanced="0" hidden="1"/>
    <cacheHierarchy uniqueName="[LHDRaw].[Month (Month Index)]" caption="Month (Month Index)" attribute="1" defaultMemberUniqueName="[LHDRaw].[Month (Month Index)].[All]" allUniqueName="[LHDRaw].[Month (Month Index)].[All]" dimensionUniqueName="[LHDRaw]" displayFolder="" count="0" memberValueDatatype="20" unbalanced="0" hidden="1"/>
    <cacheHierarchy uniqueName="[MineDevRaw].[Month (Month Index)]" caption="Month (Month Index)" attribute="1" defaultMemberUniqueName="[MineDevRaw].[Month (Month Index)].[All]" allUniqueName="[MineDevRaw].[Month (Month Index)].[All]" dimensionUniqueName="[MineDevRaw]"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wOPTyre].[Month (Month Index)]" caption="Month (Month Index)" attribute="1" defaultMemberUniqueName="[RawOPTyre].[Month (Month Index)].[All]" allUniqueName="[RawOPTyre].[Month (Month Index)].[All]" dimensionUniqueName="[RawOPTyre]" displayFolder="" count="0" memberValueDatatype="20" unbalanced="0" hidden="1"/>
    <cacheHierarchy uniqueName="[RawUGTyre].[Month (Month Index)]" caption="Month (Month Index)" attribute="1" defaultMemberUniqueName="[RawUGTyre].[Month (Month Index)].[All]" allUniqueName="[RawUGTyre].[Month (Month Index)].[All]" dimensionUniqueName="[RawUGTyr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wUGTyre]" caption="__XL_Count RawUGTyre" measure="1" displayFolder="" measureGroup="RawUGTyre" count="0" hidden="1"/>
    <cacheHierarchy uniqueName="[Measures].[__XL_Count DDmetersRaw]" caption="__XL_Count DDmetersRaw" measure="1" displayFolder="" measureGroup="DDmetersRaw" count="0" hidden="1"/>
    <cacheHierarchy uniqueName="[Measures].[__XL_Count RawOPTyre]" caption="__XL_Count RawOPTyre" measure="1" displayFolder="" measureGroup="RawOPTyre" count="0" hidden="1"/>
    <cacheHierarchy uniqueName="[Measures].[__XL_Count MineDevRaw]" caption="__XL_Count MineDevRaw" measure="1" displayFolder="" measureGroup="MineDevRaw" count="0" hidden="1"/>
    <cacheHierarchy uniqueName="[Measures].[__XL_Count LHDRaw]" caption="__XL_Count LHDRaw" measure="1" displayFolder="" measureGroup="LHDRaw" count="0" hidden="1"/>
    <cacheHierarchy uniqueName="[Measures].[__No measures defined]" caption="__No measures defined" measure="1" displayFolder="" count="0" hidden="1"/>
    <cacheHierarchy uniqueName="[Measures].[Sum of Metres Drilled]" caption="Sum of Metres Drilled" measure="1" displayFolder="" measureGroup="Range" count="0" hidden="1">
      <extLst>
        <ext xmlns:x15="http://schemas.microsoft.com/office/spreadsheetml/2010/11/main" uri="{B97F6D7D-B522-45F9-BDA1-12C45D357490}">
          <x15:cacheHierarchy aggregatedColumn="30"/>
        </ext>
      </extLst>
    </cacheHierarchy>
    <cacheHierarchy uniqueName="[Measures].[Sum of Total Cost (USD)]" caption="Sum of Total Cost (USD)" measure="1" displayFolder="" measureGroup="Range" count="0" hidden="1">
      <extLst>
        <ext xmlns:x15="http://schemas.microsoft.com/office/spreadsheetml/2010/11/main" uri="{B97F6D7D-B522-45F9-BDA1-12C45D357490}">
          <x15:cacheHierarchy aggregatedColumn="32"/>
        </ext>
      </extLst>
    </cacheHierarchy>
    <cacheHierarchy uniqueName="[Measures].[Sum of Cost/Metre (USD)]" caption="Sum of Cost/Metre (USD)" measure="1" displayFolder="" measureGroup="Range" count="0" hidden="1">
      <extLst>
        <ext xmlns:x15="http://schemas.microsoft.com/office/spreadsheetml/2010/11/main" uri="{B97F6D7D-B522-45F9-BDA1-12C45D357490}">
          <x15:cacheHierarchy aggregatedColumn="29"/>
        </ext>
      </extLst>
    </cacheHierarchy>
    <cacheHierarchy uniqueName="[Measures].[Average of Cost/Metre (USD)]" caption="Average of Cost/Metre (USD)" measure="1" displayFolder="" measureGroup="Range" count="0" hidden="1">
      <extLst>
        <ext xmlns:x15="http://schemas.microsoft.com/office/spreadsheetml/2010/11/main" uri="{B97F6D7D-B522-45F9-BDA1-12C45D357490}">
          <x15:cacheHierarchy aggregatedColumn="29"/>
        </ext>
      </extLst>
    </cacheHierarchy>
    <cacheHierarchy uniqueName="[Measures].[Sum of Failures/Day]" caption="Sum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Average of Failures/Day]" caption="Average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Sum of Repair Duration (hrs)]" caption="Sum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Average of Repair Duration (hrs)]" caption="Average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Sum of Monthly Cost (USD)]" caption="Sum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Average of Monthly Cost (USD)]" caption="Average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Sum of Metres Drilled 2]" caption="Sum of Metres Drilled 2" measure="1" displayFolder="" measureGroup="DDmetersRaw" count="0" hidden="1">
      <extLst>
        <ext xmlns:x15="http://schemas.microsoft.com/office/spreadsheetml/2010/11/main" uri="{B97F6D7D-B522-45F9-BDA1-12C45D357490}">
          <x15:cacheHierarchy aggregatedColumn="4"/>
        </ext>
      </extLst>
    </cacheHierarchy>
    <cacheHierarchy uniqueName="[Measures].[Sum of Cost/Metre (USD) 2]" caption="Sum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Average of Cost/Metre (USD) 2]" caption="Average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Sum of Tyres Used/month]" caption="Sum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Average of Tyres Used/month]" caption="Average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Sum of Downtime (hrs)/month]" caption="Sum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Average of Downtime (hrs)/month]" caption="Average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Sum of Tyre Cost (USD)/month]" caption="Sum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Average of Tyre Cost (USD)/month]" caption="Average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Sum of Dev Rate (m/day)]" caption="Sum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Average of Dev Rate (m/day)]" caption="Average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Sum of Cycle Time (hrs/cut)]" caption="Sum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Average of Cycle Time (hrs/cut)]" caption="Average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Sum of Total meters drilled (m)]" caption="Sum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Average of Total meters drilled (m)]" caption="Average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Sum of Availability (%)]" caption="Sum of Availability (%)" measure="1" displayFolder="" measureGroup="LHDRaw" count="0" hidden="1">
      <extLst>
        <ext xmlns:x15="http://schemas.microsoft.com/office/spreadsheetml/2010/11/main" uri="{B97F6D7D-B522-45F9-BDA1-12C45D357490}">
          <x15:cacheHierarchy aggregatedColumn="11"/>
        </ext>
      </extLst>
    </cacheHierarchy>
    <cacheHierarchy uniqueName="[Measures].[Sum of Utilisation (%)]" caption="Sum of Utilisation (%)" measure="1" displayFolder="" measureGroup="LHDRaw" count="0" hidden="1">
      <extLst>
        <ext xmlns:x15="http://schemas.microsoft.com/office/spreadsheetml/2010/11/main" uri="{B97F6D7D-B522-45F9-BDA1-12C45D357490}">
          <x15:cacheHierarchy aggregatedColumn="12"/>
        </ext>
      </extLst>
    </cacheHierarchy>
    <cacheHierarchy uniqueName="[Measures].[Average of Availability (%)]" caption="Average of Availability (%)" measure="1" displayFolder="" measureGroup="LHDRaw"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Utilisation (%)]" caption="Average of Utilisation (%)" measure="1" displayFolder="" measureGroup="LHDRaw"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Overbreak (%)]" caption="Sum of Overbreak (%)" measure="1" displayFolder="" measureGroup="MineDevRaw" count="0" hidden="1">
      <extLst>
        <ext xmlns:x15="http://schemas.microsoft.com/office/spreadsheetml/2010/11/main" uri="{B97F6D7D-B522-45F9-BDA1-12C45D357490}">
          <x15:cacheHierarchy aggregatedColumn="20"/>
        </ext>
      </extLst>
    </cacheHierarchy>
    <cacheHierarchy uniqueName="[Measures].[Average of Overbreak (%)]" caption="Average of Overbreak (%)" measure="1" displayFolder="" measureGroup="MineDevRaw" count="0" hidden="1">
      <extLst>
        <ext xmlns:x15="http://schemas.microsoft.com/office/spreadsheetml/2010/11/main" uri="{B97F6D7D-B522-45F9-BDA1-12C45D357490}">
          <x15:cacheHierarchy aggregatedColumn="20"/>
        </ext>
      </extLst>
    </cacheHierarchy>
  </cacheHierarchies>
  <kpis count="0"/>
  <dimensions count="8">
    <dimension name="DDmetersRaw" uniqueName="[DDmetersRaw]" caption="DDmetersRaw"/>
    <dimension name="LHDRaw" uniqueName="[LHDRaw]" caption="LHDRaw"/>
    <dimension measure="1" name="Measures" uniqueName="[Measures]" caption="Measures"/>
    <dimension name="MineDevRaw" uniqueName="[MineDevRaw]" caption="MineDevRaw"/>
    <dimension name="Range" uniqueName="[Range]" caption="Range"/>
    <dimension name="RawOPTyre" uniqueName="[RawOPTyre]" caption="RawOPTyre"/>
    <dimension name="RawUGTyre" uniqueName="[RawUGTyre]" caption="RawUGTyre"/>
    <dimension name="Table1" uniqueName="[Table1]" caption="Table1"/>
  </dimensions>
  <measureGroups count="7">
    <measureGroup name="DDmetersRaw" caption="DDmetersRaw"/>
    <measureGroup name="LHDRaw" caption="LHDRaw"/>
    <measureGroup name="MineDevRaw" caption="MineDevRaw"/>
    <measureGroup name="Range" caption="Range"/>
    <measureGroup name="RawOPTyre" caption="RawOPTyre"/>
    <measureGroup name="RawUGTyre" caption="RawUGTyre"/>
    <measureGroup name="Table1" caption="Table1"/>
  </measureGroups>
  <maps count="12">
    <map measureGroup="0" dimension="0"/>
    <map measureGroup="0" dimension="7"/>
    <map measureGroup="1" dimension="1"/>
    <map measureGroup="1" dimension="7"/>
    <map measureGroup="2" dimension="3"/>
    <map measureGroup="2" dimension="7"/>
    <map measureGroup="3" dimension="4"/>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da zamba" refreshedDate="46188.774358333336" backgroundQuery="1" createdVersion="8" refreshedVersion="8" minRefreshableVersion="3" recordCount="0" supportSubquery="1" supportAdvancedDrill="1" xr:uid="{121A6C9F-65A6-434F-97EC-7996D24FF8B4}">
  <cacheSource type="external" connectionId="1"/>
  <cacheFields count="5">
    <cacheField name="[MineDevRaw].[Month (Month)].[Month (Month)]" caption="Month (Month)" numFmtId="0" hierarchy="25" level="1">
      <sharedItems count="12">
        <s v="Jan"/>
        <s v="Feb"/>
        <s v="Mar"/>
        <s v="Apr"/>
        <s v="May"/>
        <s v="Jun"/>
        <s v="Jul"/>
        <s v="Aug"/>
        <s v="Sep"/>
        <s v="Oct"/>
        <s v="Nov"/>
        <s v="Dec"/>
      </sharedItems>
    </cacheField>
    <cacheField name="[MineDevRaw].[Month (Year)].[Month (Year)]" caption="Month (Year)" numFmtId="0" hierarchy="23" level="1">
      <sharedItems count="3">
        <s v="2023"/>
        <s v="2024"/>
        <s v="2025"/>
      </sharedItems>
    </cacheField>
    <cacheField name="[Measures].[Average of Total meters drilled (m)]" caption="Average of Total meters drilled (m)" numFmtId="0" hierarchy="91" level="32767"/>
    <cacheField name="[Measures].[Average of Overbreak (%)]" caption="Average of Overbreak (%)" numFmtId="0" hierarchy="97" level="32767"/>
    <cacheField name="[Table1].[Phase].[Phase]" caption="Phase" numFmtId="0" hierarchy="52" level="1">
      <sharedItems containsSemiMixedTypes="0" containsNonDate="0" containsString="0"/>
    </cacheField>
  </cacheFields>
  <cacheHierarchies count="98">
    <cacheHierarchy uniqueName="[DDmetersRaw].[Month]" caption="Month" attribute="1" time="1" defaultMemberUniqueName="[DDmetersRaw].[Month].[All]" allUniqueName="[DDmetersRaw].[Month].[All]" dimensionUniqueName="[DDmetersRaw]" displayFolder="" count="0" memberValueDatatype="7" unbalanced="0"/>
    <cacheHierarchy uniqueName="[DDmetersRaw].[Type]" caption="Type" attribute="1" defaultMemberUniqueName="[DDmetersRaw].[Type].[All]" allUniqueName="[DDmetersRaw].[Type].[All]" dimensionUniqueName="[DDmetersRaw]" displayFolder="" count="0" memberValueDatatype="130" unbalanced="0"/>
    <cacheHierarchy uniqueName="[DDmetersRaw].[Phase]" caption="Phase" attribute="1" defaultMemberUniqueName="[DDmetersRaw].[Phase].[All]" allUniqueName="[DDmetersRaw].[Phase].[All]" dimensionUniqueName="[DDmetersRaw]" displayFolder="" count="0" memberValueDatatype="130" unbalanced="0"/>
    <cacheHierarchy uniqueName="[DDmetersRaw].[Cost/Metre (USD)]" caption="Cost/Metre (USD)" attribute="1" defaultMemberUniqueName="[DDmetersRaw].[Cost/Metre (USD)].[All]" allUniqueName="[DDmetersRaw].[Cost/Metre (USD)].[All]" dimensionUniqueName="[DDmetersRaw]" displayFolder="" count="0" memberValueDatatype="5" unbalanced="0"/>
    <cacheHierarchy uniqueName="[DDmetersRaw].[Metres Drilled]" caption="Metres Drilled" attribute="1" defaultMemberUniqueName="[DDmetersRaw].[Metres Drilled].[All]" allUniqueName="[DDmetersRaw].[Metres Drilled].[All]" dimensionUniqueName="[DDmetersRaw]" displayFolder="" count="0" memberValueDatatype="20" unbalanced="0"/>
    <cacheHierarchy uniqueName="[DDmetersRaw].[Metres Drilled baseline]" caption="Metres Drilled baseline" attribute="1" defaultMemberUniqueName="[DDmetersRaw].[Metres Drilled baseline].[All]" allUniqueName="[DDmetersRaw].[Metres Drilled baseline].[All]" dimensionUniqueName="[DDmetersRaw]" displayFolder="" count="0" memberValueDatatype="5" unbalanced="0"/>
    <cacheHierarchy uniqueName="[DDmetersRaw].[Total Cost (USD)]" caption="Total Cost (USD)" attribute="1" defaultMemberUniqueName="[DDmetersRaw].[Total Cost (USD)].[All]" allUniqueName="[DDmetersRaw].[Total Cost (USD)].[All]" dimensionUniqueName="[DDmetersRaw]" displayFolder="" count="0" memberValueDatatype="5" unbalanced="0"/>
    <cacheHierarchy uniqueName="[DDmetersRaw].[Month (Year)]" caption="Month (Year)" attribute="1" defaultMemberUniqueName="[DDmetersRaw].[Month (Year)].[All]" allUniqueName="[DDmetersRaw].[Month (Year)].[All]" dimensionUniqueName="[DDmetersRaw]" displayFolder="" count="0" memberValueDatatype="130" unbalanced="0"/>
    <cacheHierarchy uniqueName="[DDmetersRaw].[Month (Quarter)]" caption="Month (Quarter)" attribute="1" defaultMemberUniqueName="[DDmetersRaw].[Month (Quarter)].[All]" allUniqueName="[DDmetersRaw].[Month (Quarter)].[All]" dimensionUniqueName="[DDmetersRaw]" displayFolder="" count="0" memberValueDatatype="130" unbalanced="0"/>
    <cacheHierarchy uniqueName="[DDmetersRaw].[Month (Month)]" caption="Month (Month)" attribute="1" defaultMemberUniqueName="[DDmetersRaw].[Month (Month)].[All]" allUniqueName="[DDmetersRaw].[Month (Month)].[All]" dimensionUniqueName="[DDmetersRaw]" displayFolder="" count="0" memberValueDatatype="130" unbalanced="0"/>
    <cacheHierarchy uniqueName="[LHDRaw].[Month]" caption="Month" attribute="1" time="1" defaultMemberUniqueName="[LHDRaw].[Month].[All]" allUniqueName="[LHDRaw].[Month].[All]" dimensionUniqueName="[LHDRaw]" displayFolder="" count="0" memberValueDatatype="7" unbalanced="0"/>
    <cacheHierarchy uniqueName="[LHDRaw].[Availability (%)]" caption="Availability (%)" attribute="1" defaultMemberUniqueName="[LHDRaw].[Availability (%)].[All]" allUniqueName="[LHDRaw].[Availability (%)].[All]" dimensionUniqueName="[LHDRaw]" displayFolder="" count="0" memberValueDatatype="5" unbalanced="0"/>
    <cacheHierarchy uniqueName="[LHDRaw].[Utilisation (%)]" caption="Utilisation (%)" attribute="1" defaultMemberUniqueName="[LHDRaw].[Utilisation (%)].[All]" allUniqueName="[LHDRaw].[Utilisation (%)].[All]" dimensionUniqueName="[LHDRaw]" displayFolder="" count="0" memberValueDatatype="5" unbalanced="0"/>
    <cacheHierarchy uniqueName="[LHDRaw].[Phase]" caption="Phase" attribute="1" defaultMemberUniqueName="[LHDRaw].[Phase].[All]" allUniqueName="[LHDRaw].[Phase].[All]" dimensionUniqueName="[LHDRaw]" displayFolder="" count="0" memberValueDatatype="130" unbalanced="0"/>
    <cacheHierarchy uniqueName="[LHDRaw].[Month (Year)]" caption="Month (Year)" attribute="1" defaultMemberUniqueName="[LHDRaw].[Month (Year)].[All]" allUniqueName="[LHDRaw].[Month (Year)].[All]" dimensionUniqueName="[LHDRaw]" displayFolder="" count="0" memberValueDatatype="130" unbalanced="0"/>
    <cacheHierarchy uniqueName="[LHDRaw].[Month (Quarter)]" caption="Month (Quarter)" attribute="1" defaultMemberUniqueName="[LHDRaw].[Month (Quarter)].[All]" allUniqueName="[LHDRaw].[Month (Quarter)].[All]" dimensionUniqueName="[LHDRaw]" displayFolder="" count="0" memberValueDatatype="130" unbalanced="0"/>
    <cacheHierarchy uniqueName="[LHDRaw].[Month (Month)]" caption="Month (Month)" attribute="1" defaultMemberUniqueName="[LHDRaw].[Month (Month)].[All]" allUniqueName="[LHDRaw].[Month (Month)].[All]" dimensionUniqueName="[LHDRaw]" displayFolder="" count="0" memberValueDatatype="130" unbalanced="0"/>
    <cacheHierarchy uniqueName="[MineDevRaw].[Month]" caption="Month" attribute="1" time="1" defaultMemberUniqueName="[MineDevRaw].[Month].[All]" allUniqueName="[MineDevRaw].[Month].[All]" dimensionUniqueName="[MineDevRaw]" displayFolder="" count="0" memberValueDatatype="7" unbalanced="0"/>
    <cacheHierarchy uniqueName="[MineDevRaw].[Cycle Time (hrs/cut)]" caption="Cycle Time (hrs/cut)" attribute="1" defaultMemberUniqueName="[MineDevRaw].[Cycle Time (hrs/cut)].[All]" allUniqueName="[MineDevRaw].[Cycle Time (hrs/cut)].[All]" dimensionUniqueName="[MineDevRaw]" displayFolder="" count="0" memberValueDatatype="5" unbalanced="0"/>
    <cacheHierarchy uniqueName="[MineDevRaw].[Dev Rate (m/day)]" caption="Dev Rate (m/day)" attribute="1" defaultMemberUniqueName="[MineDevRaw].[Dev Rate (m/day)].[All]" allUniqueName="[MineDevRaw].[Dev Rate (m/day)].[All]" dimensionUniqueName="[MineDevRaw]" displayFolder="" count="0" memberValueDatatype="5" unbalanced="0"/>
    <cacheHierarchy uniqueName="[MineDevRaw].[Overbreak (%)]" caption="Overbreak (%)" attribute="1" defaultMemberUniqueName="[MineDevRaw].[Overbreak (%)].[All]" allUniqueName="[MineDevRaw].[Overbreak (%)].[All]" dimensionUniqueName="[MineDevRaw]" displayFolder="" count="0" memberValueDatatype="5" unbalanced="0"/>
    <cacheHierarchy uniqueName="[MineDevRaw].[Total meters drilled (m)]" caption="Total meters drilled (m)" attribute="1" defaultMemberUniqueName="[MineDevRaw].[Total meters drilled (m)].[All]" allUniqueName="[MineDevRaw].[Total meters drilled (m)].[All]" dimensionUniqueName="[MineDevRaw]" displayFolder="" count="0" memberValueDatatype="5" unbalanced="0"/>
    <cacheHierarchy uniqueName="[MineDevRaw].[Phase]" caption="Phase" attribute="1" defaultMemberUniqueName="[MineDevRaw].[Phase].[All]" allUniqueName="[MineDevRaw].[Phase].[All]" dimensionUniqueName="[MineDevRaw]" displayFolder="" count="0" memberValueDatatype="130" unbalanced="0"/>
    <cacheHierarchy uniqueName="[MineDevRaw].[Month (Year)]" caption="Month (Year)" attribute="1" defaultMemberUniqueName="[MineDevRaw].[Month (Year)].[All]" allUniqueName="[MineDevRaw].[Month (Year)].[All]" dimensionUniqueName="[MineDevRaw]" displayFolder="" count="2" memberValueDatatype="130" unbalanced="0">
      <fieldsUsage count="2">
        <fieldUsage x="-1"/>
        <fieldUsage x="1"/>
      </fieldsUsage>
    </cacheHierarchy>
    <cacheHierarchy uniqueName="[MineDevRaw].[Month (Quarter)]" caption="Month (Quarter)" attribute="1" defaultMemberUniqueName="[MineDevRaw].[Month (Quarter)].[All]" allUniqueName="[MineDevRaw].[Month (Quarter)].[All]" dimensionUniqueName="[MineDevRaw]" displayFolder="" count="0" memberValueDatatype="130" unbalanced="0"/>
    <cacheHierarchy uniqueName="[MineDevRaw].[Month (Month)]" caption="Month (Month)" attribute="1" defaultMemberUniqueName="[MineDevRaw].[Month (Month)].[All]" allUniqueName="[MineDevRaw].[Month (Month)].[All]" dimensionUniqueName="[MineDevRaw]" displayFolder="" count="2" memberValueDatatype="130" unbalanced="0">
      <fieldsUsage count="2">
        <fieldUsage x="-1"/>
        <fieldUsage x="0"/>
      </fieldsUsage>
    </cacheHierarchy>
    <cacheHierarchy uniqueName="[Range].[Month]" caption="Month" attribute="1" time="1" defaultMemberUniqueName="[Range].[Month].[All]" allUniqueName="[Range].[Month].[All]" dimensionUniqueName="[Range]" displayFolder="" count="0" memberValueDatatype="7" unbalanced="0"/>
    <cacheHierarchy uniqueName="[Range].[Type]" caption="Type" attribute="1" defaultMemberUniqueName="[Range].[Type].[All]" allUniqueName="[Range].[Type].[All]" dimensionUniqueName="[Range]" displayFolder="" count="0" memberValueDatatype="130" unbalanced="0"/>
    <cacheHierarchy uniqueName="[Range].[Phase]" caption="Phase" attribute="1" defaultMemberUniqueName="[Range].[Phase].[All]" allUniqueName="[Range].[Phase].[All]" dimensionUniqueName="[Range]" displayFolder="" count="0" memberValueDatatype="130" unbalanced="0"/>
    <cacheHierarchy uniqueName="[Range].[Cost/Metre (USD)]" caption="Cost/Metre (USD)" attribute="1" defaultMemberUniqueName="[Range].[Cost/Metre (USD)].[All]" allUniqueName="[Range].[Cost/Metre (USD)].[All]" dimensionUniqueName="[Range]" displayFolder="" count="0" memberValueDatatype="5" unbalanced="0"/>
    <cacheHierarchy uniqueName="[Range].[Metres Drilled]" caption="Metres Drilled" attribute="1" defaultMemberUniqueName="[Range].[Metres Drilled].[All]" allUniqueName="[Range].[Metres Drilled].[All]" dimensionUniqueName="[Range]" displayFolder="" count="0" memberValueDatatype="20" unbalanced="0"/>
    <cacheHierarchy uniqueName="[Range].[Metres Drilled baseline]" caption="Metres Drilled baseline" attribute="1" defaultMemberUniqueName="[Range].[Metres Drilled baseline].[All]" allUniqueName="[Range].[Metres Drilled baseline].[All]" dimensionUniqueName="[Range]" displayFolder="" count="0" memberValueDatatype="5" unbalanced="0"/>
    <cacheHierarchy uniqueName="[Range].[Total Cost (USD)]" caption="Total Cost (USD)" attribute="1" defaultMemberUniqueName="[Range].[Total Cost (USD)].[All]" allUniqueName="[Range].[Total Cost (USD)].[All]" dimensionUniqueName="[Range]" displayFolder="" count="0" memberValueDatatype="5"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wOPTyre].[Month]" caption="Month" attribute="1" time="1" defaultMemberUniqueName="[RawOPTyre].[Month].[All]" allUniqueName="[RawOPTyre].[Month].[All]" dimensionUniqueName="[RawOPTyre]" displayFolder="" count="0" memberValueDatatype="7" unbalanced="0"/>
    <cacheHierarchy uniqueName="[RawOPTyre].[Tyres Used/month]" caption="Tyres Used/month" attribute="1" defaultMemberUniqueName="[RawOPTyre].[Tyres Used/month].[All]" allUniqueName="[RawOPTyre].[Tyres Used/month].[All]" dimensionUniqueName="[RawOPTyre]" displayFolder="" count="0" memberValueDatatype="5" unbalanced="0"/>
    <cacheHierarchy uniqueName="[RawOPTyre].[Tyre Cost (USD)/month]" caption="Tyre Cost (USD)/month" attribute="1" defaultMemberUniqueName="[RawOPTyre].[Tyre Cost (USD)/month].[All]" allUniqueName="[RawOPTyre].[Tyre Cost (USD)/month].[All]" dimensionUniqueName="[RawOPTyre]" displayFolder="" count="0" memberValueDatatype="20" unbalanced="0"/>
    <cacheHierarchy uniqueName="[RawOPTyre].[Downtime (hrs)/month]" caption="Downtime (hrs)/month" attribute="1" defaultMemberUniqueName="[RawOPTyre].[Downtime (hrs)/month].[All]" allUniqueName="[RawOPTyre].[Downtime (hrs)/month].[All]" dimensionUniqueName="[RawOPTyre]" displayFolder="" count="0" memberValueDatatype="5" unbalanced="0"/>
    <cacheHierarchy uniqueName="[RawOPTyre].[Phase]" caption="Phase" attribute="1" defaultMemberUniqueName="[RawOPTyre].[Phase].[All]" allUniqueName="[RawOPTyre].[Phase].[All]" dimensionUniqueName="[RawOPTyre]" displayFolder="" count="0" memberValueDatatype="130" unbalanced="0"/>
    <cacheHierarchy uniqueName="[RawOPTyre].[Month (Year)]" caption="Month (Year)" attribute="1" defaultMemberUniqueName="[RawOPTyre].[Month (Year)].[All]" allUniqueName="[RawOPTyre].[Month (Year)].[All]" dimensionUniqueName="[RawOPTyre]" displayFolder="" count="0" memberValueDatatype="130" unbalanced="0"/>
    <cacheHierarchy uniqueName="[RawOPTyre].[Month (Quarter)]" caption="Month (Quarter)" attribute="1" defaultMemberUniqueName="[RawOPTyre].[Month (Quarter)].[All]" allUniqueName="[RawOPTyre].[Month (Quarter)].[All]" dimensionUniqueName="[RawOPTyre]" displayFolder="" count="0" memberValueDatatype="130" unbalanced="0"/>
    <cacheHierarchy uniqueName="[RawOPTyre].[Month (Month)]" caption="Month (Month)" attribute="1" defaultMemberUniqueName="[RawOPTyre].[Month (Month)].[All]" allUniqueName="[RawOPTyre].[Month (Month)].[All]" dimensionUniqueName="[RawOPTyre]" displayFolder="" count="0" memberValueDatatype="130" unbalanced="0"/>
    <cacheHierarchy uniqueName="[RawUGTyre].[Month]" caption="Month" attribute="1" time="1" defaultMemberUniqueName="[RawUGTyre].[Month].[All]" allUniqueName="[RawUGTyre].[Month].[All]" dimensionUniqueName="[RawUGTyre]" displayFolder="" count="0" memberValueDatatype="7" unbalanced="0"/>
    <cacheHierarchy uniqueName="[RawUGTyre].[Failures/Day]" caption="Failures/Day" attribute="1" defaultMemberUniqueName="[RawUGTyre].[Failures/Day].[All]" allUniqueName="[RawUGTyre].[Failures/Day].[All]" dimensionUniqueName="[RawUGTyre]" displayFolder="" count="0" memberValueDatatype="5" unbalanced="0"/>
    <cacheHierarchy uniqueName="[RawUGTyre].[Repair Duration (hrs)]" caption="Repair Duration (hrs)" attribute="1" defaultMemberUniqueName="[RawUGTyre].[Repair Duration (hrs)].[All]" allUniqueName="[RawUGTyre].[Repair Duration (hrs)].[All]" dimensionUniqueName="[RawUGTyre]" displayFolder="" count="0" memberValueDatatype="5" unbalanced="0"/>
    <cacheHierarchy uniqueName="[RawUGTyre].[Monthly Cost (USD)]" caption="Monthly Cost (USD)" attribute="1" defaultMemberUniqueName="[RawUGTyre].[Monthly Cost (USD)].[All]" allUniqueName="[RawUGTyre].[Monthly Cost (USD)].[All]" dimensionUniqueName="[RawUGTyre]" displayFolder="" count="0" memberValueDatatype="20" unbalanced="0"/>
    <cacheHierarchy uniqueName="[RawUGTyre].[Phase]" caption="Phase" attribute="1" defaultMemberUniqueName="[RawUGTyre].[Phase].[All]" allUniqueName="[RawUGTyre].[Phase].[All]" dimensionUniqueName="[RawUGTyre]" displayFolder="" count="0" memberValueDatatype="130" unbalanced="0"/>
    <cacheHierarchy uniqueName="[RawUGTyre].[Month (Year)]" caption="Month (Year)" attribute="1" defaultMemberUniqueName="[RawUGTyre].[Month (Year)].[All]" allUniqueName="[RawUGTyre].[Month (Year)].[All]" dimensionUniqueName="[RawUGTyre]" displayFolder="" count="0" memberValueDatatype="130" unbalanced="0"/>
    <cacheHierarchy uniqueName="[RawUGTyre].[Month (Quarter)]" caption="Month (Quarter)" attribute="1" defaultMemberUniqueName="[RawUGTyre].[Month (Quarter)].[All]" allUniqueName="[RawUGTyre].[Month (Quarter)].[All]" dimensionUniqueName="[RawUGTyre]" displayFolder="" count="0" memberValueDatatype="130" unbalanced="0"/>
    <cacheHierarchy uniqueName="[RawUGTyre].[Month (Month)]" caption="Month (Month)" attribute="1" defaultMemberUniqueName="[RawUGTyre].[Month (Month)].[All]" allUniqueName="[RawUGTyre].[Month (Month)].[All]" dimensionUniqueName="[RawUGTyre]" displayFolder="" count="0" memberValueDatatype="130" unbalanced="0"/>
    <cacheHierarchy uniqueName="[Table1].[Phase]" caption="Phase" attribute="1" defaultMemberUniqueName="[Table1].[Phase].[All]" allUniqueName="[Table1].[Phase].[All]" dimensionUniqueName="[Table1]" displayFolder="" count="2" memberValueDatatype="130" unbalanced="0">
      <fieldsUsage count="2">
        <fieldUsage x="-1"/>
        <fieldUsage x="4"/>
      </fieldsUsage>
    </cacheHierarchy>
    <cacheHierarchy uniqueName="[DDmetersRaw].[Month (Month Index)]" caption="Month (Month Index)" attribute="1" defaultMemberUniqueName="[DDmetersRaw].[Month (Month Index)].[All]" allUniqueName="[DDmetersRaw].[Month (Month Index)].[All]" dimensionUniqueName="[DDmetersRaw]" displayFolder="" count="0" memberValueDatatype="20" unbalanced="0" hidden="1"/>
    <cacheHierarchy uniqueName="[LHDRaw].[Month (Month Index)]" caption="Month (Month Index)" attribute="1" defaultMemberUniqueName="[LHDRaw].[Month (Month Index)].[All]" allUniqueName="[LHDRaw].[Month (Month Index)].[All]" dimensionUniqueName="[LHDRaw]" displayFolder="" count="0" memberValueDatatype="20" unbalanced="0" hidden="1"/>
    <cacheHierarchy uniqueName="[MineDevRaw].[Month (Month Index)]" caption="Month (Month Index)" attribute="1" defaultMemberUniqueName="[MineDevRaw].[Month (Month Index)].[All]" allUniqueName="[MineDevRaw].[Month (Month Index)].[All]" dimensionUniqueName="[MineDevRaw]"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wOPTyre].[Month (Month Index)]" caption="Month (Month Index)" attribute="1" defaultMemberUniqueName="[RawOPTyre].[Month (Month Index)].[All]" allUniqueName="[RawOPTyre].[Month (Month Index)].[All]" dimensionUniqueName="[RawOPTyre]" displayFolder="" count="0" memberValueDatatype="20" unbalanced="0" hidden="1"/>
    <cacheHierarchy uniqueName="[RawUGTyre].[Month (Month Index)]" caption="Month (Month Index)" attribute="1" defaultMemberUniqueName="[RawUGTyre].[Month (Month Index)].[All]" allUniqueName="[RawUGTyre].[Month (Month Index)].[All]" dimensionUniqueName="[RawUGTyr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wUGTyre]" caption="__XL_Count RawUGTyre" measure="1" displayFolder="" measureGroup="RawUGTyre" count="0" hidden="1"/>
    <cacheHierarchy uniqueName="[Measures].[__XL_Count DDmetersRaw]" caption="__XL_Count DDmetersRaw" measure="1" displayFolder="" measureGroup="DDmetersRaw" count="0" hidden="1"/>
    <cacheHierarchy uniqueName="[Measures].[__XL_Count RawOPTyre]" caption="__XL_Count RawOPTyre" measure="1" displayFolder="" measureGroup="RawOPTyre" count="0" hidden="1"/>
    <cacheHierarchy uniqueName="[Measures].[__XL_Count MineDevRaw]" caption="__XL_Count MineDevRaw" measure="1" displayFolder="" measureGroup="MineDevRaw" count="0" hidden="1"/>
    <cacheHierarchy uniqueName="[Measures].[__XL_Count LHDRaw]" caption="__XL_Count LHDRaw" measure="1" displayFolder="" measureGroup="LHDRaw" count="0" hidden="1"/>
    <cacheHierarchy uniqueName="[Measures].[__No measures defined]" caption="__No measures defined" measure="1" displayFolder="" count="0" hidden="1"/>
    <cacheHierarchy uniqueName="[Measures].[Sum of Metres Drilled]" caption="Sum of Metres Drilled" measure="1" displayFolder="" measureGroup="Range" count="0" hidden="1">
      <extLst>
        <ext xmlns:x15="http://schemas.microsoft.com/office/spreadsheetml/2010/11/main" uri="{B97F6D7D-B522-45F9-BDA1-12C45D357490}">
          <x15:cacheHierarchy aggregatedColumn="30"/>
        </ext>
      </extLst>
    </cacheHierarchy>
    <cacheHierarchy uniqueName="[Measures].[Sum of Total Cost (USD)]" caption="Sum of Total Cost (USD)" measure="1" displayFolder="" measureGroup="Range" count="0" hidden="1">
      <extLst>
        <ext xmlns:x15="http://schemas.microsoft.com/office/spreadsheetml/2010/11/main" uri="{B97F6D7D-B522-45F9-BDA1-12C45D357490}">
          <x15:cacheHierarchy aggregatedColumn="32"/>
        </ext>
      </extLst>
    </cacheHierarchy>
    <cacheHierarchy uniqueName="[Measures].[Sum of Cost/Metre (USD)]" caption="Sum of Cost/Metre (USD)" measure="1" displayFolder="" measureGroup="Range" count="0" hidden="1">
      <extLst>
        <ext xmlns:x15="http://schemas.microsoft.com/office/spreadsheetml/2010/11/main" uri="{B97F6D7D-B522-45F9-BDA1-12C45D357490}">
          <x15:cacheHierarchy aggregatedColumn="29"/>
        </ext>
      </extLst>
    </cacheHierarchy>
    <cacheHierarchy uniqueName="[Measures].[Average of Cost/Metre (USD)]" caption="Average of Cost/Metre (USD)" measure="1" displayFolder="" measureGroup="Range" count="0" hidden="1">
      <extLst>
        <ext xmlns:x15="http://schemas.microsoft.com/office/spreadsheetml/2010/11/main" uri="{B97F6D7D-B522-45F9-BDA1-12C45D357490}">
          <x15:cacheHierarchy aggregatedColumn="29"/>
        </ext>
      </extLst>
    </cacheHierarchy>
    <cacheHierarchy uniqueName="[Measures].[Sum of Failures/Day]" caption="Sum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Average of Failures/Day]" caption="Average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Sum of Repair Duration (hrs)]" caption="Sum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Average of Repair Duration (hrs)]" caption="Average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Sum of Monthly Cost (USD)]" caption="Sum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Average of Monthly Cost (USD)]" caption="Average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Sum of Metres Drilled 2]" caption="Sum of Metres Drilled 2" measure="1" displayFolder="" measureGroup="DDmetersRaw" count="0" hidden="1">
      <extLst>
        <ext xmlns:x15="http://schemas.microsoft.com/office/spreadsheetml/2010/11/main" uri="{B97F6D7D-B522-45F9-BDA1-12C45D357490}">
          <x15:cacheHierarchy aggregatedColumn="4"/>
        </ext>
      </extLst>
    </cacheHierarchy>
    <cacheHierarchy uniqueName="[Measures].[Sum of Cost/Metre (USD) 2]" caption="Sum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Average of Cost/Metre (USD) 2]" caption="Average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Sum of Tyres Used/month]" caption="Sum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Average of Tyres Used/month]" caption="Average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Sum of Downtime (hrs)/month]" caption="Sum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Average of Downtime (hrs)/month]" caption="Average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Sum of Tyre Cost (USD)/month]" caption="Sum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Average of Tyre Cost (USD)/month]" caption="Average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Sum of Dev Rate (m/day)]" caption="Sum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Average of Dev Rate (m/day)]" caption="Average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Sum of Cycle Time (hrs/cut)]" caption="Sum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Average of Cycle Time (hrs/cut)]" caption="Average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Sum of Total meters drilled (m)]" caption="Sum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Average of Total meters drilled (m)]" caption="Average of Total meters drilled (m)" measure="1" displayFolder="" measureGroup="MineDevRaw"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Availability (%)]" caption="Sum of Availability (%)" measure="1" displayFolder="" measureGroup="LHDRaw" count="0" hidden="1">
      <extLst>
        <ext xmlns:x15="http://schemas.microsoft.com/office/spreadsheetml/2010/11/main" uri="{B97F6D7D-B522-45F9-BDA1-12C45D357490}">
          <x15:cacheHierarchy aggregatedColumn="11"/>
        </ext>
      </extLst>
    </cacheHierarchy>
    <cacheHierarchy uniqueName="[Measures].[Sum of Utilisation (%)]" caption="Sum of Utilisation (%)" measure="1" displayFolder="" measureGroup="LHDRaw" count="0" hidden="1">
      <extLst>
        <ext xmlns:x15="http://schemas.microsoft.com/office/spreadsheetml/2010/11/main" uri="{B97F6D7D-B522-45F9-BDA1-12C45D357490}">
          <x15:cacheHierarchy aggregatedColumn="12"/>
        </ext>
      </extLst>
    </cacheHierarchy>
    <cacheHierarchy uniqueName="[Measures].[Average of Availability (%)]" caption="Average of Availability (%)" measure="1" displayFolder="" measureGroup="LHDRaw" count="0" hidden="1">
      <extLst>
        <ext xmlns:x15="http://schemas.microsoft.com/office/spreadsheetml/2010/11/main" uri="{B97F6D7D-B522-45F9-BDA1-12C45D357490}">
          <x15:cacheHierarchy aggregatedColumn="11"/>
        </ext>
      </extLst>
    </cacheHierarchy>
    <cacheHierarchy uniqueName="[Measures].[Average of Utilisation (%)]" caption="Average of Utilisation (%)" measure="1" displayFolder="" measureGroup="LHDRaw" count="0" hidden="1">
      <extLst>
        <ext xmlns:x15="http://schemas.microsoft.com/office/spreadsheetml/2010/11/main" uri="{B97F6D7D-B522-45F9-BDA1-12C45D357490}">
          <x15:cacheHierarchy aggregatedColumn="12"/>
        </ext>
      </extLst>
    </cacheHierarchy>
    <cacheHierarchy uniqueName="[Measures].[Sum of Overbreak (%)]" caption="Sum of Overbreak (%)" measure="1" displayFolder="" measureGroup="MineDevRaw" count="0" hidden="1">
      <extLst>
        <ext xmlns:x15="http://schemas.microsoft.com/office/spreadsheetml/2010/11/main" uri="{B97F6D7D-B522-45F9-BDA1-12C45D357490}">
          <x15:cacheHierarchy aggregatedColumn="20"/>
        </ext>
      </extLst>
    </cacheHierarchy>
    <cacheHierarchy uniqueName="[Measures].[Average of Overbreak (%)]" caption="Average of Overbreak (%)" measure="1" displayFolder="" measureGroup="MineDevRaw" count="0" oneField="1" hidden="1">
      <fieldsUsage count="1">
        <fieldUsage x="3"/>
      </fieldsUsage>
      <extLst>
        <ext xmlns:x15="http://schemas.microsoft.com/office/spreadsheetml/2010/11/main" uri="{B97F6D7D-B522-45F9-BDA1-12C45D357490}">
          <x15:cacheHierarchy aggregatedColumn="20"/>
        </ext>
      </extLst>
    </cacheHierarchy>
  </cacheHierarchies>
  <kpis count="0"/>
  <dimensions count="8">
    <dimension name="DDmetersRaw" uniqueName="[DDmetersRaw]" caption="DDmetersRaw"/>
    <dimension name="LHDRaw" uniqueName="[LHDRaw]" caption="LHDRaw"/>
    <dimension measure="1" name="Measures" uniqueName="[Measures]" caption="Measures"/>
    <dimension name="MineDevRaw" uniqueName="[MineDevRaw]" caption="MineDevRaw"/>
    <dimension name="Range" uniqueName="[Range]" caption="Range"/>
    <dimension name="RawOPTyre" uniqueName="[RawOPTyre]" caption="RawOPTyre"/>
    <dimension name="RawUGTyre" uniqueName="[RawUGTyre]" caption="RawUGTyre"/>
    <dimension name="Table1" uniqueName="[Table1]" caption="Table1"/>
  </dimensions>
  <measureGroups count="7">
    <measureGroup name="DDmetersRaw" caption="DDmetersRaw"/>
    <measureGroup name="LHDRaw" caption="LHDRaw"/>
    <measureGroup name="MineDevRaw" caption="MineDevRaw"/>
    <measureGroup name="Range" caption="Range"/>
    <measureGroup name="RawOPTyre" caption="RawOPTyre"/>
    <measureGroup name="RawUGTyre" caption="RawUGTyre"/>
    <measureGroup name="Table1" caption="Table1"/>
  </measureGroups>
  <maps count="12">
    <map measureGroup="0" dimension="0"/>
    <map measureGroup="0" dimension="7"/>
    <map measureGroup="1" dimension="1"/>
    <map measureGroup="1" dimension="7"/>
    <map measureGroup="2" dimension="3"/>
    <map measureGroup="2" dimension="7"/>
    <map measureGroup="3" dimension="4"/>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da zamba" refreshedDate="46185.533530671295" backgroundQuery="1" createdVersion="3" refreshedVersion="8" minRefreshableVersion="3" recordCount="0" supportSubquery="1" supportAdvancedDrill="1" xr:uid="{1D2585E7-26D1-499B-BF26-2C03FF5182E9}">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DDmetersRaw].[Month]" caption="Month" attribute="1" time="1" defaultMemberUniqueName="[DDmetersRaw].[Month].[All]" allUniqueName="[DDmetersRaw].[Month].[All]" dimensionUniqueName="[DDmetersRaw]" displayFolder="" count="0" memberValueDatatype="7" unbalanced="0"/>
    <cacheHierarchy uniqueName="[DDmetersRaw].[Type]" caption="Type" attribute="1" defaultMemberUniqueName="[DDmetersRaw].[Type].[All]" allUniqueName="[DDmetersRaw].[Type].[All]" dimensionUniqueName="[DDmetersRaw]" displayFolder="" count="0" memberValueDatatype="130" unbalanced="0"/>
    <cacheHierarchy uniqueName="[DDmetersRaw].[Phase]" caption="Phase" attribute="1" defaultMemberUniqueName="[DDmetersRaw].[Phase].[All]" allUniqueName="[DDmetersRaw].[Phase].[All]" dimensionUniqueName="[DDmetersRaw]" displayFolder="" count="0" memberValueDatatype="130" unbalanced="0"/>
    <cacheHierarchy uniqueName="[DDmetersRaw].[Cost/Metre (USD)]" caption="Cost/Metre (USD)" attribute="1" defaultMemberUniqueName="[DDmetersRaw].[Cost/Metre (USD)].[All]" allUniqueName="[DDmetersRaw].[Cost/Metre (USD)].[All]" dimensionUniqueName="[DDmetersRaw]" displayFolder="" count="0" memberValueDatatype="5" unbalanced="0"/>
    <cacheHierarchy uniqueName="[DDmetersRaw].[Metres Drilled]" caption="Metres Drilled" attribute="1" defaultMemberUniqueName="[DDmetersRaw].[Metres Drilled].[All]" allUniqueName="[DDmetersRaw].[Metres Drilled].[All]" dimensionUniqueName="[DDmetersRaw]" displayFolder="" count="0" memberValueDatatype="20" unbalanced="0"/>
    <cacheHierarchy uniqueName="[DDmetersRaw].[Metres Drilled baseline]" caption="Metres Drilled baseline" attribute="1" defaultMemberUniqueName="[DDmetersRaw].[Metres Drilled baseline].[All]" allUniqueName="[DDmetersRaw].[Metres Drilled baseline].[All]" dimensionUniqueName="[DDmetersRaw]" displayFolder="" count="0" memberValueDatatype="5" unbalanced="0"/>
    <cacheHierarchy uniqueName="[DDmetersRaw].[Total Cost (USD)]" caption="Total Cost (USD)" attribute="1" defaultMemberUniqueName="[DDmetersRaw].[Total Cost (USD)].[All]" allUniqueName="[DDmetersRaw].[Total Cost (USD)].[All]" dimensionUniqueName="[DDmetersRaw]" displayFolder="" count="0" memberValueDatatype="5" unbalanced="0"/>
    <cacheHierarchy uniqueName="[DDmetersRaw].[Month (Year)]" caption="Month (Year)" attribute="1" defaultMemberUniqueName="[DDmetersRaw].[Month (Year)].[All]" allUniqueName="[DDmetersRaw].[Month (Year)].[All]" dimensionUniqueName="[DDmetersRaw]" displayFolder="" count="0" memberValueDatatype="130" unbalanced="0"/>
    <cacheHierarchy uniqueName="[DDmetersRaw].[Month (Quarter)]" caption="Month (Quarter)" attribute="1" defaultMemberUniqueName="[DDmetersRaw].[Month (Quarter)].[All]" allUniqueName="[DDmetersRaw].[Month (Quarter)].[All]" dimensionUniqueName="[DDmetersRaw]" displayFolder="" count="0" memberValueDatatype="130" unbalanced="0"/>
    <cacheHierarchy uniqueName="[DDmetersRaw].[Month (Month)]" caption="Month (Month)" attribute="1" defaultMemberUniqueName="[DDmetersRaw].[Month (Month)].[All]" allUniqueName="[DDmetersRaw].[Month (Month)].[All]" dimensionUniqueName="[DDmetersRaw]" displayFolder="" count="0" memberValueDatatype="130" unbalanced="0"/>
    <cacheHierarchy uniqueName="[LHDRaw].[Month]" caption="Month" attribute="1" time="1" defaultMemberUniqueName="[LHDRaw].[Month].[All]" allUniqueName="[LHDRaw].[Month].[All]" dimensionUniqueName="[LHDRaw]" displayFolder="" count="0" memberValueDatatype="7" unbalanced="0"/>
    <cacheHierarchy uniqueName="[LHDRaw].[Availability (%)]" caption="Availability (%)" attribute="1" defaultMemberUniqueName="[LHDRaw].[Availability (%)].[All]" allUniqueName="[LHDRaw].[Availability (%)].[All]" dimensionUniqueName="[LHDRaw]" displayFolder="" count="0" memberValueDatatype="5" unbalanced="0"/>
    <cacheHierarchy uniqueName="[LHDRaw].[Utilisation (%)]" caption="Utilisation (%)" attribute="1" defaultMemberUniqueName="[LHDRaw].[Utilisation (%)].[All]" allUniqueName="[LHDRaw].[Utilisation (%)].[All]" dimensionUniqueName="[LHDRaw]" displayFolder="" count="0" memberValueDatatype="5" unbalanced="0"/>
    <cacheHierarchy uniqueName="[LHDRaw].[Phase]" caption="Phase" attribute="1" defaultMemberUniqueName="[LHDRaw].[Phase].[All]" allUniqueName="[LHDRaw].[Phase].[All]" dimensionUniqueName="[LHDRaw]" displayFolder="" count="0" memberValueDatatype="130" unbalanced="0"/>
    <cacheHierarchy uniqueName="[LHDRaw].[Month (Year)]" caption="Month (Year)" attribute="1" defaultMemberUniqueName="[LHDRaw].[Month (Year)].[All]" allUniqueName="[LHDRaw].[Month (Year)].[All]" dimensionUniqueName="[LHDRaw]" displayFolder="" count="0" memberValueDatatype="130" unbalanced="0"/>
    <cacheHierarchy uniqueName="[LHDRaw].[Month (Quarter)]" caption="Month (Quarter)" attribute="1" defaultMemberUniqueName="[LHDRaw].[Month (Quarter)].[All]" allUniqueName="[LHDRaw].[Month (Quarter)].[All]" dimensionUniqueName="[LHDRaw]" displayFolder="" count="0" memberValueDatatype="130" unbalanced="0"/>
    <cacheHierarchy uniqueName="[LHDRaw].[Month (Month)]" caption="Month (Month)" attribute="1" defaultMemberUniqueName="[LHDRaw].[Month (Month)].[All]" allUniqueName="[LHDRaw].[Month (Month)].[All]" dimensionUniqueName="[LHDRaw]" displayFolder="" count="0" memberValueDatatype="130" unbalanced="0"/>
    <cacheHierarchy uniqueName="[MineDevRaw].[Month]" caption="Month" attribute="1" time="1" defaultMemberUniqueName="[MineDevRaw].[Month].[All]" allUniqueName="[MineDevRaw].[Month].[All]" dimensionUniqueName="[MineDevRaw]" displayFolder="" count="0" memberValueDatatype="7" unbalanced="0"/>
    <cacheHierarchy uniqueName="[MineDevRaw].[Cycle Time (hrs/cut)]" caption="Cycle Time (hrs/cut)" attribute="1" defaultMemberUniqueName="[MineDevRaw].[Cycle Time (hrs/cut)].[All]" allUniqueName="[MineDevRaw].[Cycle Time (hrs/cut)].[All]" dimensionUniqueName="[MineDevRaw]" displayFolder="" count="0" memberValueDatatype="5" unbalanced="0"/>
    <cacheHierarchy uniqueName="[MineDevRaw].[Dev Rate (m/day)]" caption="Dev Rate (m/day)" attribute="1" defaultMemberUniqueName="[MineDevRaw].[Dev Rate (m/day)].[All]" allUniqueName="[MineDevRaw].[Dev Rate (m/day)].[All]" dimensionUniqueName="[MineDevRaw]" displayFolder="" count="0" memberValueDatatype="5" unbalanced="0"/>
    <cacheHierarchy uniqueName="[MineDevRaw].[Overbreak (%)]" caption="Overbreak (%)" attribute="1" defaultMemberUniqueName="[MineDevRaw].[Overbreak (%)].[All]" allUniqueName="[MineDevRaw].[Overbreak (%)].[All]" dimensionUniqueName="[MineDevRaw]" displayFolder="" count="0" memberValueDatatype="5" unbalanced="0"/>
    <cacheHierarchy uniqueName="[MineDevRaw].[Total meters drilled (m)]" caption="Total meters drilled (m)" attribute="1" defaultMemberUniqueName="[MineDevRaw].[Total meters drilled (m)].[All]" allUniqueName="[MineDevRaw].[Total meters drilled (m)].[All]" dimensionUniqueName="[MineDevRaw]" displayFolder="" count="0" memberValueDatatype="5" unbalanced="0"/>
    <cacheHierarchy uniqueName="[MineDevRaw].[Phase]" caption="Phase" attribute="1" defaultMemberUniqueName="[MineDevRaw].[Phase].[All]" allUniqueName="[MineDevRaw].[Phase].[All]" dimensionUniqueName="[MineDevRaw]" displayFolder="" count="0" memberValueDatatype="130" unbalanced="0"/>
    <cacheHierarchy uniqueName="[MineDevRaw].[Month (Year)]" caption="Month (Year)" attribute="1" defaultMemberUniqueName="[MineDevRaw].[Month (Year)].[All]" allUniqueName="[MineDevRaw].[Month (Year)].[All]" dimensionUniqueName="[MineDevRaw]" displayFolder="" count="0" memberValueDatatype="130" unbalanced="0"/>
    <cacheHierarchy uniqueName="[MineDevRaw].[Month (Quarter)]" caption="Month (Quarter)" attribute="1" defaultMemberUniqueName="[MineDevRaw].[Month (Quarter)].[All]" allUniqueName="[MineDevRaw].[Month (Quarter)].[All]" dimensionUniqueName="[MineDevRaw]" displayFolder="" count="0" memberValueDatatype="130" unbalanced="0"/>
    <cacheHierarchy uniqueName="[MineDevRaw].[Month (Month)]" caption="Month (Month)" attribute="1" defaultMemberUniqueName="[MineDevRaw].[Month (Month)].[All]" allUniqueName="[MineDevRaw].[Month (Month)].[All]" dimensionUniqueName="[MineDevRaw]" displayFolder="" count="0" memberValueDatatype="130" unbalanced="0"/>
    <cacheHierarchy uniqueName="[Range].[Month]" caption="Month" attribute="1" time="1" defaultMemberUniqueName="[Range].[Month].[All]" allUniqueName="[Range].[Month].[All]" dimensionUniqueName="[Range]" displayFolder="" count="0" memberValueDatatype="7" unbalanced="0"/>
    <cacheHierarchy uniqueName="[Range].[Type]" caption="Type" attribute="1" defaultMemberUniqueName="[Range].[Type].[All]" allUniqueName="[Range].[Type].[All]" dimensionUniqueName="[Range]" displayFolder="" count="0" memberValueDatatype="130" unbalanced="0"/>
    <cacheHierarchy uniqueName="[Range].[Phase]" caption="Phase" attribute="1" defaultMemberUniqueName="[Range].[Phase].[All]" allUniqueName="[Range].[Phase].[All]" dimensionUniqueName="[Range]" displayFolder="" count="0" memberValueDatatype="130" unbalanced="0"/>
    <cacheHierarchy uniqueName="[Range].[Cost/Metre (USD)]" caption="Cost/Metre (USD)" attribute="1" defaultMemberUniqueName="[Range].[Cost/Metre (USD)].[All]" allUniqueName="[Range].[Cost/Metre (USD)].[All]" dimensionUniqueName="[Range]" displayFolder="" count="0" memberValueDatatype="5" unbalanced="0"/>
    <cacheHierarchy uniqueName="[Range].[Metres Drilled]" caption="Metres Drilled" attribute="1" defaultMemberUniqueName="[Range].[Metres Drilled].[All]" allUniqueName="[Range].[Metres Drilled].[All]" dimensionUniqueName="[Range]" displayFolder="" count="0" memberValueDatatype="20" unbalanced="0"/>
    <cacheHierarchy uniqueName="[Range].[Metres Drilled baseline]" caption="Metres Drilled baseline" attribute="1" defaultMemberUniqueName="[Range].[Metres Drilled baseline].[All]" allUniqueName="[Range].[Metres Drilled baseline].[All]" dimensionUniqueName="[Range]" displayFolder="" count="0" memberValueDatatype="5" unbalanced="0"/>
    <cacheHierarchy uniqueName="[Range].[Total Cost (USD)]" caption="Total Cost (USD)" attribute="1" defaultMemberUniqueName="[Range].[Total Cost (USD)].[All]" allUniqueName="[Range].[Total Cost (USD)].[All]" dimensionUniqueName="[Range]" displayFolder="" count="0" memberValueDatatype="5"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wOPTyre].[Month]" caption="Month" attribute="1" time="1" defaultMemberUniqueName="[RawOPTyre].[Month].[All]" allUniqueName="[RawOPTyre].[Month].[All]" dimensionUniqueName="[RawOPTyre]" displayFolder="" count="0" memberValueDatatype="7" unbalanced="0"/>
    <cacheHierarchy uniqueName="[RawOPTyre].[Tyres Used/month]" caption="Tyres Used/month" attribute="1" defaultMemberUniqueName="[RawOPTyre].[Tyres Used/month].[All]" allUniqueName="[RawOPTyre].[Tyres Used/month].[All]" dimensionUniqueName="[RawOPTyre]" displayFolder="" count="0" memberValueDatatype="5" unbalanced="0"/>
    <cacheHierarchy uniqueName="[RawOPTyre].[Tyre Cost (USD)/month]" caption="Tyre Cost (USD)/month" attribute="1" defaultMemberUniqueName="[RawOPTyre].[Tyre Cost (USD)/month].[All]" allUniqueName="[RawOPTyre].[Tyre Cost (USD)/month].[All]" dimensionUniqueName="[RawOPTyre]" displayFolder="" count="0" memberValueDatatype="20" unbalanced="0"/>
    <cacheHierarchy uniqueName="[RawOPTyre].[Downtime (hrs)/month]" caption="Downtime (hrs)/month" attribute="1" defaultMemberUniqueName="[RawOPTyre].[Downtime (hrs)/month].[All]" allUniqueName="[RawOPTyre].[Downtime (hrs)/month].[All]" dimensionUniqueName="[RawOPTyre]" displayFolder="" count="0" memberValueDatatype="5" unbalanced="0"/>
    <cacheHierarchy uniqueName="[RawOPTyre].[Phase]" caption="Phase" attribute="1" defaultMemberUniqueName="[RawOPTyre].[Phase].[All]" allUniqueName="[RawOPTyre].[Phase].[All]" dimensionUniqueName="[RawOPTyre]" displayFolder="" count="0" memberValueDatatype="130" unbalanced="0"/>
    <cacheHierarchy uniqueName="[RawOPTyre].[Month (Year)]" caption="Month (Year)" attribute="1" defaultMemberUniqueName="[RawOPTyre].[Month (Year)].[All]" allUniqueName="[RawOPTyre].[Month (Year)].[All]" dimensionUniqueName="[RawOPTyre]" displayFolder="" count="0" memberValueDatatype="130" unbalanced="0"/>
    <cacheHierarchy uniqueName="[RawOPTyre].[Month (Quarter)]" caption="Month (Quarter)" attribute="1" defaultMemberUniqueName="[RawOPTyre].[Month (Quarter)].[All]" allUniqueName="[RawOPTyre].[Month (Quarter)].[All]" dimensionUniqueName="[RawOPTyre]" displayFolder="" count="0" memberValueDatatype="130" unbalanced="0"/>
    <cacheHierarchy uniqueName="[RawOPTyre].[Month (Month)]" caption="Month (Month)" attribute="1" defaultMemberUniqueName="[RawOPTyre].[Month (Month)].[All]" allUniqueName="[RawOPTyre].[Month (Month)].[All]" dimensionUniqueName="[RawOPTyre]" displayFolder="" count="0" memberValueDatatype="130" unbalanced="0"/>
    <cacheHierarchy uniqueName="[RawUGTyre].[Month]" caption="Month" attribute="1" time="1" defaultMemberUniqueName="[RawUGTyre].[Month].[All]" allUniqueName="[RawUGTyre].[Month].[All]" dimensionUniqueName="[RawUGTyre]" displayFolder="" count="0" memberValueDatatype="7" unbalanced="0"/>
    <cacheHierarchy uniqueName="[RawUGTyre].[Failures/Day]" caption="Failures/Day" attribute="1" defaultMemberUniqueName="[RawUGTyre].[Failures/Day].[All]" allUniqueName="[RawUGTyre].[Failures/Day].[All]" dimensionUniqueName="[RawUGTyre]" displayFolder="" count="0" memberValueDatatype="5" unbalanced="0"/>
    <cacheHierarchy uniqueName="[RawUGTyre].[Repair Duration (hrs)]" caption="Repair Duration (hrs)" attribute="1" defaultMemberUniqueName="[RawUGTyre].[Repair Duration (hrs)].[All]" allUniqueName="[RawUGTyre].[Repair Duration (hrs)].[All]" dimensionUniqueName="[RawUGTyre]" displayFolder="" count="0" memberValueDatatype="5" unbalanced="0"/>
    <cacheHierarchy uniqueName="[RawUGTyre].[Monthly Cost (USD)]" caption="Monthly Cost (USD)" attribute="1" defaultMemberUniqueName="[RawUGTyre].[Monthly Cost (USD)].[All]" allUniqueName="[RawUGTyre].[Monthly Cost (USD)].[All]" dimensionUniqueName="[RawUGTyre]" displayFolder="" count="0" memberValueDatatype="20" unbalanced="0"/>
    <cacheHierarchy uniqueName="[RawUGTyre].[Phase]" caption="Phase" attribute="1" defaultMemberUniqueName="[RawUGTyre].[Phase].[All]" allUniqueName="[RawUGTyre].[Phase].[All]" dimensionUniqueName="[RawUGTyre]" displayFolder="" count="0" memberValueDatatype="130" unbalanced="0"/>
    <cacheHierarchy uniqueName="[RawUGTyre].[Month (Year)]" caption="Month (Year)" attribute="1" defaultMemberUniqueName="[RawUGTyre].[Month (Year)].[All]" allUniqueName="[RawUGTyre].[Month (Year)].[All]" dimensionUniqueName="[RawUGTyre]" displayFolder="" count="0" memberValueDatatype="130" unbalanced="0"/>
    <cacheHierarchy uniqueName="[RawUGTyre].[Month (Quarter)]" caption="Month (Quarter)" attribute="1" defaultMemberUniqueName="[RawUGTyre].[Month (Quarter)].[All]" allUniqueName="[RawUGTyre].[Month (Quarter)].[All]" dimensionUniqueName="[RawUGTyre]" displayFolder="" count="0" memberValueDatatype="130" unbalanced="0"/>
    <cacheHierarchy uniqueName="[RawUGTyre].[Month (Month)]" caption="Month (Month)" attribute="1" defaultMemberUniqueName="[RawUGTyre].[Month (Month)].[All]" allUniqueName="[RawUGTyre].[Month (Month)].[All]" dimensionUniqueName="[RawUGTyre]" displayFolder="" count="0" memberValueDatatype="130" unbalanced="0"/>
    <cacheHierarchy uniqueName="[Table1].[Phase]" caption="Phase" attribute="1" defaultMemberUniqueName="[Table1].[Phase].[All]" allUniqueName="[Table1].[Phase].[All]" dimensionUniqueName="[Table1]" displayFolder="" count="2" memberValueDatatype="130" unbalanced="0"/>
    <cacheHierarchy uniqueName="[DDmetersRaw].[Month (Month Index)]" caption="Month (Month Index)" attribute="1" defaultMemberUniqueName="[DDmetersRaw].[Month (Month Index)].[All]" allUniqueName="[DDmetersRaw].[Month (Month Index)].[All]" dimensionUniqueName="[DDmetersRaw]" displayFolder="" count="0" memberValueDatatype="20" unbalanced="0" hidden="1"/>
    <cacheHierarchy uniqueName="[LHDRaw].[Month (Month Index)]" caption="Month (Month Index)" attribute="1" defaultMemberUniqueName="[LHDRaw].[Month (Month Index)].[All]" allUniqueName="[LHDRaw].[Month (Month Index)].[All]" dimensionUniqueName="[LHDRaw]" displayFolder="" count="0" memberValueDatatype="20" unbalanced="0" hidden="1"/>
    <cacheHierarchy uniqueName="[MineDevRaw].[Month (Month Index)]" caption="Month (Month Index)" attribute="1" defaultMemberUniqueName="[MineDevRaw].[Month (Month Index)].[All]" allUniqueName="[MineDevRaw].[Month (Month Index)].[All]" dimensionUniqueName="[MineDevRaw]"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wOPTyre].[Month (Month Index)]" caption="Month (Month Index)" attribute="1" defaultMemberUniqueName="[RawOPTyre].[Month (Month Index)].[All]" allUniqueName="[RawOPTyre].[Month (Month Index)].[All]" dimensionUniqueName="[RawOPTyre]" displayFolder="" count="0" memberValueDatatype="20" unbalanced="0" hidden="1"/>
    <cacheHierarchy uniqueName="[RawUGTyre].[Month (Month Index)]" caption="Month (Month Index)" attribute="1" defaultMemberUniqueName="[RawUGTyre].[Month (Month Index)].[All]" allUniqueName="[RawUGTyre].[Month (Month Index)].[All]" dimensionUniqueName="[RawUGTyr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wUGTyre]" caption="__XL_Count RawUGTyre" measure="1" displayFolder="" measureGroup="RawUGTyre" count="0" hidden="1"/>
    <cacheHierarchy uniqueName="[Measures].[__XL_Count DDmetersRaw]" caption="__XL_Count DDmetersRaw" measure="1" displayFolder="" measureGroup="DDmetersRaw" count="0" hidden="1"/>
    <cacheHierarchy uniqueName="[Measures].[__XL_Count RawOPTyre]" caption="__XL_Count RawOPTyre" measure="1" displayFolder="" measureGroup="RawOPTyre" count="0" hidden="1"/>
    <cacheHierarchy uniqueName="[Measures].[__XL_Count MineDevRaw]" caption="__XL_Count MineDevRaw" measure="1" displayFolder="" measureGroup="MineDevRaw" count="0" hidden="1"/>
    <cacheHierarchy uniqueName="[Measures].[__XL_Count LHDRaw]" caption="__XL_Count LHDRaw" measure="1" displayFolder="" measureGroup="LHDRaw" count="0" hidden="1"/>
    <cacheHierarchy uniqueName="[Measures].[__No measures defined]" caption="__No measures defined" measure="1" displayFolder="" count="0" hidden="1"/>
    <cacheHierarchy uniqueName="[Measures].[Sum of Metres Drilled]" caption="Sum of Metres Drilled" measure="1" displayFolder="" measureGroup="Range" count="0" hidden="1">
      <extLst>
        <ext xmlns:x15="http://schemas.microsoft.com/office/spreadsheetml/2010/11/main" uri="{B97F6D7D-B522-45F9-BDA1-12C45D357490}">
          <x15:cacheHierarchy aggregatedColumn="30"/>
        </ext>
      </extLst>
    </cacheHierarchy>
    <cacheHierarchy uniqueName="[Measures].[Sum of Total Cost (USD)]" caption="Sum of Total Cost (USD)" measure="1" displayFolder="" measureGroup="Range" count="0" hidden="1">
      <extLst>
        <ext xmlns:x15="http://schemas.microsoft.com/office/spreadsheetml/2010/11/main" uri="{B97F6D7D-B522-45F9-BDA1-12C45D357490}">
          <x15:cacheHierarchy aggregatedColumn="32"/>
        </ext>
      </extLst>
    </cacheHierarchy>
    <cacheHierarchy uniqueName="[Measures].[Sum of Cost/Metre (USD)]" caption="Sum of Cost/Metre (USD)" measure="1" displayFolder="" measureGroup="Range" count="0" hidden="1">
      <extLst>
        <ext xmlns:x15="http://schemas.microsoft.com/office/spreadsheetml/2010/11/main" uri="{B97F6D7D-B522-45F9-BDA1-12C45D357490}">
          <x15:cacheHierarchy aggregatedColumn="29"/>
        </ext>
      </extLst>
    </cacheHierarchy>
    <cacheHierarchy uniqueName="[Measures].[Average of Cost/Metre (USD)]" caption="Average of Cost/Metre (USD)" measure="1" displayFolder="" measureGroup="Range" count="0" hidden="1">
      <extLst>
        <ext xmlns:x15="http://schemas.microsoft.com/office/spreadsheetml/2010/11/main" uri="{B97F6D7D-B522-45F9-BDA1-12C45D357490}">
          <x15:cacheHierarchy aggregatedColumn="29"/>
        </ext>
      </extLst>
    </cacheHierarchy>
    <cacheHierarchy uniqueName="[Measures].[Sum of Failures/Day]" caption="Sum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Average of Failures/Day]" caption="Average of Failures/Day" measure="1" displayFolder="" measureGroup="RawUGTyre" count="0" hidden="1">
      <extLst>
        <ext xmlns:x15="http://schemas.microsoft.com/office/spreadsheetml/2010/11/main" uri="{B97F6D7D-B522-45F9-BDA1-12C45D357490}">
          <x15:cacheHierarchy aggregatedColumn="45"/>
        </ext>
      </extLst>
    </cacheHierarchy>
    <cacheHierarchy uniqueName="[Measures].[Sum of Repair Duration (hrs)]" caption="Sum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Average of Repair Duration (hrs)]" caption="Average of Repair Duration (hrs)" measure="1" displayFolder="" measureGroup="RawUGTyre" count="0" hidden="1">
      <extLst>
        <ext xmlns:x15="http://schemas.microsoft.com/office/spreadsheetml/2010/11/main" uri="{B97F6D7D-B522-45F9-BDA1-12C45D357490}">
          <x15:cacheHierarchy aggregatedColumn="46"/>
        </ext>
      </extLst>
    </cacheHierarchy>
    <cacheHierarchy uniqueName="[Measures].[Sum of Monthly Cost (USD)]" caption="Sum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Average of Monthly Cost (USD)]" caption="Average of Monthly Cost (USD)" measure="1" displayFolder="" measureGroup="RawUGTyre" count="0" hidden="1">
      <extLst>
        <ext xmlns:x15="http://schemas.microsoft.com/office/spreadsheetml/2010/11/main" uri="{B97F6D7D-B522-45F9-BDA1-12C45D357490}">
          <x15:cacheHierarchy aggregatedColumn="47"/>
        </ext>
      </extLst>
    </cacheHierarchy>
    <cacheHierarchy uniqueName="[Measures].[Sum of Metres Drilled 2]" caption="Sum of Metres Drilled 2" measure="1" displayFolder="" measureGroup="DDmetersRaw" count="0" hidden="1">
      <extLst>
        <ext xmlns:x15="http://schemas.microsoft.com/office/spreadsheetml/2010/11/main" uri="{B97F6D7D-B522-45F9-BDA1-12C45D357490}">
          <x15:cacheHierarchy aggregatedColumn="4"/>
        </ext>
      </extLst>
    </cacheHierarchy>
    <cacheHierarchy uniqueName="[Measures].[Sum of Cost/Metre (USD) 2]" caption="Sum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Average of Cost/Metre (USD) 2]" caption="Average of Cost/Metre (USD) 2" measure="1" displayFolder="" measureGroup="DDmetersRaw" count="0" hidden="1">
      <extLst>
        <ext xmlns:x15="http://schemas.microsoft.com/office/spreadsheetml/2010/11/main" uri="{B97F6D7D-B522-45F9-BDA1-12C45D357490}">
          <x15:cacheHierarchy aggregatedColumn="3"/>
        </ext>
      </extLst>
    </cacheHierarchy>
    <cacheHierarchy uniqueName="[Measures].[Sum of Tyres Used/month]" caption="Sum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Average of Tyres Used/month]" caption="Average of Tyres Used/month" measure="1" displayFolder="" measureGroup="RawOPTyre" count="0" hidden="1">
      <extLst>
        <ext xmlns:x15="http://schemas.microsoft.com/office/spreadsheetml/2010/11/main" uri="{B97F6D7D-B522-45F9-BDA1-12C45D357490}">
          <x15:cacheHierarchy aggregatedColumn="37"/>
        </ext>
      </extLst>
    </cacheHierarchy>
    <cacheHierarchy uniqueName="[Measures].[Sum of Downtime (hrs)/month]" caption="Sum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Average of Downtime (hrs)/month]" caption="Average of Downtime (hrs)/month" measure="1" displayFolder="" measureGroup="RawOPTyre" count="0" hidden="1">
      <extLst>
        <ext xmlns:x15="http://schemas.microsoft.com/office/spreadsheetml/2010/11/main" uri="{B97F6D7D-B522-45F9-BDA1-12C45D357490}">
          <x15:cacheHierarchy aggregatedColumn="39"/>
        </ext>
      </extLst>
    </cacheHierarchy>
    <cacheHierarchy uniqueName="[Measures].[Sum of Tyre Cost (USD)/month]" caption="Sum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Average of Tyre Cost (USD)/month]" caption="Average of Tyre Cost (USD)/month" measure="1" displayFolder="" measureGroup="RawOPTyre" count="0" hidden="1">
      <extLst>
        <ext xmlns:x15="http://schemas.microsoft.com/office/spreadsheetml/2010/11/main" uri="{B97F6D7D-B522-45F9-BDA1-12C45D357490}">
          <x15:cacheHierarchy aggregatedColumn="38"/>
        </ext>
      </extLst>
    </cacheHierarchy>
    <cacheHierarchy uniqueName="[Measures].[Sum of Dev Rate (m/day)]" caption="Sum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Average of Dev Rate (m/day)]" caption="Average of Dev Rate (m/day)" measure="1" displayFolder="" measureGroup="MineDevRaw" count="0" hidden="1">
      <extLst>
        <ext xmlns:x15="http://schemas.microsoft.com/office/spreadsheetml/2010/11/main" uri="{B97F6D7D-B522-45F9-BDA1-12C45D357490}">
          <x15:cacheHierarchy aggregatedColumn="19"/>
        </ext>
      </extLst>
    </cacheHierarchy>
    <cacheHierarchy uniqueName="[Measures].[Sum of Cycle Time (hrs/cut)]" caption="Sum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Average of Cycle Time (hrs/cut)]" caption="Average of Cycle Time (hrs/cut)" measure="1" displayFolder="" measureGroup="MineDevRaw" count="0" hidden="1">
      <extLst>
        <ext xmlns:x15="http://schemas.microsoft.com/office/spreadsheetml/2010/11/main" uri="{B97F6D7D-B522-45F9-BDA1-12C45D357490}">
          <x15:cacheHierarchy aggregatedColumn="18"/>
        </ext>
      </extLst>
    </cacheHierarchy>
    <cacheHierarchy uniqueName="[Measures].[Sum of Total meters drilled (m)]" caption="Sum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Average of Total meters drilled (m)]" caption="Average of Total meters drilled (m)" measure="1" displayFolder="" measureGroup="MineDevRaw" count="0" hidden="1">
      <extLst>
        <ext xmlns:x15="http://schemas.microsoft.com/office/spreadsheetml/2010/11/main" uri="{B97F6D7D-B522-45F9-BDA1-12C45D357490}">
          <x15:cacheHierarchy aggregatedColumn="21"/>
        </ext>
      </extLst>
    </cacheHierarchy>
    <cacheHierarchy uniqueName="[Measures].[Sum of Availability (%)]" caption="Sum of Availability (%)" measure="1" displayFolder="" measureGroup="LHDRaw" count="0" hidden="1">
      <extLst>
        <ext xmlns:x15="http://schemas.microsoft.com/office/spreadsheetml/2010/11/main" uri="{B97F6D7D-B522-45F9-BDA1-12C45D357490}">
          <x15:cacheHierarchy aggregatedColumn="11"/>
        </ext>
      </extLst>
    </cacheHierarchy>
    <cacheHierarchy uniqueName="[Measures].[Sum of Utilisation (%)]" caption="Sum of Utilisation (%)" measure="1" displayFolder="" measureGroup="LHDRaw" count="0" hidden="1">
      <extLst>
        <ext xmlns:x15="http://schemas.microsoft.com/office/spreadsheetml/2010/11/main" uri="{B97F6D7D-B522-45F9-BDA1-12C45D357490}">
          <x15:cacheHierarchy aggregatedColumn="12"/>
        </ext>
      </extLst>
    </cacheHierarchy>
    <cacheHierarchy uniqueName="[Measures].[Average of Availability (%)]" caption="Average of Availability (%)" measure="1" displayFolder="" measureGroup="LHDRaw" count="0" hidden="1">
      <extLst>
        <ext xmlns:x15="http://schemas.microsoft.com/office/spreadsheetml/2010/11/main" uri="{B97F6D7D-B522-45F9-BDA1-12C45D357490}">
          <x15:cacheHierarchy aggregatedColumn="11"/>
        </ext>
      </extLst>
    </cacheHierarchy>
    <cacheHierarchy uniqueName="[Measures].[Average of Utilisation (%)]" caption="Average of Utilisation (%)" measure="1" displayFolder="" measureGroup="LHDRaw" count="0" hidden="1">
      <extLst>
        <ext xmlns:x15="http://schemas.microsoft.com/office/spreadsheetml/2010/11/main" uri="{B97F6D7D-B522-45F9-BDA1-12C45D357490}">
          <x15:cacheHierarchy aggregatedColumn="12"/>
        </ext>
      </extLst>
    </cacheHierarchy>
    <cacheHierarchy uniqueName="[Measures].[Sum of Overbreak (%)]" caption="Sum of Overbreak (%)" measure="1" displayFolder="" measureGroup="MineDevRaw" count="0" hidden="1">
      <extLst>
        <ext xmlns:x15="http://schemas.microsoft.com/office/spreadsheetml/2010/11/main" uri="{B97F6D7D-B522-45F9-BDA1-12C45D357490}">
          <x15:cacheHierarchy aggregatedColumn="20"/>
        </ext>
      </extLst>
    </cacheHierarchy>
    <cacheHierarchy uniqueName="[Measures].[Average of Overbreak (%)]" caption="Average of Overbreak (%)" measure="1" displayFolder="" measureGroup="MineDevRaw"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0213098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C5373F-F620-402B-BBF4-9FCB308B0318}" name="LHDEquip" cacheId="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B187:D227"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Average of Availability (%)" fld="2" subtotal="average" baseField="1" baseItem="0"/>
    <dataField name="Average of Utilisation (%)" fld="3" subtotal="average" baseField="1" baseItem="0"/>
  </dataFields>
  <formats count="5">
    <format dxfId="58">
      <pivotArea field="1" type="button" dataOnly="0" labelOnly="1" outline="0" axis="axisRow" fieldPosition="0"/>
    </format>
    <format dxfId="57">
      <pivotArea dataOnly="0" labelOnly="1" outline="0" fieldPosition="0">
        <references count="1">
          <reference field="4294967294" count="1">
            <x v="0"/>
          </reference>
        </references>
      </pivotArea>
    </format>
    <format dxfId="56">
      <pivotArea dataOnly="0" labelOnly="1" outline="0" fieldPosition="0">
        <references count="1">
          <reference field="4294967294" count="1">
            <x v="0"/>
          </reference>
        </references>
      </pivotArea>
    </format>
    <format dxfId="55">
      <pivotArea dataOnly="0" labelOnly="1" outline="0" fieldPosition="0">
        <references count="1">
          <reference field="4294967294" count="1">
            <x v="0"/>
          </reference>
        </references>
      </pivotArea>
    </format>
    <format dxfId="54">
      <pivotArea dataOnly="0" labelOnly="1"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ailability (%)"/>
    <pivotHierarchy dragToData="1" caption="Average of Utilisation (%)"/>
    <pivotHierarchy dragToData="1"/>
    <pivotHierarchy dragToData="1"/>
  </pivotHierarchies>
  <pivotTableStyleInfo name="PivotStyleLight9" showRowHeaders="1" showColHeaders="1" showRowStripes="0" showColStripes="0" showLastColumn="1"/>
  <rowHierarchiesUsage count="2">
    <rowHierarchyUsage hierarchyUsage="14"/>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HDRaw]"/>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5BA466-BBBA-4D6F-A244-B3CE544AC61E}" name="MineDevCycle"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B140:E180"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Average of Dev Rate (m/day)" fld="2" subtotal="average" baseField="1" baseItem="0"/>
    <dataField name="Average of Cycle Time (hrs/cut)" fld="3" subtotal="average" baseField="1" baseItem="0"/>
    <dataField name="Average of Total meters drilled (m)" fld="4" subtotal="average" baseField="1" baseItem="0"/>
  </dataFields>
  <formats count="8">
    <format dxfId="66">
      <pivotArea dataOnly="0" labelOnly="1" outline="0" fieldPosition="0">
        <references count="1">
          <reference field="4294967294" count="2">
            <x v="0"/>
            <x v="1"/>
          </reference>
        </references>
      </pivotArea>
    </format>
    <format dxfId="65">
      <pivotArea field="1" type="button" dataOnly="0" labelOnly="1" outline="0" axis="axisRow" fieldPosition="0"/>
    </format>
    <format dxfId="64">
      <pivotArea dataOnly="0" labelOnly="1" outline="0" fieldPosition="0">
        <references count="1">
          <reference field="4294967294" count="2">
            <x v="0"/>
            <x v="1"/>
          </reference>
        </references>
      </pivotArea>
    </format>
    <format dxfId="63">
      <pivotArea field="1" type="button" dataOnly="0" labelOnly="1" outline="0" axis="axisRow" fieldPosition="0"/>
    </format>
    <format dxfId="62">
      <pivotArea dataOnly="0" labelOnly="1" outline="0" fieldPosition="0">
        <references count="1">
          <reference field="4294967294" count="2">
            <x v="0"/>
            <x v="1"/>
          </reference>
        </references>
      </pivotArea>
    </format>
    <format dxfId="61">
      <pivotArea field="1" type="button" dataOnly="0" labelOnly="1" outline="0" axis="axisRow" fieldPosition="0"/>
    </format>
    <format dxfId="60">
      <pivotArea dataOnly="0" labelOnly="1" outline="0" fieldPosition="0">
        <references count="1">
          <reference field="4294967294" count="2">
            <x v="0"/>
            <x v="1"/>
          </reference>
        </references>
      </pivotArea>
    </format>
    <format dxfId="59">
      <pivotArea dataOnly="0" labelOnly="1" outline="0" fieldPosition="0">
        <references count="1">
          <reference field="4294967294" count="1">
            <x v="2"/>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v Rate (m/day)"/>
    <pivotHierarchy dragToData="1"/>
    <pivotHierarchy dragToData="1" caption="Average of Cycle Time (hrs/cut)"/>
    <pivotHierarchy dragToRow="0" dragToCol="0" dragToPage="0" dragToData="1"/>
    <pivotHierarchy dragToData="1" caption="Average of Total meters drilled (m)"/>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2">
    <rowHierarchyUsage hierarchyUsage="23"/>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ldridge_Data Analysis-Continous Improvemnt Initiatives_Portfolio_Linda_Afrifa.xlsx!MineDevRaw">
        <x15:activeTabTopLevelEntity name="[MineDevRaw]"/>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5D712-68B7-4B85-A9F8-1A4FB6216B24}" name="OPTyre"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location ref="B94:E13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Average of Tyres Used/month" fld="2" subtotal="average" baseField="0" baseItem="4"/>
    <dataField name="Average of Downtime (hrs)/month" fld="3" subtotal="average" baseField="0" baseItem="4"/>
    <dataField name="Average of Tyre Cost (USD)/month" fld="4" subtotal="average" baseField="0" baseItem="4"/>
  </dataFields>
  <formats count="10">
    <format dxfId="76">
      <pivotArea dataOnly="0" labelOnly="1" outline="0" fieldPosition="0">
        <references count="1">
          <reference field="4294967294" count="1">
            <x v="2"/>
          </reference>
        </references>
      </pivotArea>
    </format>
    <format dxfId="75">
      <pivotArea dataOnly="0" labelOnly="1" outline="0" fieldPosition="0">
        <references count="1">
          <reference field="4294967294" count="1">
            <x v="1"/>
          </reference>
        </references>
      </pivotArea>
    </format>
    <format dxfId="74">
      <pivotArea dataOnly="0" labelOnly="1" outline="0" fieldPosition="0">
        <references count="1">
          <reference field="4294967294" count="1">
            <x v="0"/>
          </reference>
        </references>
      </pivotArea>
    </format>
    <format dxfId="73">
      <pivotArea field="1" type="button" dataOnly="0" labelOnly="1" outline="0" axis="axisRow" fieldPosition="0"/>
    </format>
    <format dxfId="72">
      <pivotArea collapsedLevelsAreSubtotals="1" fieldPosition="0">
        <references count="3">
          <reference field="4294967294" count="1" selected="0">
            <x v="2"/>
          </reference>
          <reference field="0" count="0"/>
          <reference field="1" count="1" selected="0">
            <x v="0"/>
          </reference>
        </references>
      </pivotArea>
    </format>
    <format dxfId="71">
      <pivotArea collapsedLevelsAreSubtotals="1" fieldPosition="0">
        <references count="2">
          <reference field="4294967294" count="1" selected="0">
            <x v="2"/>
          </reference>
          <reference field="1" count="1">
            <x v="1"/>
          </reference>
        </references>
      </pivotArea>
    </format>
    <format dxfId="70">
      <pivotArea collapsedLevelsAreSubtotals="1" fieldPosition="0">
        <references count="3">
          <reference field="4294967294" count="1" selected="0">
            <x v="2"/>
          </reference>
          <reference field="0" count="0"/>
          <reference field="1" count="1" selected="0">
            <x v="1"/>
          </reference>
        </references>
      </pivotArea>
    </format>
    <format dxfId="69">
      <pivotArea collapsedLevelsAreSubtotals="1" fieldPosition="0">
        <references count="2">
          <reference field="4294967294" count="1" selected="0">
            <x v="2"/>
          </reference>
          <reference field="1" count="1">
            <x v="2"/>
          </reference>
        </references>
      </pivotArea>
    </format>
    <format dxfId="68">
      <pivotArea collapsedLevelsAreSubtotals="1" fieldPosition="0">
        <references count="3">
          <reference field="4294967294" count="1" selected="0">
            <x v="2"/>
          </reference>
          <reference field="0" count="0"/>
          <reference field="1" count="1" selected="0">
            <x v="2"/>
          </reference>
        </references>
      </pivotArea>
    </format>
    <format dxfId="67">
      <pivotArea field="1" grandRow="1" outline="0" collapsedLevelsAreSubtotals="1" axis="axisRow" fieldPosition="0">
        <references count="1">
          <reference field="4294967294" count="1" selected="0">
            <x v="2"/>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yres Used/month"/>
    <pivotHierarchy dragToData="1"/>
    <pivotHierarchy dragToData="1" caption="Average of Downtime (hrs)/month"/>
    <pivotHierarchy dragToData="1"/>
    <pivotHierarchy dragToData="1" caption="Average of Tyre Cost (USD)/month"/>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2">
    <rowHierarchyUsage hierarchyUsage="4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OPTyr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F1CE07-6512-4889-8E8A-145D91409591}" name="DDMETERS"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location ref="B48:D88"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Metres Drilled" fld="2" baseField="0" baseItem="0"/>
    <dataField name="Average of Cost/Metre (USD)" fld="3" subtotal="average" baseField="1" baseItem="0"/>
  </dataFields>
  <formats count="7">
    <format dxfId="83">
      <pivotArea field="1" type="button" dataOnly="0" labelOnly="1" outline="0" axis="axisRow" fieldPosition="0"/>
    </format>
    <format dxfId="82">
      <pivotArea dataOnly="0" labelOnly="1" outline="0" fieldPosition="0">
        <references count="1">
          <reference field="4294967294" count="2">
            <x v="0"/>
            <x v="1"/>
          </reference>
        </references>
      </pivotArea>
    </format>
    <format dxfId="81">
      <pivotArea collapsedLevelsAreSubtotals="1" fieldPosition="0">
        <references count="3">
          <reference field="4294967294" count="1" selected="0">
            <x v="1"/>
          </reference>
          <reference field="0" count="0"/>
          <reference field="1" count="1" selected="0">
            <x v="1"/>
          </reference>
        </references>
      </pivotArea>
    </format>
    <format dxfId="80">
      <pivotArea collapsedLevelsAreSubtotals="1" fieldPosition="0">
        <references count="2">
          <reference field="4294967294" count="1" selected="0">
            <x v="1"/>
          </reference>
          <reference field="1" count="1">
            <x v="2"/>
          </reference>
        </references>
      </pivotArea>
    </format>
    <format dxfId="79">
      <pivotArea collapsedLevelsAreSubtotals="1" fieldPosition="0">
        <references count="3">
          <reference field="4294967294" count="1" selected="0">
            <x v="1"/>
          </reference>
          <reference field="0" count="3">
            <x v="9"/>
            <x v="10"/>
            <x v="11"/>
          </reference>
          <reference field="1" count="1" selected="0">
            <x v="0"/>
          </reference>
        </references>
      </pivotArea>
    </format>
    <format dxfId="78">
      <pivotArea collapsedLevelsAreSubtotals="1" fieldPosition="0">
        <references count="3">
          <reference field="4294967294" count="1" selected="0">
            <x v="1"/>
          </reference>
          <reference field="0" count="0"/>
          <reference field="1" count="1" selected="0">
            <x v="2"/>
          </reference>
        </references>
      </pivotArea>
    </format>
    <format dxfId="77">
      <pivotArea field="1" grandRow="1" outline="0" collapsedLevelsAreSubtotals="1" axis="axisRow"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st/Metre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2">
    <rowHierarchyUsage hierarchyUsage="7"/>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DmetersRaw]"/>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65F3EF-0713-42C9-8A6C-71B7A92888AC}" name="UGTyre"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2">
  <location ref="B4:E4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Average of Failures/Day" fld="2" subtotal="average" baseField="0" baseItem="6"/>
    <dataField name="Average of Repair Duration (hrs)" fld="3" subtotal="average" baseField="0" baseItem="6"/>
    <dataField name="Average of Monthly Cost (USD)" fld="4" subtotal="average" baseField="0" baseItem="6"/>
  </dataFields>
  <formats count="12">
    <format dxfId="95">
      <pivotArea field="1" type="button" dataOnly="0" labelOnly="1" outline="0" axis="axisRow" fieldPosition="0"/>
    </format>
    <format dxfId="94">
      <pivotArea dataOnly="0" labelOnly="1" outline="0" fieldPosition="0">
        <references count="1">
          <reference field="4294967294" count="3">
            <x v="0"/>
            <x v="1"/>
            <x v="2"/>
          </reference>
        </references>
      </pivotArea>
    </format>
    <format dxfId="93">
      <pivotArea field="1" type="button" dataOnly="0" labelOnly="1" outline="0" axis="axisRow" fieldPosition="0"/>
    </format>
    <format dxfId="92">
      <pivotArea dataOnly="0" labelOnly="1" outline="0" fieldPosition="0">
        <references count="1">
          <reference field="4294967294" count="3">
            <x v="0"/>
            <x v="1"/>
            <x v="2"/>
          </reference>
        </references>
      </pivotArea>
    </format>
    <format dxfId="91">
      <pivotArea field="1" type="button" dataOnly="0" labelOnly="1" outline="0" axis="axisRow" fieldPosition="0"/>
    </format>
    <format dxfId="90">
      <pivotArea dataOnly="0" labelOnly="1" outline="0" fieldPosition="0">
        <references count="1">
          <reference field="4294967294" count="3">
            <x v="0"/>
            <x v="1"/>
            <x v="2"/>
          </reference>
        </references>
      </pivotArea>
    </format>
    <format dxfId="89">
      <pivotArea collapsedLevelsAreSubtotals="1" fieldPosition="0">
        <references count="3">
          <reference field="4294967294" count="1" selected="0">
            <x v="2"/>
          </reference>
          <reference field="0" count="0"/>
          <reference field="1" count="1" selected="0">
            <x v="0"/>
          </reference>
        </references>
      </pivotArea>
    </format>
    <format dxfId="88">
      <pivotArea collapsedLevelsAreSubtotals="1" fieldPosition="0">
        <references count="2">
          <reference field="4294967294" count="1" selected="0">
            <x v="2"/>
          </reference>
          <reference field="1" count="1">
            <x v="1"/>
          </reference>
        </references>
      </pivotArea>
    </format>
    <format dxfId="87">
      <pivotArea collapsedLevelsAreSubtotals="1" fieldPosition="0">
        <references count="3">
          <reference field="4294967294" count="1" selected="0">
            <x v="2"/>
          </reference>
          <reference field="0" count="0"/>
          <reference field="1" count="1" selected="0">
            <x v="1"/>
          </reference>
        </references>
      </pivotArea>
    </format>
    <format dxfId="86">
      <pivotArea collapsedLevelsAreSubtotals="1" fieldPosition="0">
        <references count="2">
          <reference field="4294967294" count="1" selected="0">
            <x v="2"/>
          </reference>
          <reference field="1" count="1">
            <x v="2"/>
          </reference>
        </references>
      </pivotArea>
    </format>
    <format dxfId="85">
      <pivotArea collapsedLevelsAreSubtotals="1" fieldPosition="0">
        <references count="3">
          <reference field="4294967294" count="1" selected="0">
            <x v="2"/>
          </reference>
          <reference field="0" count="0"/>
          <reference field="1" count="1" selected="0">
            <x v="2"/>
          </reference>
        </references>
      </pivotArea>
    </format>
    <format dxfId="84">
      <pivotArea field="1" grandRow="1" outline="0" collapsedLevelsAreSubtotals="1" axis="axisRow" fieldPosition="0">
        <references count="1">
          <reference field="4294967294" count="1" selected="0">
            <x v="2"/>
          </reference>
        </references>
      </pivotArea>
    </format>
  </formats>
  <chartFormats count="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Failures/Day"/>
    <pivotHierarchy dragToData="1"/>
    <pivotHierarchy dragToData="1" caption="Average of Repair Duration (hrs)"/>
    <pivotHierarchy dragToData="1"/>
    <pivotHierarchy dragToData="1" caption="Average of Monthly Cost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2">
    <rowHierarchyUsage hierarchyUsage="49"/>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ldridge_Data Analysis-Continous Improvemnt Initiatives_Portfolio_Linda_Afrifa.xlsx!RawUGTyre">
        <x15:activeTabTopLevelEntity name="[RawUGTyr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D5B95B-D74D-4930-8A49-C6BE2F1B8989}" name="DevOverbreak"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234:D274"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Average of Total meters drilled (m)" fld="2" subtotal="average" baseField="1" baseItem="0"/>
    <dataField name="Average of Overbreak (%)" fld="3" subtotal="average" baseField="1" baseItem="0"/>
  </dataFields>
  <formats count="3">
    <format dxfId="98">
      <pivotArea dataOnly="0" labelOnly="1" outline="0" fieldPosition="0">
        <references count="1">
          <reference field="4294967294" count="1">
            <x v="0"/>
          </reference>
        </references>
      </pivotArea>
    </format>
    <format dxfId="97">
      <pivotArea dataOnly="0" labelOnly="1" outline="0" fieldPosition="0">
        <references count="1">
          <reference field="4294967294" count="1">
            <x v="1"/>
          </reference>
        </references>
      </pivotArea>
    </format>
    <format dxfId="96">
      <pivotArea field="1" type="button" dataOnly="0" labelOnly="1" outline="0" axis="axisRow"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meters drilled (m)"/>
    <pivotHierarchy dragToData="1"/>
    <pivotHierarchy dragToData="1"/>
    <pivotHierarchy dragToData="1"/>
    <pivotHierarchy dragToData="1"/>
    <pivotHierarchy dragToData="1"/>
    <pivotHierarchy dragToData="1" caption="Average of Overbreak (%)"/>
  </pivotHierarchies>
  <pivotTableStyleInfo name="PivotStyleLight9" showRowHeaders="1" showColHeaders="1" showRowStripes="0" showColStripes="0" showLastColumn="1"/>
  <rowHierarchiesUsage count="2">
    <rowHierarchyUsage hierarchyUsage="23"/>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ldridge_Data Analysis-Continous Improvemnt Initiatives_Portfolio_Linda_Afrifa.xlsx!MineDevRaw">
        <x15:activeTabTopLevelEntity name="[MineDevRaw]"/>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45235C-DE49-4E08-BC87-0D00F7274025}" sourceName="[Table1].[Phase]">
  <pivotTables>
    <pivotTable tabId="10" name="DDMETERS"/>
    <pivotTable tabId="10" name="UGTyre"/>
    <pivotTable tabId="10" name="OPTyre"/>
    <pivotTable tabId="10" name="MineDevCycle"/>
    <pivotTable tabId="10" name="LHDEquip"/>
    <pivotTable tabId="10" name="DevOverbreak"/>
  </pivotTables>
  <data>
    <olap pivotCacheId="1021309812">
      <levels count="2">
        <level uniqueName="[Table1].[Phase].[(All)]" sourceCaption="(All)" count="0"/>
        <level uniqueName="[Table1].[Phase].[Phase]" sourceCaption="Phase" count="2">
          <ranges>
            <range startItem="0">
              <i n="[Table1].[Phase].&amp;[Baseline]" c="Baseline"/>
              <i n="[Table1].[Phase].&amp;[Post-Intervention]" c="Post-Intervention"/>
            </range>
          </ranges>
        </level>
      </levels>
      <selections count="1">
        <selection n="[Table1].[Phas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B9E0A2E-82F6-4AA5-9EE7-93F530F68627}"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222771-91DC-4956-8B9D-52ADAC08274C}" cache="Slicer_Region" caption="Region" level="1" rowHeight="241300"/>
  <slicer name="Region 2" xr10:uid="{7DBC2BAF-AC1F-462D-88C6-55726531B7C7}"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ED84BA-6805-4AC6-A148-15FA26F3B08A}" name="Table3" displayName="Table3" ref="B12:H18" totalsRowShown="0" headerRowDxfId="110" dataDxfId="108" headerRowBorderDxfId="109" tableBorderDxfId="107" totalsRowBorderDxfId="106">
  <autoFilter ref="B12:H18" xr:uid="{1CED84BA-6805-4AC6-A148-15FA26F3B08A}"/>
  <sortState xmlns:xlrd2="http://schemas.microsoft.com/office/spreadsheetml/2017/richdata2" ref="B13:H18">
    <sortCondition descending="1" ref="H12:H18"/>
  </sortState>
  <tableColumns count="7">
    <tableColumn id="1" xr3:uid="{A8ACEC36-8B0F-45C6-AF66-C8F7DDEEEFFC}" name="Initiative/Idea" dataDxfId="105"/>
    <tableColumn id="2" xr3:uid="{170C863E-C913-4433-8BEB-ADC801C4F01D}" name="Category" dataDxfId="104"/>
    <tableColumn id="3" xr3:uid="{C8CCC81C-4F06-4D21-8FA2-0BE3F0536477}" name="KPI Metric" dataDxfId="103"/>
    <tableColumn id="4" xr3:uid="{3A6D515D-B8A6-4DB5-A806-7B1F09B5A1AC}" name="Baseline" dataDxfId="102"/>
    <tableColumn id="5" xr3:uid="{BE2FD7F8-38D5-4FF7-A8B1-8F47C8E49D6C}" name="Result Achieved" dataDxfId="101"/>
    <tableColumn id="6" xr3:uid="{612E2A92-36B4-4AD6-89E3-A364E0737667}" name="Improvement" dataDxfId="100"/>
    <tableColumn id="7" xr3:uid="{C66D69E9-2ADA-412C-BB97-38C57FA36E78}" name="Value Project Anualized (USD)" dataDxfId="9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B26B70-95B4-43CB-B6A8-E4158B188981}" name="Phase" displayName="Phase" ref="A2:A4" totalsRowShown="0" headerRowDxfId="53" dataDxfId="51" headerRowBorderDxfId="52" tableBorderDxfId="50">
  <autoFilter ref="A2:A4" xr:uid="{CEB26B70-95B4-43CB-B6A8-E4158B188981}"/>
  <tableColumns count="1">
    <tableColumn id="1" xr3:uid="{BF24F1BB-EA75-449A-977F-CAC1C1A193F1}" name="Phase" dataDxfId="4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9A6E14-B44C-497C-8AD7-83279CD1EAB3}" name="RawUGTyre" displayName="RawUGTyre" ref="B9:F45" totalsRowShown="0" headerRowDxfId="48" headerRowBorderDxfId="47" tableBorderDxfId="46" totalsRowBorderDxfId="45">
  <autoFilter ref="B9:F45" xr:uid="{A79A6E14-B44C-497C-8AD7-83279CD1EAB3}"/>
  <tableColumns count="5">
    <tableColumn id="1" xr3:uid="{25E2FA70-2C4F-447A-9041-9D2187B8146B}" name="Month" dataDxfId="44"/>
    <tableColumn id="2" xr3:uid="{6B266368-903D-47DF-B281-E4984A25AE6E}" name="Failures/Day" dataDxfId="43"/>
    <tableColumn id="3" xr3:uid="{D08A402E-8E27-4B10-BDBF-142DFB863FD5}" name="Repair Duration (hrs)" dataDxfId="42"/>
    <tableColumn id="4" xr3:uid="{DCDCA146-A765-44E2-97E6-A981D88D2385}" name="Monthly Cost (USD)" dataDxfId="41"/>
    <tableColumn id="5" xr3:uid="{A420011B-5E00-438A-875E-7A45B9823DC6}" name="Phase" data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3EE45F-8ECA-44CC-AA3B-6FE9AFEA2F93}" name="DDmetersRaw" displayName="DDmetersRaw" ref="B6:H42" totalsRowShown="0" headerRowDxfId="39" headerRowBorderDxfId="38" tableBorderDxfId="37" totalsRowBorderDxfId="36">
  <autoFilter ref="B6:H42" xr:uid="{A63EE45F-8ECA-44CC-AA3B-6FE9AFEA2F93}"/>
  <tableColumns count="7">
    <tableColumn id="1" xr3:uid="{F7DF66E2-B58D-41A6-A5A1-5939F9154405}" name="Month" dataDxfId="35"/>
    <tableColumn id="2" xr3:uid="{FE1E555C-163D-4852-BE9F-6CC260D7F1C2}" name="Type" dataDxfId="34"/>
    <tableColumn id="3" xr3:uid="{E66F5BA9-6738-42AE-AB9E-ABBD5909779A}" name="Phase" dataDxfId="33"/>
    <tableColumn id="4" xr3:uid="{DBD8A7ED-86A1-4A13-8067-D50ADF30BCCF}" name="Cost/Metre (USD)" dataDxfId="32"/>
    <tableColumn id="5" xr3:uid="{A1B8BF49-47AC-4970-9860-3A974D87F8CD}" name="Metres Drilled" dataDxfId="31"/>
    <tableColumn id="6" xr3:uid="{E2A300B6-265D-4E36-A713-EAE6679CCD61}" name="Metres Drilled baseline" dataDxfId="30">
      <calculatedColumnFormula>AVERAGEIF($C$7:$C$42,"Self-Perform",$F$7:$F$42)</calculatedColumnFormula>
    </tableColumn>
    <tableColumn id="7" xr3:uid="{1677ED09-B955-47DE-8F76-71960385D864}" name="Total Cost (USD)" dataDxfId="29">
      <calculatedColumnFormula>+F7*E7</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A56B7B-0D28-458A-AD14-30EB47DB18AB}" name="RawOPTyre" displayName="RawOPTyre" ref="B7:F43" totalsRowShown="0" headerRowDxfId="28" dataDxfId="26" headerRowBorderDxfId="27" tableBorderDxfId="25" totalsRowBorderDxfId="24">
  <autoFilter ref="B7:F43" xr:uid="{C0D6B85C-5CCF-4431-8A8E-3D7C1C9E9B67}"/>
  <tableColumns count="5">
    <tableColumn id="1" xr3:uid="{FE8AE733-97A5-4DC8-8EF8-04F511B31C25}" name="Month" dataDxfId="23"/>
    <tableColumn id="2" xr3:uid="{FFA7F84B-E0B8-40FA-8553-281DACD7B01B}" name="Tyres Used/month" dataDxfId="22"/>
    <tableColumn id="3" xr3:uid="{4D56358A-5849-4EDD-87A6-475E7BFB2C75}" name="Tyre Cost (USD)/month" dataDxfId="21"/>
    <tableColumn id="4" xr3:uid="{C716D9DE-7F2A-4387-A645-6CEC37804E2E}" name="Downtime (hrs)/month" dataDxfId="20"/>
    <tableColumn id="5" xr3:uid="{359473CD-6FDD-4F84-A765-C86983BCCFF6}" name="Phase" dataDxf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9C31E37-6248-4ADB-BC48-EF41B2038399}" name="MineDevRaw" displayName="MineDevRaw" ref="B6:G42" totalsRowShown="0" headerRowDxfId="18" dataDxfId="16" headerRowBorderDxfId="17" tableBorderDxfId="15" totalsRowBorderDxfId="14">
  <autoFilter ref="B6:G42" xr:uid="{D9C31E37-6248-4ADB-BC48-EF41B2038399}"/>
  <tableColumns count="6">
    <tableColumn id="1" xr3:uid="{FF37B780-097D-4F3E-BA5A-B05521ED4A57}" name="Month" dataDxfId="13"/>
    <tableColumn id="2" xr3:uid="{7DC46C63-D042-4FBC-8816-FE5EF56433F1}" name="Cycle Time (hrs/cut)" dataDxfId="12"/>
    <tableColumn id="3" xr3:uid="{6B52DAB3-A37E-4108-BBA6-D3FBDA46097E}" name="Dev Rate (m/day)" dataDxfId="11"/>
    <tableColumn id="4" xr3:uid="{36419BC9-21EF-408A-800E-2FB5768341A2}" name="Overbreak (%)" dataDxfId="10"/>
    <tableColumn id="6" xr3:uid="{5E0D3675-B658-47C0-A67C-BE98F8743E1F}" name="Total meters drilled (m)" dataDxfId="9">
      <calculatedColumnFormula>+MineDevRaw[[#This Row],[Dev Rate (m/day)]]*28</calculatedColumnFormula>
    </tableColumn>
    <tableColumn id="5" xr3:uid="{8FBD87A5-C3D1-4A97-8B8C-D649FCF37EC9}" name="Phase" dataDxf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EB2815-362B-41D5-A8AE-2B390870138F}" name="LHDRaw" displayName="LHDRaw" ref="B6:E42" totalsRowShown="0" headerRowDxfId="7" headerRowBorderDxfId="6" tableBorderDxfId="5" totalsRowBorderDxfId="4">
  <autoFilter ref="B6:E42" xr:uid="{84EB2815-362B-41D5-A8AE-2B390870138F}"/>
  <tableColumns count="4">
    <tableColumn id="1" xr3:uid="{1654046D-6121-42EE-87CF-4B6CE717A2F0}" name="Month" dataDxfId="3"/>
    <tableColumn id="2" xr3:uid="{6677CAA5-2674-409B-95A7-05E8F1519F70}" name="Availability (%)" dataDxfId="2"/>
    <tableColumn id="3" xr3:uid="{B0BBED31-D038-4AA7-A299-33A6B6E750D0}" name="Utilisation (%)" dataDxfId="1"/>
    <tableColumn id="4" xr3:uid="{C9D350A2-0C21-45E0-A3DD-9C0E0B6D321B}" name="Pha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21" dT="2026-06-09T14:43:33.16" personId="{59FBFD43-D6EE-427E-A359-488BEC497023}" id="{EFC365BF-6F35-4C85-AC7B-C247D17416BF}">
    <text>3.937.54 tonnes/day</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5.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P31"/>
  <sheetViews>
    <sheetView showGridLines="0" tabSelected="1" zoomScale="70" zoomScaleNormal="70" workbookViewId="0">
      <selection activeCell="D49" sqref="D49"/>
    </sheetView>
  </sheetViews>
  <sheetFormatPr defaultColWidth="8.6640625" defaultRowHeight="14.25" x14ac:dyDescent="0.45"/>
  <cols>
    <col min="1" max="1" width="2" customWidth="1"/>
    <col min="2" max="2" width="20.46484375" customWidth="1"/>
    <col min="3" max="3" width="19.19921875" customWidth="1"/>
    <col min="4" max="6" width="18" customWidth="1"/>
    <col min="7" max="7" width="19.3984375" customWidth="1"/>
    <col min="8" max="8" width="25.265625" customWidth="1"/>
    <col min="9" max="25" width="2" customWidth="1"/>
    <col min="27" max="27" width="12.53125" bestFit="1" customWidth="1"/>
    <col min="39" max="39" width="13.59765625" bestFit="1" customWidth="1"/>
    <col min="41" max="41" width="9.19921875" bestFit="1" customWidth="1"/>
    <col min="42" max="42" width="10.46484375" bestFit="1" customWidth="1"/>
  </cols>
  <sheetData>
    <row r="2" spans="2:26" ht="56.35" customHeight="1" x14ac:dyDescent="0.45">
      <c r="B2" s="151" t="s">
        <v>120</v>
      </c>
      <c r="C2" s="151"/>
      <c r="D2" s="151"/>
      <c r="E2" s="151"/>
      <c r="F2" s="151"/>
      <c r="G2" s="151"/>
      <c r="H2" s="151"/>
      <c r="I2" s="151"/>
    </row>
    <row r="3" spans="2:26" ht="22.9" customHeight="1" x14ac:dyDescent="0.45">
      <c r="B3" s="152" t="s">
        <v>166</v>
      </c>
      <c r="C3" s="152"/>
      <c r="D3" s="152"/>
      <c r="E3" s="152"/>
      <c r="F3" s="152"/>
      <c r="G3" s="152"/>
      <c r="H3" s="152"/>
      <c r="I3" s="152"/>
    </row>
    <row r="4" spans="2:26" ht="13.5" customHeight="1" x14ac:dyDescent="0.45"/>
    <row r="5" spans="2:26" ht="10.9" hidden="1" customHeight="1" x14ac:dyDescent="0.45"/>
    <row r="6" spans="2:26" ht="31.5" customHeight="1" x14ac:dyDescent="0.45">
      <c r="B6" s="153" t="s">
        <v>181</v>
      </c>
      <c r="C6" s="153"/>
      <c r="D6" s="154" t="s">
        <v>121</v>
      </c>
      <c r="E6" s="154"/>
      <c r="F6" s="155" t="s">
        <v>6</v>
      </c>
      <c r="G6" s="155"/>
      <c r="H6" s="156" t="s">
        <v>196</v>
      </c>
      <c r="I6" s="156"/>
    </row>
    <row r="7" spans="2:26" x14ac:dyDescent="0.45">
      <c r="B7" s="153"/>
      <c r="C7" s="153"/>
      <c r="D7" s="154"/>
      <c r="E7" s="154"/>
      <c r="F7" s="155"/>
      <c r="G7" s="155"/>
      <c r="H7" s="156"/>
      <c r="I7" s="156"/>
    </row>
    <row r="8" spans="2:26" ht="7.15" customHeight="1" x14ac:dyDescent="0.45"/>
    <row r="9" spans="2:26" ht="7.15" hidden="1" customHeight="1" x14ac:dyDescent="0.45"/>
    <row r="10" spans="2:26" ht="6" customHeight="1" x14ac:dyDescent="0.45"/>
    <row r="11" spans="2:26" ht="21.75" customHeight="1" x14ac:dyDescent="0.45">
      <c r="B11" s="148" t="s">
        <v>9</v>
      </c>
      <c r="C11" s="148"/>
      <c r="D11" s="148"/>
      <c r="E11" s="148"/>
      <c r="F11" s="148"/>
      <c r="G11" s="148"/>
      <c r="H11" s="148"/>
    </row>
    <row r="12" spans="2:26" ht="21.75" customHeight="1" x14ac:dyDescent="0.45">
      <c r="B12" s="25" t="s">
        <v>123</v>
      </c>
      <c r="C12" s="26" t="s">
        <v>10</v>
      </c>
      <c r="D12" s="26" t="s">
        <v>11</v>
      </c>
      <c r="E12" s="26" t="s">
        <v>12</v>
      </c>
      <c r="F12" s="26" t="s">
        <v>13</v>
      </c>
      <c r="G12" s="26" t="s">
        <v>14</v>
      </c>
      <c r="H12" s="27" t="s">
        <v>99</v>
      </c>
    </row>
    <row r="13" spans="2:26" ht="31.9" customHeight="1" x14ac:dyDescent="0.45">
      <c r="B13" s="28" t="s">
        <v>26</v>
      </c>
      <c r="C13" s="29" t="s">
        <v>27</v>
      </c>
      <c r="D13" s="29" t="s">
        <v>28</v>
      </c>
      <c r="E13" s="29" t="s">
        <v>194</v>
      </c>
      <c r="F13" s="29" t="s">
        <v>197</v>
      </c>
      <c r="G13" s="29" t="s">
        <v>195</v>
      </c>
      <c r="H13" s="30">
        <v>1798612</v>
      </c>
      <c r="Z13" s="146"/>
    </row>
    <row r="14" spans="2:26" ht="31.9" customHeight="1" x14ac:dyDescent="0.45">
      <c r="B14" s="28" t="s">
        <v>126</v>
      </c>
      <c r="C14" s="29" t="s">
        <v>15</v>
      </c>
      <c r="D14" s="29" t="s">
        <v>17</v>
      </c>
      <c r="E14" s="29" t="s">
        <v>18</v>
      </c>
      <c r="F14" s="29" t="s">
        <v>192</v>
      </c>
      <c r="G14" s="29" t="s">
        <v>193</v>
      </c>
      <c r="H14" s="30">
        <v>1035971.9362</v>
      </c>
      <c r="Z14" s="147"/>
    </row>
    <row r="15" spans="2:26" ht="31.9" customHeight="1" x14ac:dyDescent="0.45">
      <c r="B15" s="31" t="s">
        <v>122</v>
      </c>
      <c r="C15" s="32" t="s">
        <v>15</v>
      </c>
      <c r="D15" s="32" t="s">
        <v>16</v>
      </c>
      <c r="E15" s="32" t="s">
        <v>189</v>
      </c>
      <c r="F15" s="32" t="s">
        <v>190</v>
      </c>
      <c r="G15" s="32" t="s">
        <v>191</v>
      </c>
      <c r="H15" s="33">
        <v>722641</v>
      </c>
      <c r="Z15" s="147"/>
    </row>
    <row r="16" spans="2:26" ht="31.9" customHeight="1" x14ac:dyDescent="0.45">
      <c r="B16" s="31" t="s">
        <v>19</v>
      </c>
      <c r="C16" s="32" t="s">
        <v>124</v>
      </c>
      <c r="D16" s="32" t="s">
        <v>20</v>
      </c>
      <c r="E16" s="32" t="s">
        <v>21</v>
      </c>
      <c r="F16" s="32" t="s">
        <v>187</v>
      </c>
      <c r="G16" s="32" t="s">
        <v>188</v>
      </c>
      <c r="H16" s="33">
        <v>704100</v>
      </c>
      <c r="Z16" s="146"/>
    </row>
    <row r="17" spans="2:42" ht="31.9" customHeight="1" x14ac:dyDescent="0.45">
      <c r="B17" s="31" t="s">
        <v>24</v>
      </c>
      <c r="C17" s="32" t="s">
        <v>124</v>
      </c>
      <c r="D17" s="32" t="s">
        <v>25</v>
      </c>
      <c r="E17" s="34">
        <v>0.128</v>
      </c>
      <c r="F17" s="34">
        <v>0.1</v>
      </c>
      <c r="G17" s="32" t="s">
        <v>186</v>
      </c>
      <c r="H17" s="33">
        <v>491702</v>
      </c>
      <c r="Z17" s="147"/>
    </row>
    <row r="18" spans="2:42" ht="31.9" customHeight="1" x14ac:dyDescent="0.45">
      <c r="B18" s="35" t="s">
        <v>22</v>
      </c>
      <c r="C18" s="36" t="s">
        <v>125</v>
      </c>
      <c r="D18" s="36" t="s">
        <v>23</v>
      </c>
      <c r="E18" s="37">
        <v>0.69</v>
      </c>
      <c r="F18" s="37">
        <v>0.72</v>
      </c>
      <c r="G18" s="36" t="s">
        <v>185</v>
      </c>
      <c r="H18" s="38">
        <v>217417</v>
      </c>
      <c r="Z18" s="146"/>
    </row>
    <row r="19" spans="2:42" ht="21.75" customHeight="1" x14ac:dyDescent="0.45">
      <c r="B19" s="149" t="s">
        <v>29</v>
      </c>
      <c r="C19" s="149"/>
      <c r="D19" s="149"/>
      <c r="E19" s="149"/>
      <c r="F19" s="149"/>
      <c r="G19" s="149"/>
      <c r="H19" s="138">
        <f>SUM(H13:H18)</f>
        <v>4970443.9362000003</v>
      </c>
    </row>
    <row r="21" spans="2:42" ht="6" customHeight="1" x14ac:dyDescent="0.45"/>
    <row r="22" spans="2:42" ht="21.75" customHeight="1" x14ac:dyDescent="0.45">
      <c r="B22" s="150" t="s">
        <v>30</v>
      </c>
      <c r="C22" s="148"/>
      <c r="D22" s="148"/>
      <c r="E22" s="148"/>
      <c r="F22" s="148"/>
      <c r="G22" s="148"/>
      <c r="H22" s="148"/>
    </row>
    <row r="25" spans="2:42" x14ac:dyDescent="0.45">
      <c r="AO25" s="23" t="s">
        <v>0</v>
      </c>
      <c r="AP25" s="23" t="s">
        <v>1</v>
      </c>
    </row>
    <row r="26" spans="2:42" x14ac:dyDescent="0.45">
      <c r="AO26" s="23" t="s">
        <v>2</v>
      </c>
      <c r="AP26" s="24">
        <v>722641</v>
      </c>
    </row>
    <row r="27" spans="2:42" x14ac:dyDescent="0.45">
      <c r="AO27" s="23" t="s">
        <v>3</v>
      </c>
      <c r="AP27" s="24">
        <v>1206197</v>
      </c>
    </row>
    <row r="28" spans="2:42" x14ac:dyDescent="0.45">
      <c r="AO28" s="23" t="s">
        <v>4</v>
      </c>
      <c r="AP28" s="24">
        <v>704100</v>
      </c>
    </row>
    <row r="29" spans="2:42" x14ac:dyDescent="0.45">
      <c r="AO29" s="23" t="s">
        <v>5</v>
      </c>
      <c r="AP29" s="24">
        <v>217417</v>
      </c>
    </row>
    <row r="30" spans="2:42" x14ac:dyDescent="0.45">
      <c r="AO30" s="23" t="s">
        <v>7</v>
      </c>
      <c r="AP30" s="24">
        <v>491702</v>
      </c>
    </row>
    <row r="31" spans="2:42" x14ac:dyDescent="0.45">
      <c r="AO31" s="23" t="s">
        <v>8</v>
      </c>
      <c r="AP31" s="24">
        <v>1798612</v>
      </c>
    </row>
  </sheetData>
  <mergeCells count="9">
    <mergeCell ref="B11:H11"/>
    <mergeCell ref="B19:G19"/>
    <mergeCell ref="B22:H22"/>
    <mergeCell ref="B2:I2"/>
    <mergeCell ref="B3:I3"/>
    <mergeCell ref="B6:C7"/>
    <mergeCell ref="D6:E7"/>
    <mergeCell ref="F6:G7"/>
    <mergeCell ref="H6:I7"/>
  </mergeCells>
  <pageMargins left="0.75" right="0.75" top="1" bottom="1" header="0.511811023622047" footer="0.511811023622047"/>
  <pageSetup paperSize="9" orientation="portrait" horizontalDpi="300" verticalDpi="30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36746-38BD-4408-A46F-B569D54FB5EA}">
  <sheetPr>
    <tabColor rgb="FF00B0F0"/>
  </sheetPr>
  <dimension ref="A1:AC23"/>
  <sheetViews>
    <sheetView zoomScale="69" zoomScaleNormal="69" workbookViewId="0">
      <selection activeCell="B21" sqref="B21"/>
    </sheetView>
  </sheetViews>
  <sheetFormatPr defaultRowHeight="14.25" x14ac:dyDescent="0.45"/>
  <cols>
    <col min="1" max="1" width="1.46484375" style="91" customWidth="1"/>
    <col min="2" max="2" width="17.3984375" style="91" bestFit="1" customWidth="1"/>
    <col min="3" max="3" width="3.19921875" style="91" customWidth="1"/>
    <col min="4" max="4" width="2.06640625" style="91" customWidth="1"/>
    <col min="5" max="16" width="9.06640625" style="91"/>
    <col min="17" max="17" width="6.1328125" style="91" customWidth="1"/>
    <col min="18" max="16384" width="9.06640625" style="91"/>
  </cols>
  <sheetData>
    <row r="1" spans="1:29" ht="14.25" customHeight="1" x14ac:dyDescent="0.45">
      <c r="A1" s="157" t="s">
        <v>171</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row>
    <row r="2" spans="1:29" ht="14.25" customHeight="1" x14ac:dyDescent="0.45">
      <c r="A2" s="157"/>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row>
    <row r="3" spans="1:29" ht="14.25" customHeight="1" x14ac:dyDescent="0.45">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row>
    <row r="4" spans="1:29" ht="14.25" customHeight="1" x14ac:dyDescent="0.45">
      <c r="A4" s="157"/>
      <c r="B4" s="157"/>
      <c r="C4" s="157"/>
      <c r="D4" s="157"/>
      <c r="E4" s="157"/>
      <c r="F4" s="157"/>
      <c r="G4" s="157"/>
      <c r="H4" s="157"/>
      <c r="I4" s="157"/>
      <c r="J4" s="157"/>
      <c r="K4" s="157"/>
      <c r="L4" s="157"/>
      <c r="M4" s="157"/>
      <c r="N4" s="157"/>
      <c r="O4" s="157"/>
      <c r="P4" s="157"/>
      <c r="Q4" s="157"/>
      <c r="R4" s="157"/>
      <c r="S4" s="157"/>
      <c r="T4" s="157"/>
      <c r="U4" s="157"/>
      <c r="V4" s="157"/>
      <c r="W4" s="157"/>
      <c r="X4" s="157"/>
      <c r="Y4" s="157"/>
      <c r="Z4" s="157"/>
      <c r="AA4" s="157"/>
      <c r="AB4" s="157"/>
      <c r="AC4" s="157"/>
    </row>
    <row r="5" spans="1:29" ht="14.25" customHeight="1" x14ac:dyDescent="0.45">
      <c r="A5" s="158" t="s">
        <v>166</v>
      </c>
      <c r="B5" s="158"/>
      <c r="C5" s="158"/>
      <c r="D5" s="158"/>
      <c r="E5" s="158"/>
      <c r="F5" s="158"/>
      <c r="G5" s="158"/>
      <c r="H5" s="158"/>
      <c r="I5" s="158"/>
      <c r="J5" s="158"/>
      <c r="K5" s="158"/>
      <c r="L5" s="158"/>
      <c r="M5" s="158"/>
      <c r="N5" s="158"/>
      <c r="O5" s="158"/>
      <c r="P5" s="158"/>
      <c r="Q5" s="158"/>
      <c r="R5" s="158"/>
      <c r="S5" s="158"/>
      <c r="T5" s="158"/>
      <c r="U5" s="158"/>
      <c r="V5" s="158"/>
      <c r="W5" s="158"/>
      <c r="X5" s="158"/>
      <c r="Y5" s="158"/>
      <c r="Z5" s="158"/>
      <c r="AA5" s="158"/>
      <c r="AB5" s="158"/>
      <c r="AC5" s="158"/>
    </row>
    <row r="6" spans="1:29" ht="14.25" customHeight="1" x14ac:dyDescent="0.45">
      <c r="A6" s="158"/>
      <c r="B6" s="158"/>
      <c r="C6" s="158"/>
      <c r="D6" s="158"/>
      <c r="E6" s="158"/>
      <c r="F6" s="158"/>
      <c r="G6" s="158"/>
      <c r="H6" s="158"/>
      <c r="I6" s="158"/>
      <c r="J6" s="158"/>
      <c r="K6" s="158"/>
      <c r="L6" s="158"/>
      <c r="M6" s="158"/>
      <c r="N6" s="158"/>
      <c r="O6" s="158"/>
      <c r="P6" s="158"/>
      <c r="Q6" s="158"/>
      <c r="R6" s="158"/>
      <c r="S6" s="158"/>
      <c r="T6" s="158"/>
      <c r="U6" s="158"/>
      <c r="V6" s="158"/>
      <c r="W6" s="158"/>
      <c r="X6" s="158"/>
      <c r="Y6" s="158"/>
      <c r="Z6" s="158"/>
      <c r="AA6" s="158"/>
      <c r="AB6" s="158"/>
      <c r="AC6" s="158"/>
    </row>
    <row r="13" spans="1:29" ht="9.4" customHeight="1" x14ac:dyDescent="0.45"/>
    <row r="14" spans="1:29" ht="9.4" customHeight="1" x14ac:dyDescent="0.45"/>
    <row r="15" spans="1:29" ht="18" x14ac:dyDescent="0.45">
      <c r="B15" s="128" t="s">
        <v>183</v>
      </c>
    </row>
    <row r="16" spans="1:29" ht="18" x14ac:dyDescent="0.45">
      <c r="B16" s="128" t="s">
        <v>170</v>
      </c>
    </row>
    <row r="17" spans="2:2" ht="18" x14ac:dyDescent="0.45">
      <c r="B17" s="129" t="s">
        <v>167</v>
      </c>
    </row>
    <row r="18" spans="2:2" ht="18" x14ac:dyDescent="0.55000000000000004">
      <c r="B18" s="139" t="s">
        <v>182</v>
      </c>
    </row>
    <row r="19" spans="2:2" ht="14.25" customHeight="1" x14ac:dyDescent="0.45"/>
    <row r="20" spans="2:2" ht="14.25" customHeight="1" x14ac:dyDescent="0.45"/>
    <row r="21" spans="2:2" ht="16.899999999999999" customHeight="1" x14ac:dyDescent="0.45">
      <c r="B21" s="128" t="s">
        <v>168</v>
      </c>
    </row>
    <row r="22" spans="2:2" ht="18" x14ac:dyDescent="0.45">
      <c r="B22" s="128" t="s">
        <v>169</v>
      </c>
    </row>
    <row r="23" spans="2:2" ht="18" x14ac:dyDescent="0.55000000000000004">
      <c r="B23" s="140">
        <v>0.36</v>
      </c>
    </row>
  </sheetData>
  <mergeCells count="2">
    <mergeCell ref="A1:AC4"/>
    <mergeCell ref="A5:AC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F038-43B0-48AC-BFC7-76B82D0E686E}">
  <dimension ref="B3:E17"/>
  <sheetViews>
    <sheetView showGridLines="0" workbookViewId="0">
      <selection activeCell="E28" sqref="E28"/>
    </sheetView>
  </sheetViews>
  <sheetFormatPr defaultRowHeight="14.25" x14ac:dyDescent="0.45"/>
  <cols>
    <col min="1" max="1" width="9.06640625" customWidth="1"/>
    <col min="2" max="2" width="9.86328125" customWidth="1"/>
    <col min="3" max="3" width="83.9296875" bestFit="1" customWidth="1"/>
    <col min="4" max="5" width="9.9296875" bestFit="1" customWidth="1"/>
  </cols>
  <sheetData>
    <row r="3" spans="2:5" ht="21" x14ac:dyDescent="0.65">
      <c r="B3" s="141"/>
      <c r="C3" s="141"/>
      <c r="D3" s="141"/>
      <c r="E3" s="141"/>
    </row>
    <row r="4" spans="2:5" ht="21" x14ac:dyDescent="0.65">
      <c r="B4" s="141"/>
      <c r="C4" s="142"/>
      <c r="D4" s="141"/>
      <c r="E4" s="141"/>
    </row>
    <row r="5" spans="2:5" ht="21" x14ac:dyDescent="0.65">
      <c r="B5" s="141"/>
      <c r="C5" s="141"/>
      <c r="D5" s="141"/>
      <c r="E5" s="141"/>
    </row>
    <row r="6" spans="2:5" ht="21" x14ac:dyDescent="0.65">
      <c r="B6" s="141"/>
      <c r="C6" s="142"/>
      <c r="D6" s="141"/>
      <c r="E6" s="141"/>
    </row>
    <row r="7" spans="2:5" ht="21" x14ac:dyDescent="0.65">
      <c r="B7" s="141"/>
      <c r="C7" s="141"/>
      <c r="D7" s="141"/>
      <c r="E7" s="141"/>
    </row>
    <row r="8" spans="2:5" ht="21" x14ac:dyDescent="0.65">
      <c r="B8" s="141"/>
      <c r="C8" s="142"/>
      <c r="D8" s="141"/>
      <c r="E8" s="141"/>
    </row>
    <row r="9" spans="2:5" ht="21" x14ac:dyDescent="0.65">
      <c r="B9" s="141"/>
      <c r="C9" s="141"/>
      <c r="D9" s="141"/>
      <c r="E9" s="141"/>
    </row>
    <row r="10" spans="2:5" ht="21" x14ac:dyDescent="0.65">
      <c r="B10" s="141"/>
      <c r="C10" s="142"/>
      <c r="D10" s="141"/>
      <c r="E10" s="141"/>
    </row>
    <row r="11" spans="2:5" ht="21" x14ac:dyDescent="0.65">
      <c r="B11" s="141"/>
      <c r="C11" s="141"/>
      <c r="D11" s="141"/>
      <c r="E11" s="141"/>
    </row>
    <row r="12" spans="2:5" ht="21" x14ac:dyDescent="0.65">
      <c r="B12" s="141"/>
      <c r="C12" s="142"/>
      <c r="D12" s="141"/>
      <c r="E12" s="141"/>
    </row>
    <row r="13" spans="2:5" ht="21" x14ac:dyDescent="0.65">
      <c r="B13" s="141"/>
      <c r="C13" s="141"/>
      <c r="D13" s="141"/>
      <c r="E13" s="141"/>
    </row>
    <row r="14" spans="2:5" ht="21" x14ac:dyDescent="0.65">
      <c r="B14" s="141"/>
      <c r="C14" s="142"/>
      <c r="D14" s="141"/>
      <c r="E14" s="141"/>
    </row>
    <row r="15" spans="2:5" ht="21" x14ac:dyDescent="0.65">
      <c r="B15" s="141"/>
      <c r="C15" s="141"/>
      <c r="D15" s="141"/>
      <c r="E15" s="141"/>
    </row>
    <row r="16" spans="2:5" ht="21" x14ac:dyDescent="0.65">
      <c r="B16" s="141"/>
      <c r="C16" s="142"/>
      <c r="D16" s="141"/>
      <c r="E16" s="141"/>
    </row>
    <row r="17" spans="2:5" ht="21" x14ac:dyDescent="0.65">
      <c r="B17" s="141"/>
      <c r="C17" s="141"/>
      <c r="D17" s="141"/>
      <c r="E17" s="14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1285-8DC4-43DA-A84E-7EED1343EDD3}">
  <dimension ref="A2:F274"/>
  <sheetViews>
    <sheetView showGridLines="0" topLeftCell="A3" workbookViewId="0">
      <selection activeCell="O10" sqref="O10"/>
    </sheetView>
  </sheetViews>
  <sheetFormatPr defaultRowHeight="14.25" x14ac:dyDescent="0.45"/>
  <cols>
    <col min="1" max="1" width="2.9296875" customWidth="1"/>
    <col min="2" max="2" width="12.06640625" bestFit="1" customWidth="1"/>
    <col min="3" max="3" width="19.9296875" customWidth="1"/>
    <col min="4" max="4" width="17.3984375" customWidth="1"/>
    <col min="5" max="38" width="10.33203125" bestFit="1" customWidth="1"/>
    <col min="39" max="39" width="10.19921875" bestFit="1" customWidth="1"/>
    <col min="40" max="42" width="10.33203125" bestFit="1" customWidth="1"/>
    <col min="43" max="43" width="10.19921875" bestFit="1" customWidth="1"/>
    <col min="44" max="44" width="10.33203125" bestFit="1" customWidth="1"/>
    <col min="45" max="45" width="10.19921875" bestFit="1" customWidth="1"/>
  </cols>
  <sheetData>
    <row r="2" spans="1:6" ht="15.75" x14ac:dyDescent="0.45">
      <c r="A2" s="159" t="s">
        <v>146</v>
      </c>
      <c r="B2" s="159"/>
      <c r="C2" s="159"/>
      <c r="D2" s="159"/>
    </row>
    <row r="3" spans="1:6" ht="13.15" customHeight="1" x14ac:dyDescent="0.45"/>
    <row r="4" spans="1:6" ht="42.75" x14ac:dyDescent="0.45">
      <c r="B4" s="93" t="s">
        <v>100</v>
      </c>
      <c r="C4" s="92" t="s">
        <v>143</v>
      </c>
      <c r="D4" s="92" t="s">
        <v>144</v>
      </c>
      <c r="E4" s="92" t="s">
        <v>145</v>
      </c>
      <c r="F4" s="92"/>
    </row>
    <row r="5" spans="1:6" x14ac:dyDescent="0.45">
      <c r="B5" s="19" t="s">
        <v>140</v>
      </c>
    </row>
    <row r="6" spans="1:6" x14ac:dyDescent="0.45">
      <c r="B6" s="20" t="s">
        <v>106</v>
      </c>
      <c r="C6">
        <v>8.09</v>
      </c>
      <c r="D6">
        <v>4.0999999999999996</v>
      </c>
      <c r="E6" s="109">
        <v>190520</v>
      </c>
    </row>
    <row r="7" spans="1:6" x14ac:dyDescent="0.45">
      <c r="B7" s="20" t="s">
        <v>107</v>
      </c>
      <c r="C7">
        <v>7.12</v>
      </c>
      <c r="D7">
        <v>4.3099999999999996</v>
      </c>
      <c r="E7" s="109">
        <v>167676</v>
      </c>
    </row>
    <row r="8" spans="1:6" x14ac:dyDescent="0.45">
      <c r="B8" s="20" t="s">
        <v>108</v>
      </c>
      <c r="C8">
        <v>7.4</v>
      </c>
      <c r="D8">
        <v>3.98</v>
      </c>
      <c r="E8" s="109">
        <v>174270</v>
      </c>
    </row>
    <row r="9" spans="1:6" x14ac:dyDescent="0.45">
      <c r="B9" s="20" t="s">
        <v>109</v>
      </c>
      <c r="C9">
        <v>8.09</v>
      </c>
      <c r="D9">
        <v>4.08</v>
      </c>
      <c r="E9" s="109">
        <v>190520</v>
      </c>
    </row>
    <row r="10" spans="1:6" x14ac:dyDescent="0.45">
      <c r="B10" s="20" t="s">
        <v>110</v>
      </c>
      <c r="C10">
        <v>8.33</v>
      </c>
      <c r="D10">
        <v>4.1399999999999997</v>
      </c>
      <c r="E10" s="109">
        <v>196172</v>
      </c>
    </row>
    <row r="11" spans="1:6" x14ac:dyDescent="0.45">
      <c r="B11" s="20" t="s">
        <v>111</v>
      </c>
      <c r="C11">
        <v>8.08</v>
      </c>
      <c r="D11">
        <v>3.92</v>
      </c>
      <c r="E11" s="109">
        <v>190284</v>
      </c>
    </row>
    <row r="12" spans="1:6" x14ac:dyDescent="0.45">
      <c r="B12" s="20" t="s">
        <v>112</v>
      </c>
      <c r="C12">
        <v>7.95</v>
      </c>
      <c r="D12">
        <v>4.04</v>
      </c>
      <c r="E12" s="109">
        <v>187222</v>
      </c>
    </row>
    <row r="13" spans="1:6" x14ac:dyDescent="0.45">
      <c r="B13" s="20" t="s">
        <v>113</v>
      </c>
      <c r="C13">
        <v>7.86</v>
      </c>
      <c r="D13">
        <v>4</v>
      </c>
      <c r="E13" s="109">
        <v>185103</v>
      </c>
    </row>
    <row r="14" spans="1:6" x14ac:dyDescent="0.45">
      <c r="B14" s="20" t="s">
        <v>147</v>
      </c>
      <c r="C14">
        <v>7.33</v>
      </c>
      <c r="D14">
        <v>4.0199999999999996</v>
      </c>
      <c r="E14" s="109">
        <v>172622</v>
      </c>
    </row>
    <row r="15" spans="1:6" x14ac:dyDescent="0.45">
      <c r="B15" s="20" t="s">
        <v>114</v>
      </c>
      <c r="C15">
        <v>7.68</v>
      </c>
      <c r="D15">
        <v>3.85</v>
      </c>
      <c r="E15" s="109">
        <v>180864</v>
      </c>
    </row>
    <row r="16" spans="1:6" x14ac:dyDescent="0.45">
      <c r="B16" s="20" t="s">
        <v>115</v>
      </c>
      <c r="C16">
        <v>7.79</v>
      </c>
      <c r="D16">
        <v>4</v>
      </c>
      <c r="E16" s="109">
        <v>183454</v>
      </c>
    </row>
    <row r="17" spans="2:5" x14ac:dyDescent="0.45">
      <c r="B17" s="20" t="s">
        <v>116</v>
      </c>
      <c r="C17">
        <v>8.48</v>
      </c>
      <c r="D17">
        <v>4.0999999999999996</v>
      </c>
      <c r="E17" s="109">
        <v>199704</v>
      </c>
    </row>
    <row r="18" spans="2:5" x14ac:dyDescent="0.45">
      <c r="B18" s="19" t="s">
        <v>141</v>
      </c>
    </row>
    <row r="19" spans="2:5" x14ac:dyDescent="0.45">
      <c r="B19" s="20" t="s">
        <v>106</v>
      </c>
      <c r="C19">
        <v>8.15</v>
      </c>
      <c r="D19">
        <v>4.29</v>
      </c>
      <c r="E19" s="109">
        <v>191932</v>
      </c>
    </row>
    <row r="20" spans="2:5" x14ac:dyDescent="0.45">
      <c r="B20" s="20" t="s">
        <v>107</v>
      </c>
      <c r="C20">
        <v>7.21</v>
      </c>
      <c r="D20">
        <v>4.1900000000000004</v>
      </c>
      <c r="E20" s="109">
        <v>169796</v>
      </c>
    </row>
    <row r="21" spans="2:5" x14ac:dyDescent="0.45">
      <c r="B21" s="20" t="s">
        <v>108</v>
      </c>
      <c r="C21">
        <v>8.15</v>
      </c>
      <c r="D21">
        <v>4.43</v>
      </c>
      <c r="E21" s="109">
        <v>191932</v>
      </c>
    </row>
    <row r="22" spans="2:5" x14ac:dyDescent="0.45">
      <c r="B22" s="20" t="s">
        <v>109</v>
      </c>
      <c r="C22">
        <v>7.83</v>
      </c>
      <c r="D22">
        <v>3.85</v>
      </c>
      <c r="E22" s="109">
        <v>184396</v>
      </c>
    </row>
    <row r="23" spans="2:5" x14ac:dyDescent="0.45">
      <c r="B23" s="20" t="s">
        <v>110</v>
      </c>
      <c r="C23">
        <v>7.47</v>
      </c>
      <c r="D23">
        <v>4.07</v>
      </c>
      <c r="E23" s="109">
        <v>175918</v>
      </c>
    </row>
    <row r="24" spans="2:5" x14ac:dyDescent="0.45">
      <c r="B24" s="20" t="s">
        <v>111</v>
      </c>
      <c r="C24">
        <v>7.82</v>
      </c>
      <c r="D24">
        <v>3.84</v>
      </c>
      <c r="E24" s="109">
        <v>184161</v>
      </c>
    </row>
    <row r="25" spans="2:5" x14ac:dyDescent="0.45">
      <c r="B25" s="20" t="s">
        <v>112</v>
      </c>
      <c r="C25">
        <v>7.77</v>
      </c>
      <c r="D25">
        <v>4.1399999999999997</v>
      </c>
      <c r="E25" s="109">
        <v>182984</v>
      </c>
    </row>
    <row r="26" spans="2:5" x14ac:dyDescent="0.45">
      <c r="B26" s="20" t="s">
        <v>113</v>
      </c>
      <c r="C26">
        <v>7.5</v>
      </c>
      <c r="D26">
        <v>3.44</v>
      </c>
      <c r="E26" s="109">
        <v>176625</v>
      </c>
    </row>
    <row r="27" spans="2:5" x14ac:dyDescent="0.45">
      <c r="B27" s="20" t="s">
        <v>147</v>
      </c>
      <c r="C27">
        <v>6.47</v>
      </c>
      <c r="D27">
        <v>3.33</v>
      </c>
      <c r="E27" s="109">
        <v>152368</v>
      </c>
    </row>
    <row r="28" spans="2:5" x14ac:dyDescent="0.45">
      <c r="B28" s="20" t="s">
        <v>114</v>
      </c>
      <c r="C28">
        <v>6.48</v>
      </c>
      <c r="D28">
        <v>3.28</v>
      </c>
      <c r="E28" s="109">
        <v>152604</v>
      </c>
    </row>
    <row r="29" spans="2:5" x14ac:dyDescent="0.45">
      <c r="B29" s="20" t="s">
        <v>115</v>
      </c>
      <c r="C29">
        <v>6.54</v>
      </c>
      <c r="D29">
        <v>2.88</v>
      </c>
      <c r="E29" s="109">
        <v>154017</v>
      </c>
    </row>
    <row r="30" spans="2:5" x14ac:dyDescent="0.45">
      <c r="B30" s="20" t="s">
        <v>116</v>
      </c>
      <c r="C30">
        <v>6.6</v>
      </c>
      <c r="D30">
        <v>3.09</v>
      </c>
      <c r="E30" s="109">
        <v>155430</v>
      </c>
    </row>
    <row r="31" spans="2:5" x14ac:dyDescent="0.45">
      <c r="B31" s="19" t="s">
        <v>142</v>
      </c>
    </row>
    <row r="32" spans="2:5" x14ac:dyDescent="0.45">
      <c r="B32" s="20" t="s">
        <v>106</v>
      </c>
      <c r="C32">
        <v>5.71</v>
      </c>
      <c r="D32">
        <v>2.95</v>
      </c>
      <c r="E32" s="109">
        <v>134470</v>
      </c>
    </row>
    <row r="33" spans="2:5" x14ac:dyDescent="0.45">
      <c r="B33" s="20" t="s">
        <v>107</v>
      </c>
      <c r="C33">
        <v>5.62</v>
      </c>
      <c r="D33">
        <v>3.03</v>
      </c>
      <c r="E33" s="109">
        <v>132351</v>
      </c>
    </row>
    <row r="34" spans="2:5" x14ac:dyDescent="0.45">
      <c r="B34" s="20" t="s">
        <v>108</v>
      </c>
      <c r="C34">
        <v>4.97</v>
      </c>
      <c r="D34">
        <v>2.97</v>
      </c>
      <c r="E34" s="109">
        <v>117044</v>
      </c>
    </row>
    <row r="35" spans="2:5" x14ac:dyDescent="0.45">
      <c r="B35" s="20" t="s">
        <v>109</v>
      </c>
      <c r="C35">
        <v>4.7</v>
      </c>
      <c r="D35">
        <v>3.18</v>
      </c>
      <c r="E35" s="109">
        <v>110685</v>
      </c>
    </row>
    <row r="36" spans="2:5" x14ac:dyDescent="0.45">
      <c r="B36" s="20" t="s">
        <v>110</v>
      </c>
      <c r="C36">
        <v>5.38</v>
      </c>
      <c r="D36">
        <v>2.89</v>
      </c>
      <c r="E36" s="109">
        <v>126699</v>
      </c>
    </row>
    <row r="37" spans="2:5" x14ac:dyDescent="0.45">
      <c r="B37" s="20" t="s">
        <v>111</v>
      </c>
      <c r="C37">
        <v>5.39</v>
      </c>
      <c r="D37">
        <v>2.48</v>
      </c>
      <c r="E37" s="109">
        <v>126934</v>
      </c>
    </row>
    <row r="38" spans="2:5" x14ac:dyDescent="0.45">
      <c r="B38" s="20" t="s">
        <v>112</v>
      </c>
      <c r="C38">
        <v>4.5199999999999996</v>
      </c>
      <c r="D38">
        <v>2.3199999999999998</v>
      </c>
      <c r="E38" s="109">
        <v>106446</v>
      </c>
    </row>
    <row r="39" spans="2:5" x14ac:dyDescent="0.45">
      <c r="B39" s="20" t="s">
        <v>113</v>
      </c>
      <c r="C39">
        <v>4.7699999999999996</v>
      </c>
      <c r="D39">
        <v>2.5</v>
      </c>
      <c r="E39" s="109">
        <v>112334</v>
      </c>
    </row>
    <row r="40" spans="2:5" x14ac:dyDescent="0.45">
      <c r="B40" s="20" t="s">
        <v>147</v>
      </c>
      <c r="C40">
        <v>4.25</v>
      </c>
      <c r="D40">
        <v>2.04</v>
      </c>
      <c r="E40" s="109">
        <v>100088</v>
      </c>
    </row>
    <row r="41" spans="2:5" x14ac:dyDescent="0.45">
      <c r="B41" s="20" t="s">
        <v>114</v>
      </c>
      <c r="C41">
        <v>4.0999999999999996</v>
      </c>
      <c r="D41">
        <v>2.57</v>
      </c>
      <c r="E41" s="109">
        <v>96555</v>
      </c>
    </row>
    <row r="42" spans="2:5" x14ac:dyDescent="0.45">
      <c r="B42" s="20" t="s">
        <v>115</v>
      </c>
      <c r="C42">
        <v>4.0999999999999996</v>
      </c>
      <c r="D42">
        <v>2.34</v>
      </c>
      <c r="E42" s="109">
        <v>96555</v>
      </c>
    </row>
    <row r="43" spans="2:5" x14ac:dyDescent="0.45">
      <c r="B43" s="20" t="s">
        <v>116</v>
      </c>
      <c r="C43">
        <v>4.0999999999999996</v>
      </c>
      <c r="D43">
        <v>1.91</v>
      </c>
      <c r="E43" s="109">
        <v>96555</v>
      </c>
    </row>
    <row r="44" spans="2:5" x14ac:dyDescent="0.45">
      <c r="B44" s="19" t="s">
        <v>101</v>
      </c>
      <c r="C44">
        <v>6.6611111111111114</v>
      </c>
      <c r="D44">
        <v>3.4597222222222221</v>
      </c>
      <c r="E44" s="109">
        <v>156869.16666666666</v>
      </c>
    </row>
    <row r="47" spans="2:5" ht="15.75" x14ac:dyDescent="0.45">
      <c r="B47" s="160" t="s">
        <v>159</v>
      </c>
      <c r="C47" s="159"/>
      <c r="D47" s="159"/>
      <c r="E47" s="159"/>
    </row>
    <row r="48" spans="2:5" ht="28.5" x14ac:dyDescent="0.45">
      <c r="B48" s="93" t="s">
        <v>100</v>
      </c>
      <c r="C48" s="92" t="s">
        <v>102</v>
      </c>
      <c r="D48" s="92" t="s">
        <v>103</v>
      </c>
    </row>
    <row r="49" spans="2:4" x14ac:dyDescent="0.45">
      <c r="B49" s="19" t="s">
        <v>140</v>
      </c>
    </row>
    <row r="50" spans="2:4" x14ac:dyDescent="0.45">
      <c r="B50" s="20" t="s">
        <v>106</v>
      </c>
      <c r="C50">
        <v>594</v>
      </c>
      <c r="D50">
        <v>282.2</v>
      </c>
    </row>
    <row r="51" spans="2:4" x14ac:dyDescent="0.45">
      <c r="B51" s="20" t="s">
        <v>107</v>
      </c>
      <c r="C51">
        <v>467</v>
      </c>
      <c r="D51">
        <v>271.60000000000002</v>
      </c>
    </row>
    <row r="52" spans="2:4" x14ac:dyDescent="0.45">
      <c r="B52" s="20" t="s">
        <v>108</v>
      </c>
      <c r="C52">
        <v>564</v>
      </c>
      <c r="D52">
        <v>270</v>
      </c>
    </row>
    <row r="53" spans="2:4" x14ac:dyDescent="0.45">
      <c r="B53" s="20" t="s">
        <v>109</v>
      </c>
      <c r="C53">
        <v>536</v>
      </c>
      <c r="D53">
        <v>280.39999999999998</v>
      </c>
    </row>
    <row r="54" spans="2:4" x14ac:dyDescent="0.45">
      <c r="B54" s="20" t="s">
        <v>110</v>
      </c>
      <c r="C54">
        <v>488</v>
      </c>
      <c r="D54">
        <v>274.60000000000002</v>
      </c>
    </row>
    <row r="55" spans="2:4" x14ac:dyDescent="0.45">
      <c r="B55" s="20" t="s">
        <v>111</v>
      </c>
      <c r="C55">
        <v>407</v>
      </c>
      <c r="D55">
        <v>267.8</v>
      </c>
    </row>
    <row r="56" spans="2:4" x14ac:dyDescent="0.45">
      <c r="B56" s="20" t="s">
        <v>112</v>
      </c>
      <c r="C56">
        <v>511</v>
      </c>
      <c r="D56">
        <v>266.3</v>
      </c>
    </row>
    <row r="57" spans="2:4" x14ac:dyDescent="0.45">
      <c r="B57" s="20" t="s">
        <v>113</v>
      </c>
      <c r="C57">
        <v>577</v>
      </c>
      <c r="D57">
        <v>265</v>
      </c>
    </row>
    <row r="58" spans="2:4" x14ac:dyDescent="0.45">
      <c r="B58" s="20" t="s">
        <v>147</v>
      </c>
      <c r="C58">
        <v>505</v>
      </c>
      <c r="D58">
        <v>275.89999999999998</v>
      </c>
    </row>
    <row r="59" spans="2:4" x14ac:dyDescent="0.45">
      <c r="B59" s="20" t="s">
        <v>114</v>
      </c>
      <c r="C59">
        <v>570</v>
      </c>
      <c r="D59" s="109">
        <v>267.8</v>
      </c>
    </row>
    <row r="60" spans="2:4" x14ac:dyDescent="0.45">
      <c r="B60" s="20" t="s">
        <v>115</v>
      </c>
      <c r="C60">
        <v>561</v>
      </c>
      <c r="D60" s="109">
        <v>259.10000000000002</v>
      </c>
    </row>
    <row r="61" spans="2:4" x14ac:dyDescent="0.45">
      <c r="B61" s="20" t="s">
        <v>116</v>
      </c>
      <c r="C61">
        <v>486</v>
      </c>
      <c r="D61" s="109">
        <v>245.3</v>
      </c>
    </row>
    <row r="62" spans="2:4" x14ac:dyDescent="0.45">
      <c r="B62" s="19" t="s">
        <v>141</v>
      </c>
    </row>
    <row r="63" spans="2:4" x14ac:dyDescent="0.45">
      <c r="B63" s="20" t="s">
        <v>106</v>
      </c>
      <c r="C63">
        <v>527</v>
      </c>
      <c r="D63" s="109">
        <v>224</v>
      </c>
    </row>
    <row r="64" spans="2:4" x14ac:dyDescent="0.45">
      <c r="B64" s="20" t="s">
        <v>107</v>
      </c>
      <c r="C64">
        <v>522</v>
      </c>
      <c r="D64" s="109">
        <v>209.1</v>
      </c>
    </row>
    <row r="65" spans="2:4" x14ac:dyDescent="0.45">
      <c r="B65" s="20" t="s">
        <v>108</v>
      </c>
      <c r="C65">
        <v>524</v>
      </c>
      <c r="D65" s="109">
        <v>198.3</v>
      </c>
    </row>
    <row r="66" spans="2:4" x14ac:dyDescent="0.45">
      <c r="B66" s="20" t="s">
        <v>109</v>
      </c>
      <c r="C66">
        <v>576</v>
      </c>
      <c r="D66" s="109">
        <v>172.8</v>
      </c>
    </row>
    <row r="67" spans="2:4" x14ac:dyDescent="0.45">
      <c r="B67" s="20" t="s">
        <v>110</v>
      </c>
      <c r="C67">
        <v>595</v>
      </c>
      <c r="D67" s="109">
        <v>153.19999999999999</v>
      </c>
    </row>
    <row r="68" spans="2:4" x14ac:dyDescent="0.45">
      <c r="B68" s="20" t="s">
        <v>111</v>
      </c>
      <c r="C68">
        <v>515</v>
      </c>
      <c r="D68" s="109">
        <v>149.9</v>
      </c>
    </row>
    <row r="69" spans="2:4" x14ac:dyDescent="0.45">
      <c r="B69" s="20" t="s">
        <v>112</v>
      </c>
      <c r="C69">
        <v>530</v>
      </c>
      <c r="D69" s="109">
        <v>127.9</v>
      </c>
    </row>
    <row r="70" spans="2:4" x14ac:dyDescent="0.45">
      <c r="B70" s="20" t="s">
        <v>113</v>
      </c>
      <c r="C70">
        <v>513</v>
      </c>
      <c r="D70" s="109">
        <v>112.5</v>
      </c>
    </row>
    <row r="71" spans="2:4" x14ac:dyDescent="0.45">
      <c r="B71" s="20" t="s">
        <v>147</v>
      </c>
      <c r="C71">
        <v>499</v>
      </c>
      <c r="D71" s="109">
        <v>103.2</v>
      </c>
    </row>
    <row r="72" spans="2:4" x14ac:dyDescent="0.45">
      <c r="B72" s="20" t="s">
        <v>114</v>
      </c>
      <c r="C72">
        <v>532</v>
      </c>
      <c r="D72" s="109">
        <v>81.5</v>
      </c>
    </row>
    <row r="73" spans="2:4" x14ac:dyDescent="0.45">
      <c r="B73" s="20" t="s">
        <v>115</v>
      </c>
      <c r="C73">
        <v>551</v>
      </c>
      <c r="D73" s="109">
        <v>86.5</v>
      </c>
    </row>
    <row r="74" spans="2:4" x14ac:dyDescent="0.45">
      <c r="B74" s="20" t="s">
        <v>116</v>
      </c>
      <c r="C74">
        <v>548</v>
      </c>
      <c r="D74" s="109">
        <v>88.1</v>
      </c>
    </row>
    <row r="75" spans="2:4" x14ac:dyDescent="0.45">
      <c r="B75" s="19" t="s">
        <v>142</v>
      </c>
    </row>
    <row r="76" spans="2:4" x14ac:dyDescent="0.45">
      <c r="B76" s="20" t="s">
        <v>106</v>
      </c>
      <c r="C76">
        <v>491</v>
      </c>
      <c r="D76" s="109">
        <v>82.2</v>
      </c>
    </row>
    <row r="77" spans="2:4" x14ac:dyDescent="0.45">
      <c r="B77" s="20" t="s">
        <v>107</v>
      </c>
      <c r="C77">
        <v>546</v>
      </c>
      <c r="D77" s="109">
        <v>88.1</v>
      </c>
    </row>
    <row r="78" spans="2:4" x14ac:dyDescent="0.45">
      <c r="B78" s="20" t="s">
        <v>108</v>
      </c>
      <c r="C78">
        <v>519</v>
      </c>
      <c r="D78" s="109">
        <v>85.6</v>
      </c>
    </row>
    <row r="79" spans="2:4" x14ac:dyDescent="0.45">
      <c r="B79" s="20" t="s">
        <v>109</v>
      </c>
      <c r="C79">
        <v>565</v>
      </c>
      <c r="D79" s="109">
        <v>82</v>
      </c>
    </row>
    <row r="80" spans="2:4" x14ac:dyDescent="0.45">
      <c r="B80" s="20" t="s">
        <v>110</v>
      </c>
      <c r="C80">
        <v>539</v>
      </c>
      <c r="D80" s="109">
        <v>84</v>
      </c>
    </row>
    <row r="81" spans="1:5" x14ac:dyDescent="0.45">
      <c r="B81" s="20" t="s">
        <v>111</v>
      </c>
      <c r="C81">
        <v>512</v>
      </c>
      <c r="D81" s="109">
        <v>90.5</v>
      </c>
    </row>
    <row r="82" spans="1:5" x14ac:dyDescent="0.45">
      <c r="B82" s="20" t="s">
        <v>112</v>
      </c>
      <c r="C82">
        <v>549</v>
      </c>
      <c r="D82" s="109">
        <v>89.1</v>
      </c>
    </row>
    <row r="83" spans="1:5" x14ac:dyDescent="0.45">
      <c r="B83" s="20" t="s">
        <v>113</v>
      </c>
      <c r="C83">
        <v>566</v>
      </c>
      <c r="D83" s="109">
        <v>85.1</v>
      </c>
    </row>
    <row r="84" spans="1:5" x14ac:dyDescent="0.45">
      <c r="B84" s="20" t="s">
        <v>147</v>
      </c>
      <c r="C84">
        <v>544</v>
      </c>
      <c r="D84" s="109">
        <v>83.4</v>
      </c>
    </row>
    <row r="85" spans="1:5" x14ac:dyDescent="0.45">
      <c r="B85" s="20" t="s">
        <v>114</v>
      </c>
      <c r="C85">
        <v>531</v>
      </c>
      <c r="D85" s="109">
        <v>84.3</v>
      </c>
    </row>
    <row r="86" spans="1:5" x14ac:dyDescent="0.45">
      <c r="B86" s="20" t="s">
        <v>115</v>
      </c>
      <c r="C86">
        <v>523</v>
      </c>
      <c r="D86" s="109">
        <v>88</v>
      </c>
    </row>
    <row r="87" spans="1:5" x14ac:dyDescent="0.45">
      <c r="B87" s="20" t="s">
        <v>116</v>
      </c>
      <c r="C87">
        <v>491</v>
      </c>
      <c r="D87" s="109">
        <v>95.5</v>
      </c>
    </row>
    <row r="88" spans="1:5" x14ac:dyDescent="0.45">
      <c r="B88" s="19" t="s">
        <v>101</v>
      </c>
      <c r="C88">
        <v>19074</v>
      </c>
      <c r="D88" s="109">
        <v>165.85555555555555</v>
      </c>
    </row>
    <row r="93" spans="1:5" ht="15.75" x14ac:dyDescent="0.45">
      <c r="A93" s="159" t="s">
        <v>160</v>
      </c>
      <c r="B93" s="160"/>
      <c r="C93" s="159"/>
      <c r="D93" s="159"/>
    </row>
    <row r="94" spans="1:5" ht="57" x14ac:dyDescent="0.45">
      <c r="B94" s="93" t="s">
        <v>100</v>
      </c>
      <c r="C94" s="92" t="s">
        <v>153</v>
      </c>
      <c r="D94" s="92" t="s">
        <v>154</v>
      </c>
      <c r="E94" s="92" t="s">
        <v>155</v>
      </c>
    </row>
    <row r="95" spans="1:5" x14ac:dyDescent="0.45">
      <c r="B95" s="19" t="s">
        <v>140</v>
      </c>
    </row>
    <row r="96" spans="1:5" x14ac:dyDescent="0.45">
      <c r="B96" s="20" t="s">
        <v>106</v>
      </c>
      <c r="C96">
        <v>63.5</v>
      </c>
      <c r="D96">
        <v>55.1</v>
      </c>
      <c r="E96" s="109">
        <v>57325</v>
      </c>
    </row>
    <row r="97" spans="2:5" x14ac:dyDescent="0.45">
      <c r="B97" s="20" t="s">
        <v>107</v>
      </c>
      <c r="C97">
        <v>61.6</v>
      </c>
      <c r="D97">
        <v>53</v>
      </c>
      <c r="E97" s="109">
        <v>55609</v>
      </c>
    </row>
    <row r="98" spans="2:5" x14ac:dyDescent="0.45">
      <c r="B98" s="20" t="s">
        <v>108</v>
      </c>
      <c r="C98">
        <v>63.9</v>
      </c>
      <c r="D98">
        <v>59.8</v>
      </c>
      <c r="E98" s="109">
        <v>57686</v>
      </c>
    </row>
    <row r="99" spans="2:5" x14ac:dyDescent="0.45">
      <c r="B99" s="20" t="s">
        <v>109</v>
      </c>
      <c r="C99">
        <v>66.599999999999994</v>
      </c>
      <c r="D99">
        <v>61.5</v>
      </c>
      <c r="E99" s="109">
        <v>60123</v>
      </c>
    </row>
    <row r="100" spans="2:5" x14ac:dyDescent="0.45">
      <c r="B100" s="20" t="s">
        <v>110</v>
      </c>
      <c r="C100">
        <v>61.3</v>
      </c>
      <c r="D100">
        <v>56.4</v>
      </c>
      <c r="E100" s="109">
        <v>55339</v>
      </c>
    </row>
    <row r="101" spans="2:5" x14ac:dyDescent="0.45">
      <c r="B101" s="20" t="s">
        <v>111</v>
      </c>
      <c r="C101">
        <v>61.3</v>
      </c>
      <c r="D101">
        <v>56.4</v>
      </c>
      <c r="E101" s="109">
        <v>55339</v>
      </c>
    </row>
    <row r="102" spans="2:5" x14ac:dyDescent="0.45">
      <c r="B102" s="20" t="s">
        <v>112</v>
      </c>
      <c r="C102">
        <v>66.7</v>
      </c>
      <c r="D102">
        <v>60</v>
      </c>
      <c r="E102" s="109">
        <v>60213</v>
      </c>
    </row>
    <row r="103" spans="2:5" x14ac:dyDescent="0.45">
      <c r="B103" s="20" t="s">
        <v>113</v>
      </c>
      <c r="C103">
        <v>64.3</v>
      </c>
      <c r="D103">
        <v>56.1</v>
      </c>
      <c r="E103" s="109">
        <v>58047</v>
      </c>
    </row>
    <row r="104" spans="2:5" x14ac:dyDescent="0.45">
      <c r="B104" s="20" t="s">
        <v>147</v>
      </c>
      <c r="C104">
        <v>60.6</v>
      </c>
      <c r="D104">
        <v>54.7</v>
      </c>
      <c r="E104" s="109">
        <v>54707</v>
      </c>
    </row>
    <row r="105" spans="2:5" x14ac:dyDescent="0.45">
      <c r="B105" s="20" t="s">
        <v>114</v>
      </c>
      <c r="C105">
        <v>63.6</v>
      </c>
      <c r="D105">
        <v>55.9</v>
      </c>
      <c r="E105" s="109">
        <v>57415</v>
      </c>
    </row>
    <row r="106" spans="2:5" x14ac:dyDescent="0.45">
      <c r="B106" s="20" t="s">
        <v>115</v>
      </c>
      <c r="C106">
        <v>60.6</v>
      </c>
      <c r="D106">
        <v>56.5</v>
      </c>
      <c r="E106" s="109">
        <v>54707</v>
      </c>
    </row>
    <row r="107" spans="2:5" x14ac:dyDescent="0.45">
      <c r="B107" s="20" t="s">
        <v>116</v>
      </c>
      <c r="C107">
        <v>60.6</v>
      </c>
      <c r="D107">
        <v>54.2</v>
      </c>
      <c r="E107" s="109">
        <v>54707</v>
      </c>
    </row>
    <row r="108" spans="2:5" x14ac:dyDescent="0.45">
      <c r="B108" s="19" t="s">
        <v>141</v>
      </c>
    </row>
    <row r="109" spans="2:5" x14ac:dyDescent="0.45">
      <c r="B109" s="20" t="s">
        <v>106</v>
      </c>
      <c r="C109">
        <v>62.7</v>
      </c>
      <c r="D109">
        <v>54.8</v>
      </c>
      <c r="E109" s="109">
        <v>56602</v>
      </c>
    </row>
    <row r="110" spans="2:5" x14ac:dyDescent="0.45">
      <c r="B110" s="20" t="s">
        <v>107</v>
      </c>
      <c r="C110">
        <v>54.5</v>
      </c>
      <c r="D110">
        <v>48.4</v>
      </c>
      <c r="E110" s="109">
        <v>49200</v>
      </c>
    </row>
    <row r="111" spans="2:5" x14ac:dyDescent="0.45">
      <c r="B111" s="20" t="s">
        <v>108</v>
      </c>
      <c r="C111">
        <v>53.2</v>
      </c>
      <c r="D111">
        <v>48.7</v>
      </c>
      <c r="E111" s="109">
        <v>48026</v>
      </c>
    </row>
    <row r="112" spans="2:5" x14ac:dyDescent="0.45">
      <c r="B112" s="20" t="s">
        <v>109</v>
      </c>
      <c r="C112">
        <v>54.9</v>
      </c>
      <c r="D112">
        <v>48.3</v>
      </c>
      <c r="E112" s="109">
        <v>49561</v>
      </c>
    </row>
    <row r="113" spans="2:5" x14ac:dyDescent="0.45">
      <c r="B113" s="20" t="s">
        <v>110</v>
      </c>
      <c r="C113">
        <v>51.8</v>
      </c>
      <c r="D113">
        <v>45</v>
      </c>
      <c r="E113" s="109">
        <v>46762</v>
      </c>
    </row>
    <row r="114" spans="2:5" x14ac:dyDescent="0.45">
      <c r="B114" s="20" t="s">
        <v>111</v>
      </c>
      <c r="C114">
        <v>53.9</v>
      </c>
      <c r="D114">
        <v>49</v>
      </c>
      <c r="E114" s="109">
        <v>48658</v>
      </c>
    </row>
    <row r="115" spans="2:5" x14ac:dyDescent="0.45">
      <c r="B115" s="20" t="s">
        <v>112</v>
      </c>
      <c r="C115">
        <v>48.5</v>
      </c>
      <c r="D115">
        <v>44.1</v>
      </c>
      <c r="E115" s="109">
        <v>43783</v>
      </c>
    </row>
    <row r="116" spans="2:5" x14ac:dyDescent="0.45">
      <c r="B116" s="20" t="s">
        <v>113</v>
      </c>
      <c r="C116">
        <v>45.2</v>
      </c>
      <c r="D116">
        <v>39.700000000000003</v>
      </c>
      <c r="E116" s="109">
        <v>40804</v>
      </c>
    </row>
    <row r="117" spans="2:5" x14ac:dyDescent="0.45">
      <c r="B117" s="20" t="s">
        <v>147</v>
      </c>
      <c r="C117">
        <v>52</v>
      </c>
      <c r="D117">
        <v>45.9</v>
      </c>
      <c r="E117" s="109">
        <v>46943</v>
      </c>
    </row>
    <row r="118" spans="2:5" x14ac:dyDescent="0.45">
      <c r="B118" s="20" t="s">
        <v>114</v>
      </c>
      <c r="C118">
        <v>45.1</v>
      </c>
      <c r="D118">
        <v>41.1</v>
      </c>
      <c r="E118" s="109">
        <v>40714</v>
      </c>
    </row>
    <row r="119" spans="2:5" x14ac:dyDescent="0.45">
      <c r="B119" s="20" t="s">
        <v>115</v>
      </c>
      <c r="C119">
        <v>44.2</v>
      </c>
      <c r="D119">
        <v>36.9</v>
      </c>
      <c r="E119" s="109">
        <v>39902</v>
      </c>
    </row>
    <row r="120" spans="2:5" x14ac:dyDescent="0.45">
      <c r="B120" s="20" t="s">
        <v>116</v>
      </c>
      <c r="C120">
        <v>37.9</v>
      </c>
      <c r="D120">
        <v>31.3</v>
      </c>
      <c r="E120" s="109">
        <v>34214</v>
      </c>
    </row>
    <row r="121" spans="2:5" x14ac:dyDescent="0.45">
      <c r="B121" s="19" t="s">
        <v>142</v>
      </c>
    </row>
    <row r="122" spans="2:5" x14ac:dyDescent="0.45">
      <c r="B122" s="20" t="s">
        <v>106</v>
      </c>
      <c r="C122">
        <v>38.799999999999997</v>
      </c>
      <c r="D122">
        <v>33.5</v>
      </c>
      <c r="E122" s="109">
        <v>35027</v>
      </c>
    </row>
    <row r="123" spans="2:5" x14ac:dyDescent="0.45">
      <c r="B123" s="20" t="s">
        <v>107</v>
      </c>
      <c r="C123">
        <v>38.9</v>
      </c>
      <c r="D123">
        <v>34.6</v>
      </c>
      <c r="E123" s="109">
        <v>35117</v>
      </c>
    </row>
    <row r="124" spans="2:5" x14ac:dyDescent="0.45">
      <c r="B124" s="20" t="s">
        <v>108</v>
      </c>
      <c r="C124">
        <v>33.299999999999997</v>
      </c>
      <c r="D124">
        <v>30.6</v>
      </c>
      <c r="E124" s="109">
        <v>30062</v>
      </c>
    </row>
    <row r="125" spans="2:5" x14ac:dyDescent="0.45">
      <c r="B125" s="20" t="s">
        <v>109</v>
      </c>
      <c r="C125">
        <v>36.1</v>
      </c>
      <c r="D125">
        <v>35.4</v>
      </c>
      <c r="E125" s="109">
        <v>32589</v>
      </c>
    </row>
    <row r="126" spans="2:5" x14ac:dyDescent="0.45">
      <c r="B126" s="20" t="s">
        <v>110</v>
      </c>
      <c r="C126">
        <v>32</v>
      </c>
      <c r="D126">
        <v>30.5</v>
      </c>
      <c r="E126" s="109">
        <v>28888</v>
      </c>
    </row>
    <row r="127" spans="2:5" x14ac:dyDescent="0.45">
      <c r="B127" s="20" t="s">
        <v>111</v>
      </c>
      <c r="C127">
        <v>32</v>
      </c>
      <c r="D127">
        <v>28.5</v>
      </c>
      <c r="E127" s="109">
        <v>28888</v>
      </c>
    </row>
    <row r="128" spans="2:5" x14ac:dyDescent="0.45">
      <c r="B128" s="20" t="s">
        <v>112</v>
      </c>
      <c r="C128">
        <v>32</v>
      </c>
      <c r="D128">
        <v>28.8</v>
      </c>
      <c r="E128" s="109">
        <v>28888</v>
      </c>
    </row>
    <row r="129" spans="1:5" x14ac:dyDescent="0.45">
      <c r="B129" s="20" t="s">
        <v>113</v>
      </c>
      <c r="C129">
        <v>33.4</v>
      </c>
      <c r="D129">
        <v>28.1</v>
      </c>
      <c r="E129" s="109">
        <v>30152</v>
      </c>
    </row>
    <row r="130" spans="1:5" x14ac:dyDescent="0.45">
      <c r="B130" s="20" t="s">
        <v>147</v>
      </c>
      <c r="C130">
        <v>32</v>
      </c>
      <c r="D130">
        <v>28.8</v>
      </c>
      <c r="E130" s="109">
        <v>28888</v>
      </c>
    </row>
    <row r="131" spans="1:5" x14ac:dyDescent="0.45">
      <c r="B131" s="20" t="s">
        <v>114</v>
      </c>
      <c r="C131">
        <v>32</v>
      </c>
      <c r="D131">
        <v>28.2</v>
      </c>
      <c r="E131" s="109">
        <v>28888</v>
      </c>
    </row>
    <row r="132" spans="1:5" x14ac:dyDescent="0.45">
      <c r="B132" s="20" t="s">
        <v>115</v>
      </c>
      <c r="C132">
        <v>32</v>
      </c>
      <c r="D132">
        <v>29.4</v>
      </c>
      <c r="E132" s="109">
        <v>28888</v>
      </c>
    </row>
    <row r="133" spans="1:5" x14ac:dyDescent="0.45">
      <c r="B133" s="20" t="s">
        <v>116</v>
      </c>
      <c r="C133">
        <v>32</v>
      </c>
      <c r="D133">
        <v>27.1</v>
      </c>
      <c r="E133" s="109">
        <v>28888</v>
      </c>
    </row>
    <row r="134" spans="1:5" x14ac:dyDescent="0.45">
      <c r="B134" s="19" t="s">
        <v>101</v>
      </c>
      <c r="C134">
        <v>48.972222222222221</v>
      </c>
      <c r="D134">
        <v>43.786111111111111</v>
      </c>
      <c r="E134" s="109">
        <v>44209.694444444445</v>
      </c>
    </row>
    <row r="139" spans="1:5" ht="15.75" x14ac:dyDescent="0.45">
      <c r="A139" s="159" t="s">
        <v>161</v>
      </c>
      <c r="B139" s="160"/>
      <c r="C139" s="159"/>
      <c r="D139" s="159"/>
    </row>
    <row r="140" spans="1:5" ht="57" x14ac:dyDescent="0.45">
      <c r="B140" s="93" t="s">
        <v>100</v>
      </c>
      <c r="C140" s="92" t="s">
        <v>118</v>
      </c>
      <c r="D140" s="92" t="s">
        <v>104</v>
      </c>
      <c r="E140" s="92" t="s">
        <v>158</v>
      </c>
    </row>
    <row r="141" spans="1:5" x14ac:dyDescent="0.45">
      <c r="B141" s="19" t="s">
        <v>140</v>
      </c>
    </row>
    <row r="142" spans="1:5" x14ac:dyDescent="0.45">
      <c r="B142" s="20" t="s">
        <v>106</v>
      </c>
      <c r="C142">
        <v>3.83</v>
      </c>
      <c r="D142">
        <v>32</v>
      </c>
      <c r="E142">
        <v>118.73</v>
      </c>
    </row>
    <row r="143" spans="1:5" x14ac:dyDescent="0.45">
      <c r="B143" s="20" t="s">
        <v>107</v>
      </c>
      <c r="C143">
        <v>3.23</v>
      </c>
      <c r="D143">
        <v>33</v>
      </c>
      <c r="E143">
        <v>90.44</v>
      </c>
    </row>
    <row r="144" spans="1:5" x14ac:dyDescent="0.45">
      <c r="B144" s="20" t="s">
        <v>108</v>
      </c>
      <c r="C144">
        <v>2.4</v>
      </c>
      <c r="D144">
        <v>32.1</v>
      </c>
      <c r="E144">
        <v>74.399999999999991</v>
      </c>
    </row>
    <row r="145" spans="2:5" x14ac:dyDescent="0.45">
      <c r="B145" s="20" t="s">
        <v>109</v>
      </c>
      <c r="C145">
        <v>3.79</v>
      </c>
      <c r="D145">
        <v>32.4</v>
      </c>
      <c r="E145">
        <v>113.7</v>
      </c>
    </row>
    <row r="146" spans="2:5" x14ac:dyDescent="0.45">
      <c r="B146" s="20" t="s">
        <v>110</v>
      </c>
      <c r="C146">
        <v>3</v>
      </c>
      <c r="D146">
        <v>31</v>
      </c>
      <c r="E146">
        <v>93</v>
      </c>
    </row>
    <row r="147" spans="2:5" x14ac:dyDescent="0.45">
      <c r="B147" s="20" t="s">
        <v>111</v>
      </c>
      <c r="C147">
        <v>2.99</v>
      </c>
      <c r="D147">
        <v>32.4</v>
      </c>
      <c r="E147">
        <v>89.7</v>
      </c>
    </row>
    <row r="148" spans="2:5" x14ac:dyDescent="0.45">
      <c r="B148" s="20" t="s">
        <v>112</v>
      </c>
      <c r="C148">
        <v>3.59</v>
      </c>
      <c r="D148">
        <v>32.1</v>
      </c>
      <c r="E148">
        <v>111.28999999999999</v>
      </c>
    </row>
    <row r="149" spans="2:5" x14ac:dyDescent="0.45">
      <c r="B149" s="20" t="s">
        <v>113</v>
      </c>
      <c r="C149">
        <v>3.04</v>
      </c>
      <c r="D149">
        <v>31.6</v>
      </c>
      <c r="E149">
        <v>94.24</v>
      </c>
    </row>
    <row r="150" spans="2:5" x14ac:dyDescent="0.45">
      <c r="B150" s="20" t="s">
        <v>147</v>
      </c>
      <c r="C150">
        <v>3.3</v>
      </c>
      <c r="D150">
        <v>32.4</v>
      </c>
      <c r="E150">
        <v>99</v>
      </c>
    </row>
    <row r="151" spans="2:5" x14ac:dyDescent="0.45">
      <c r="B151" s="20" t="s">
        <v>114</v>
      </c>
      <c r="C151">
        <v>2.63</v>
      </c>
      <c r="D151">
        <v>31.7</v>
      </c>
      <c r="E151">
        <v>81.53</v>
      </c>
    </row>
    <row r="152" spans="2:5" x14ac:dyDescent="0.45">
      <c r="B152" s="20" t="s">
        <v>115</v>
      </c>
      <c r="C152">
        <v>2.88</v>
      </c>
      <c r="D152">
        <v>31.6</v>
      </c>
      <c r="E152">
        <v>86.399999999999991</v>
      </c>
    </row>
    <row r="153" spans="2:5" x14ac:dyDescent="0.45">
      <c r="B153" s="20" t="s">
        <v>116</v>
      </c>
      <c r="C153">
        <v>3.95</v>
      </c>
      <c r="D153">
        <v>32.5</v>
      </c>
      <c r="E153">
        <v>122.45</v>
      </c>
    </row>
    <row r="154" spans="2:5" x14ac:dyDescent="0.45">
      <c r="B154" s="19" t="s">
        <v>141</v>
      </c>
    </row>
    <row r="155" spans="2:5" x14ac:dyDescent="0.45">
      <c r="B155" s="20" t="s">
        <v>106</v>
      </c>
      <c r="C155">
        <v>3.17</v>
      </c>
      <c r="D155">
        <v>32.299999999999997</v>
      </c>
      <c r="E155">
        <v>98.27</v>
      </c>
    </row>
    <row r="156" spans="2:5" x14ac:dyDescent="0.45">
      <c r="B156" s="20" t="s">
        <v>107</v>
      </c>
      <c r="C156">
        <v>3.22</v>
      </c>
      <c r="D156">
        <v>32</v>
      </c>
      <c r="E156">
        <v>93.38000000000001</v>
      </c>
    </row>
    <row r="157" spans="2:5" x14ac:dyDescent="0.45">
      <c r="B157" s="20" t="s">
        <v>108</v>
      </c>
      <c r="C157">
        <v>3.32</v>
      </c>
      <c r="D157">
        <v>31.8</v>
      </c>
      <c r="E157">
        <v>102.92</v>
      </c>
    </row>
    <row r="158" spans="2:5" x14ac:dyDescent="0.45">
      <c r="B158" s="20" t="s">
        <v>109</v>
      </c>
      <c r="C158">
        <v>3.86</v>
      </c>
      <c r="D158">
        <v>30.1</v>
      </c>
      <c r="E158">
        <v>115.8</v>
      </c>
    </row>
    <row r="159" spans="2:5" x14ac:dyDescent="0.45">
      <c r="B159" s="20" t="s">
        <v>110</v>
      </c>
      <c r="C159">
        <v>3.24</v>
      </c>
      <c r="D159">
        <v>31.9</v>
      </c>
      <c r="E159">
        <v>100.44000000000001</v>
      </c>
    </row>
    <row r="160" spans="2:5" x14ac:dyDescent="0.45">
      <c r="B160" s="20" t="s">
        <v>111</v>
      </c>
      <c r="C160">
        <v>4.03</v>
      </c>
      <c r="D160">
        <v>28.8</v>
      </c>
      <c r="E160">
        <v>120.9</v>
      </c>
    </row>
    <row r="161" spans="2:5" x14ac:dyDescent="0.45">
      <c r="B161" s="20" t="s">
        <v>112</v>
      </c>
      <c r="C161">
        <v>3.77</v>
      </c>
      <c r="D161">
        <v>28.8</v>
      </c>
      <c r="E161">
        <v>116.87</v>
      </c>
    </row>
    <row r="162" spans="2:5" x14ac:dyDescent="0.45">
      <c r="B162" s="20" t="s">
        <v>113</v>
      </c>
      <c r="C162">
        <v>3.58</v>
      </c>
      <c r="D162">
        <v>28.9</v>
      </c>
      <c r="E162">
        <v>110.98</v>
      </c>
    </row>
    <row r="163" spans="2:5" x14ac:dyDescent="0.45">
      <c r="B163" s="20" t="s">
        <v>147</v>
      </c>
      <c r="C163">
        <v>4.59</v>
      </c>
      <c r="D163">
        <v>27.7</v>
      </c>
      <c r="E163">
        <v>137.69999999999999</v>
      </c>
    </row>
    <row r="164" spans="2:5" x14ac:dyDescent="0.45">
      <c r="B164" s="20" t="s">
        <v>114</v>
      </c>
      <c r="C164">
        <v>4.29</v>
      </c>
      <c r="D164">
        <v>30.4</v>
      </c>
      <c r="E164">
        <v>132.99</v>
      </c>
    </row>
    <row r="165" spans="2:5" x14ac:dyDescent="0.45">
      <c r="B165" s="20" t="s">
        <v>115</v>
      </c>
      <c r="C165">
        <v>4.3099999999999996</v>
      </c>
      <c r="D165">
        <v>29</v>
      </c>
      <c r="E165">
        <v>129.29999999999998</v>
      </c>
    </row>
    <row r="166" spans="2:5" x14ac:dyDescent="0.45">
      <c r="B166" s="20" t="s">
        <v>116</v>
      </c>
      <c r="C166">
        <v>4.3600000000000003</v>
      </c>
      <c r="D166">
        <v>29.1</v>
      </c>
      <c r="E166">
        <v>135.16</v>
      </c>
    </row>
    <row r="167" spans="2:5" x14ac:dyDescent="0.45">
      <c r="B167" s="19" t="s">
        <v>142</v>
      </c>
    </row>
    <row r="168" spans="2:5" x14ac:dyDescent="0.45">
      <c r="B168" s="20" t="s">
        <v>106</v>
      </c>
      <c r="C168">
        <v>5.51</v>
      </c>
      <c r="D168">
        <v>27.3</v>
      </c>
      <c r="E168">
        <v>170.81</v>
      </c>
    </row>
    <row r="169" spans="2:5" x14ac:dyDescent="0.45">
      <c r="B169" s="20" t="s">
        <v>107</v>
      </c>
      <c r="C169">
        <v>5.61</v>
      </c>
      <c r="D169">
        <v>24.9</v>
      </c>
      <c r="E169">
        <v>157.08000000000001</v>
      </c>
    </row>
    <row r="170" spans="2:5" x14ac:dyDescent="0.45">
      <c r="B170" s="20" t="s">
        <v>108</v>
      </c>
      <c r="C170">
        <v>5.74</v>
      </c>
      <c r="D170">
        <v>26.3</v>
      </c>
      <c r="E170">
        <v>177.94</v>
      </c>
    </row>
    <row r="171" spans="2:5" x14ac:dyDescent="0.45">
      <c r="B171" s="20" t="s">
        <v>109</v>
      </c>
      <c r="C171">
        <v>5.92</v>
      </c>
      <c r="D171">
        <v>25.8</v>
      </c>
      <c r="E171">
        <v>177.6</v>
      </c>
    </row>
    <row r="172" spans="2:5" x14ac:dyDescent="0.45">
      <c r="B172" s="20" t="s">
        <v>110</v>
      </c>
      <c r="C172">
        <v>6.19</v>
      </c>
      <c r="D172">
        <v>27.2</v>
      </c>
      <c r="E172">
        <v>191.89000000000001</v>
      </c>
    </row>
    <row r="173" spans="2:5" x14ac:dyDescent="0.45">
      <c r="B173" s="20" t="s">
        <v>111</v>
      </c>
      <c r="C173">
        <v>5.81</v>
      </c>
      <c r="D173">
        <v>25.3</v>
      </c>
      <c r="E173">
        <v>174.29999999999998</v>
      </c>
    </row>
    <row r="174" spans="2:5" x14ac:dyDescent="0.45">
      <c r="B174" s="20" t="s">
        <v>112</v>
      </c>
      <c r="C174">
        <v>6.07</v>
      </c>
      <c r="D174">
        <v>25.4</v>
      </c>
      <c r="E174">
        <v>188.17000000000002</v>
      </c>
    </row>
    <row r="175" spans="2:5" x14ac:dyDescent="0.45">
      <c r="B175" s="20" t="s">
        <v>113</v>
      </c>
      <c r="C175">
        <v>6.93</v>
      </c>
      <c r="D175">
        <v>24</v>
      </c>
      <c r="E175">
        <v>214.82999999999998</v>
      </c>
    </row>
    <row r="176" spans="2:5" x14ac:dyDescent="0.45">
      <c r="B176" s="20" t="s">
        <v>147</v>
      </c>
      <c r="C176">
        <v>6.5</v>
      </c>
      <c r="D176">
        <v>22.7</v>
      </c>
      <c r="E176">
        <v>195</v>
      </c>
    </row>
    <row r="177" spans="1:5" x14ac:dyDescent="0.45">
      <c r="B177" s="20" t="s">
        <v>114</v>
      </c>
      <c r="C177">
        <v>6.97</v>
      </c>
      <c r="D177">
        <v>21.5</v>
      </c>
      <c r="E177">
        <v>216.07</v>
      </c>
    </row>
    <row r="178" spans="1:5" x14ac:dyDescent="0.45">
      <c r="B178" s="20" t="s">
        <v>115</v>
      </c>
      <c r="C178">
        <v>7.53</v>
      </c>
      <c r="D178">
        <v>22.3</v>
      </c>
      <c r="E178">
        <v>225.9</v>
      </c>
    </row>
    <row r="179" spans="1:5" x14ac:dyDescent="0.45">
      <c r="B179" s="20" t="s">
        <v>116</v>
      </c>
      <c r="C179">
        <v>7.09</v>
      </c>
      <c r="D179">
        <v>23.7</v>
      </c>
      <c r="E179">
        <v>219.79</v>
      </c>
    </row>
    <row r="180" spans="1:5" x14ac:dyDescent="0.45">
      <c r="B180" s="19" t="s">
        <v>101</v>
      </c>
      <c r="C180">
        <v>4.4511111111111115</v>
      </c>
      <c r="D180">
        <v>28.944444444444443</v>
      </c>
      <c r="E180">
        <v>135.52694444444444</v>
      </c>
    </row>
    <row r="186" spans="1:5" ht="15.75" x14ac:dyDescent="0.45">
      <c r="A186" s="159" t="s">
        <v>165</v>
      </c>
      <c r="B186" s="159"/>
      <c r="C186" s="159"/>
      <c r="D186" s="159"/>
    </row>
    <row r="187" spans="1:5" ht="28.5" x14ac:dyDescent="0.45">
      <c r="B187" s="93" t="s">
        <v>100</v>
      </c>
      <c r="C187" s="92" t="s">
        <v>163</v>
      </c>
      <c r="D187" s="92" t="s">
        <v>164</v>
      </c>
    </row>
    <row r="188" spans="1:5" x14ac:dyDescent="0.45">
      <c r="B188" s="19" t="s">
        <v>140</v>
      </c>
    </row>
    <row r="189" spans="1:5" x14ac:dyDescent="0.45">
      <c r="B189" s="20" t="s">
        <v>106</v>
      </c>
      <c r="C189">
        <v>54.6</v>
      </c>
      <c r="D189">
        <v>67.7</v>
      </c>
    </row>
    <row r="190" spans="1:5" x14ac:dyDescent="0.45">
      <c r="B190" s="20" t="s">
        <v>107</v>
      </c>
      <c r="C190">
        <v>50.3</v>
      </c>
      <c r="D190">
        <v>69.7</v>
      </c>
    </row>
    <row r="191" spans="1:5" x14ac:dyDescent="0.45">
      <c r="B191" s="20" t="s">
        <v>108</v>
      </c>
      <c r="C191">
        <v>52.4</v>
      </c>
      <c r="D191">
        <v>70.099999999999994</v>
      </c>
    </row>
    <row r="192" spans="1:5" x14ac:dyDescent="0.45">
      <c r="B192" s="20" t="s">
        <v>109</v>
      </c>
      <c r="C192">
        <v>54.2</v>
      </c>
      <c r="D192">
        <v>68.900000000000006</v>
      </c>
    </row>
    <row r="193" spans="2:4" x14ac:dyDescent="0.45">
      <c r="B193" s="20" t="s">
        <v>110</v>
      </c>
      <c r="C193">
        <v>50.9</v>
      </c>
      <c r="D193">
        <v>66.7</v>
      </c>
    </row>
    <row r="194" spans="2:4" x14ac:dyDescent="0.45">
      <c r="B194" s="20" t="s">
        <v>111</v>
      </c>
      <c r="C194">
        <v>51.9</v>
      </c>
      <c r="D194">
        <v>70.3</v>
      </c>
    </row>
    <row r="195" spans="2:4" x14ac:dyDescent="0.45">
      <c r="B195" s="20" t="s">
        <v>112</v>
      </c>
      <c r="C195">
        <v>53.5</v>
      </c>
      <c r="D195">
        <v>67.099999999999994</v>
      </c>
    </row>
    <row r="196" spans="2:4" x14ac:dyDescent="0.45">
      <c r="B196" s="20" t="s">
        <v>113</v>
      </c>
      <c r="C196">
        <v>53.4</v>
      </c>
      <c r="D196">
        <v>69.599999999999994</v>
      </c>
    </row>
    <row r="197" spans="2:4" x14ac:dyDescent="0.45">
      <c r="B197" s="20" t="s">
        <v>147</v>
      </c>
      <c r="C197">
        <v>50.8</v>
      </c>
      <c r="D197">
        <v>69.2</v>
      </c>
    </row>
    <row r="198" spans="2:4" x14ac:dyDescent="0.45">
      <c r="B198" s="20" t="s">
        <v>114</v>
      </c>
      <c r="C198">
        <v>53.1</v>
      </c>
      <c r="D198">
        <v>67.3</v>
      </c>
    </row>
    <row r="199" spans="2:4" x14ac:dyDescent="0.45">
      <c r="B199" s="20" t="s">
        <v>115</v>
      </c>
      <c r="C199">
        <v>53.9</v>
      </c>
      <c r="D199">
        <v>69.8</v>
      </c>
    </row>
    <row r="200" spans="2:4" x14ac:dyDescent="0.45">
      <c r="B200" s="20" t="s">
        <v>116</v>
      </c>
      <c r="C200">
        <v>55.7</v>
      </c>
      <c r="D200">
        <v>70.599999999999994</v>
      </c>
    </row>
    <row r="201" spans="2:4" x14ac:dyDescent="0.45">
      <c r="B201" s="19" t="s">
        <v>141</v>
      </c>
    </row>
    <row r="202" spans="2:4" x14ac:dyDescent="0.45">
      <c r="B202" s="20" t="s">
        <v>106</v>
      </c>
      <c r="C202">
        <v>49.6</v>
      </c>
      <c r="D202">
        <v>67.599999999999994</v>
      </c>
    </row>
    <row r="203" spans="2:4" x14ac:dyDescent="0.45">
      <c r="B203" s="20" t="s">
        <v>107</v>
      </c>
      <c r="C203">
        <v>54.3</v>
      </c>
      <c r="D203">
        <v>69.8</v>
      </c>
    </row>
    <row r="204" spans="2:4" x14ac:dyDescent="0.45">
      <c r="B204" s="20" t="s">
        <v>108</v>
      </c>
      <c r="C204">
        <v>55</v>
      </c>
      <c r="D204">
        <v>75</v>
      </c>
    </row>
    <row r="205" spans="2:4" x14ac:dyDescent="0.45">
      <c r="B205" s="20" t="s">
        <v>109</v>
      </c>
      <c r="C205">
        <v>55.8</v>
      </c>
      <c r="D205">
        <v>71.2</v>
      </c>
    </row>
    <row r="206" spans="2:4" x14ac:dyDescent="0.45">
      <c r="B206" s="20" t="s">
        <v>110</v>
      </c>
      <c r="C206">
        <v>57.5</v>
      </c>
      <c r="D206">
        <v>70.7</v>
      </c>
    </row>
    <row r="207" spans="2:4" x14ac:dyDescent="0.45">
      <c r="B207" s="20" t="s">
        <v>111</v>
      </c>
      <c r="C207">
        <v>55</v>
      </c>
      <c r="D207">
        <v>71.099999999999994</v>
      </c>
    </row>
    <row r="208" spans="2:4" x14ac:dyDescent="0.45">
      <c r="B208" s="20" t="s">
        <v>112</v>
      </c>
      <c r="C208">
        <v>54.6</v>
      </c>
      <c r="D208">
        <v>69.900000000000006</v>
      </c>
    </row>
    <row r="209" spans="2:4" x14ac:dyDescent="0.45">
      <c r="B209" s="20" t="s">
        <v>113</v>
      </c>
      <c r="C209">
        <v>56</v>
      </c>
      <c r="D209">
        <v>70.599999999999994</v>
      </c>
    </row>
    <row r="210" spans="2:4" x14ac:dyDescent="0.45">
      <c r="B210" s="20" t="s">
        <v>147</v>
      </c>
      <c r="C210">
        <v>63.7</v>
      </c>
      <c r="D210">
        <v>67.900000000000006</v>
      </c>
    </row>
    <row r="211" spans="2:4" x14ac:dyDescent="0.45">
      <c r="B211" s="20" t="s">
        <v>114</v>
      </c>
      <c r="C211">
        <v>60.3</v>
      </c>
      <c r="D211">
        <v>68.5</v>
      </c>
    </row>
    <row r="212" spans="2:4" x14ac:dyDescent="0.45">
      <c r="B212" s="20" t="s">
        <v>115</v>
      </c>
      <c r="C212">
        <v>58.1</v>
      </c>
      <c r="D212">
        <v>72.8</v>
      </c>
    </row>
    <row r="213" spans="2:4" x14ac:dyDescent="0.45">
      <c r="B213" s="20" t="s">
        <v>116</v>
      </c>
      <c r="C213">
        <v>60.2</v>
      </c>
      <c r="D213">
        <v>69.8</v>
      </c>
    </row>
    <row r="214" spans="2:4" x14ac:dyDescent="0.45">
      <c r="B214" s="19" t="s">
        <v>142</v>
      </c>
    </row>
    <row r="215" spans="2:4" x14ac:dyDescent="0.45">
      <c r="B215" s="20" t="s">
        <v>106</v>
      </c>
      <c r="C215">
        <v>58.9</v>
      </c>
      <c r="D215">
        <v>72.7</v>
      </c>
    </row>
    <row r="216" spans="2:4" x14ac:dyDescent="0.45">
      <c r="B216" s="20" t="s">
        <v>107</v>
      </c>
      <c r="C216">
        <v>59.6</v>
      </c>
      <c r="D216">
        <v>72.3</v>
      </c>
    </row>
    <row r="217" spans="2:4" x14ac:dyDescent="0.45">
      <c r="B217" s="20" t="s">
        <v>108</v>
      </c>
      <c r="C217">
        <v>62.2</v>
      </c>
      <c r="D217">
        <v>71.2</v>
      </c>
    </row>
    <row r="218" spans="2:4" x14ac:dyDescent="0.45">
      <c r="B218" s="20" t="s">
        <v>109</v>
      </c>
      <c r="C218">
        <v>68.2</v>
      </c>
      <c r="D218">
        <v>73.400000000000006</v>
      </c>
    </row>
    <row r="219" spans="2:4" x14ac:dyDescent="0.45">
      <c r="B219" s="20" t="s">
        <v>110</v>
      </c>
      <c r="C219">
        <v>58.4</v>
      </c>
      <c r="D219">
        <v>73</v>
      </c>
    </row>
    <row r="220" spans="2:4" x14ac:dyDescent="0.45">
      <c r="B220" s="20" t="s">
        <v>111</v>
      </c>
      <c r="C220">
        <v>62.5</v>
      </c>
      <c r="D220">
        <v>74.2</v>
      </c>
    </row>
    <row r="221" spans="2:4" x14ac:dyDescent="0.45">
      <c r="B221" s="20" t="s">
        <v>112</v>
      </c>
      <c r="C221">
        <v>62.9</v>
      </c>
      <c r="D221">
        <v>73</v>
      </c>
    </row>
    <row r="222" spans="2:4" x14ac:dyDescent="0.45">
      <c r="B222" s="20" t="s">
        <v>113</v>
      </c>
      <c r="C222">
        <v>66.900000000000006</v>
      </c>
      <c r="D222">
        <v>74.7</v>
      </c>
    </row>
    <row r="223" spans="2:4" x14ac:dyDescent="0.45">
      <c r="B223" s="20" t="s">
        <v>147</v>
      </c>
      <c r="C223">
        <v>63.3</v>
      </c>
      <c r="D223">
        <v>73.2</v>
      </c>
    </row>
    <row r="224" spans="2:4" x14ac:dyDescent="0.45">
      <c r="B224" s="20" t="s">
        <v>114</v>
      </c>
      <c r="C224">
        <v>65.8</v>
      </c>
      <c r="D224">
        <v>72.900000000000006</v>
      </c>
    </row>
    <row r="225" spans="1:4" x14ac:dyDescent="0.45">
      <c r="B225" s="20" t="s">
        <v>115</v>
      </c>
      <c r="C225">
        <v>72.099999999999994</v>
      </c>
      <c r="D225">
        <v>74.8</v>
      </c>
    </row>
    <row r="226" spans="1:4" x14ac:dyDescent="0.45">
      <c r="B226" s="20" t="s">
        <v>116</v>
      </c>
      <c r="C226">
        <v>64.8</v>
      </c>
      <c r="D226">
        <v>75.599999999999994</v>
      </c>
    </row>
    <row r="227" spans="1:4" x14ac:dyDescent="0.45">
      <c r="B227" s="19" t="s">
        <v>101</v>
      </c>
      <c r="C227">
        <v>57.788888888888891</v>
      </c>
      <c r="D227">
        <v>70.913888888888891</v>
      </c>
    </row>
    <row r="233" spans="1:4" ht="15.75" x14ac:dyDescent="0.45">
      <c r="A233" s="159" t="s">
        <v>180</v>
      </c>
      <c r="B233" s="159"/>
      <c r="C233" s="159"/>
      <c r="D233" s="159"/>
    </row>
    <row r="234" spans="1:4" ht="28.5" x14ac:dyDescent="0.45">
      <c r="B234" s="93" t="s">
        <v>100</v>
      </c>
      <c r="C234" s="92" t="s">
        <v>158</v>
      </c>
      <c r="D234" s="92" t="s">
        <v>105</v>
      </c>
    </row>
    <row r="235" spans="1:4" x14ac:dyDescent="0.45">
      <c r="B235" s="19" t="s">
        <v>140</v>
      </c>
    </row>
    <row r="236" spans="1:4" x14ac:dyDescent="0.45">
      <c r="B236" s="20" t="s">
        <v>106</v>
      </c>
      <c r="C236">
        <v>118.73</v>
      </c>
      <c r="D236">
        <v>11.2</v>
      </c>
    </row>
    <row r="237" spans="1:4" x14ac:dyDescent="0.45">
      <c r="B237" s="20" t="s">
        <v>107</v>
      </c>
      <c r="C237">
        <v>90.44</v>
      </c>
      <c r="D237">
        <v>12.8</v>
      </c>
    </row>
    <row r="238" spans="1:4" x14ac:dyDescent="0.45">
      <c r="B238" s="20" t="s">
        <v>108</v>
      </c>
      <c r="C238">
        <v>74.399999999999991</v>
      </c>
      <c r="D238">
        <v>12.8</v>
      </c>
    </row>
    <row r="239" spans="1:4" x14ac:dyDescent="0.45">
      <c r="B239" s="20" t="s">
        <v>109</v>
      </c>
      <c r="C239">
        <v>113.7</v>
      </c>
      <c r="D239">
        <v>12.6</v>
      </c>
    </row>
    <row r="240" spans="1:4" x14ac:dyDescent="0.45">
      <c r="B240" s="20" t="s">
        <v>110</v>
      </c>
      <c r="C240">
        <v>93</v>
      </c>
      <c r="D240">
        <v>13.6</v>
      </c>
    </row>
    <row r="241" spans="2:4" x14ac:dyDescent="0.45">
      <c r="B241" s="20" t="s">
        <v>111</v>
      </c>
      <c r="C241">
        <v>89.7</v>
      </c>
      <c r="D241">
        <v>13.4</v>
      </c>
    </row>
    <row r="242" spans="2:4" x14ac:dyDescent="0.45">
      <c r="B242" s="20" t="s">
        <v>112</v>
      </c>
      <c r="C242">
        <v>111.28999999999999</v>
      </c>
      <c r="D242">
        <v>12.5</v>
      </c>
    </row>
    <row r="243" spans="2:4" x14ac:dyDescent="0.45">
      <c r="B243" s="20" t="s">
        <v>113</v>
      </c>
      <c r="C243">
        <v>94.24</v>
      </c>
      <c r="D243">
        <v>12</v>
      </c>
    </row>
    <row r="244" spans="2:4" x14ac:dyDescent="0.45">
      <c r="B244" s="20" t="s">
        <v>147</v>
      </c>
      <c r="C244">
        <v>99</v>
      </c>
      <c r="D244">
        <v>13</v>
      </c>
    </row>
    <row r="245" spans="2:4" x14ac:dyDescent="0.45">
      <c r="B245" s="20" t="s">
        <v>114</v>
      </c>
      <c r="C245">
        <v>81.53</v>
      </c>
      <c r="D245">
        <v>12.7</v>
      </c>
    </row>
    <row r="246" spans="2:4" x14ac:dyDescent="0.45">
      <c r="B246" s="20" t="s">
        <v>115</v>
      </c>
      <c r="C246">
        <v>86.399999999999991</v>
      </c>
      <c r="D246">
        <v>12.9</v>
      </c>
    </row>
    <row r="247" spans="2:4" x14ac:dyDescent="0.45">
      <c r="B247" s="20" t="s">
        <v>116</v>
      </c>
      <c r="C247">
        <v>122.45</v>
      </c>
      <c r="D247">
        <v>13.1</v>
      </c>
    </row>
    <row r="248" spans="2:4" x14ac:dyDescent="0.45">
      <c r="B248" s="19" t="s">
        <v>141</v>
      </c>
    </row>
    <row r="249" spans="2:4" x14ac:dyDescent="0.45">
      <c r="B249" s="20" t="s">
        <v>106</v>
      </c>
      <c r="C249">
        <v>98.27</v>
      </c>
      <c r="D249">
        <v>11.7</v>
      </c>
    </row>
    <row r="250" spans="2:4" x14ac:dyDescent="0.45">
      <c r="B250" s="20" t="s">
        <v>107</v>
      </c>
      <c r="C250">
        <v>93.38000000000001</v>
      </c>
      <c r="D250">
        <v>14.7</v>
      </c>
    </row>
    <row r="251" spans="2:4" x14ac:dyDescent="0.45">
      <c r="B251" s="20" t="s">
        <v>108</v>
      </c>
      <c r="C251">
        <v>102.92</v>
      </c>
      <c r="D251">
        <v>13</v>
      </c>
    </row>
    <row r="252" spans="2:4" x14ac:dyDescent="0.45">
      <c r="B252" s="20" t="s">
        <v>109</v>
      </c>
      <c r="C252">
        <v>115.8</v>
      </c>
      <c r="D252">
        <v>13.2</v>
      </c>
    </row>
    <row r="253" spans="2:4" x14ac:dyDescent="0.45">
      <c r="B253" s="20" t="s">
        <v>110</v>
      </c>
      <c r="C253">
        <v>100.44000000000001</v>
      </c>
      <c r="D253">
        <v>13.4</v>
      </c>
    </row>
    <row r="254" spans="2:4" x14ac:dyDescent="0.45">
      <c r="B254" s="20" t="s">
        <v>111</v>
      </c>
      <c r="C254">
        <v>120.9</v>
      </c>
      <c r="D254">
        <v>13.6</v>
      </c>
    </row>
    <row r="255" spans="2:4" x14ac:dyDescent="0.45">
      <c r="B255" s="20" t="s">
        <v>112</v>
      </c>
      <c r="C255">
        <v>116.87</v>
      </c>
      <c r="D255">
        <v>11.9</v>
      </c>
    </row>
    <row r="256" spans="2:4" x14ac:dyDescent="0.45">
      <c r="B256" s="20" t="s">
        <v>113</v>
      </c>
      <c r="C256">
        <v>110.98</v>
      </c>
      <c r="D256">
        <v>11.5</v>
      </c>
    </row>
    <row r="257" spans="2:4" x14ac:dyDescent="0.45">
      <c r="B257" s="20" t="s">
        <v>147</v>
      </c>
      <c r="C257">
        <v>137.69999999999999</v>
      </c>
      <c r="D257">
        <v>10.6</v>
      </c>
    </row>
    <row r="258" spans="2:4" x14ac:dyDescent="0.45">
      <c r="B258" s="20" t="s">
        <v>114</v>
      </c>
      <c r="C258">
        <v>132.99</v>
      </c>
      <c r="D258">
        <v>10.7</v>
      </c>
    </row>
    <row r="259" spans="2:4" x14ac:dyDescent="0.45">
      <c r="B259" s="20" t="s">
        <v>115</v>
      </c>
      <c r="C259">
        <v>129.29999999999998</v>
      </c>
      <c r="D259">
        <v>10.8</v>
      </c>
    </row>
    <row r="260" spans="2:4" x14ac:dyDescent="0.45">
      <c r="B260" s="20" t="s">
        <v>116</v>
      </c>
      <c r="C260">
        <v>135.16</v>
      </c>
      <c r="D260">
        <v>10.4</v>
      </c>
    </row>
    <row r="261" spans="2:4" x14ac:dyDescent="0.45">
      <c r="B261" s="19" t="s">
        <v>142</v>
      </c>
    </row>
    <row r="262" spans="2:4" x14ac:dyDescent="0.45">
      <c r="B262" s="20" t="s">
        <v>106</v>
      </c>
      <c r="C262">
        <v>170.81</v>
      </c>
      <c r="D262">
        <v>9.1</v>
      </c>
    </row>
    <row r="263" spans="2:4" x14ac:dyDescent="0.45">
      <c r="B263" s="20" t="s">
        <v>107</v>
      </c>
      <c r="C263">
        <v>157.08000000000001</v>
      </c>
      <c r="D263">
        <v>9.9</v>
      </c>
    </row>
    <row r="264" spans="2:4" x14ac:dyDescent="0.45">
      <c r="B264" s="20" t="s">
        <v>108</v>
      </c>
      <c r="C264">
        <v>177.94</v>
      </c>
      <c r="D264">
        <v>8.9</v>
      </c>
    </row>
    <row r="265" spans="2:4" x14ac:dyDescent="0.45">
      <c r="B265" s="20" t="s">
        <v>109</v>
      </c>
      <c r="C265">
        <v>177.6</v>
      </c>
      <c r="D265">
        <v>8.6</v>
      </c>
    </row>
    <row r="266" spans="2:4" x14ac:dyDescent="0.45">
      <c r="B266" s="20" t="s">
        <v>110</v>
      </c>
      <c r="C266">
        <v>191.89000000000001</v>
      </c>
      <c r="D266">
        <v>8</v>
      </c>
    </row>
    <row r="267" spans="2:4" x14ac:dyDescent="0.45">
      <c r="B267" s="20" t="s">
        <v>111</v>
      </c>
      <c r="C267">
        <v>174.29999999999998</v>
      </c>
      <c r="D267">
        <v>9.1</v>
      </c>
    </row>
    <row r="268" spans="2:4" x14ac:dyDescent="0.45">
      <c r="B268" s="20" t="s">
        <v>112</v>
      </c>
      <c r="C268">
        <v>188.17000000000002</v>
      </c>
      <c r="D268">
        <v>8.9</v>
      </c>
    </row>
    <row r="269" spans="2:4" x14ac:dyDescent="0.45">
      <c r="B269" s="20" t="s">
        <v>113</v>
      </c>
      <c r="C269">
        <v>214.82999999999998</v>
      </c>
      <c r="D269">
        <v>9.1999999999999993</v>
      </c>
    </row>
    <row r="270" spans="2:4" x14ac:dyDescent="0.45">
      <c r="B270" s="20" t="s">
        <v>147</v>
      </c>
      <c r="C270">
        <v>195</v>
      </c>
      <c r="D270">
        <v>7</v>
      </c>
    </row>
    <row r="271" spans="2:4" x14ac:dyDescent="0.45">
      <c r="B271" s="20" t="s">
        <v>114</v>
      </c>
      <c r="C271">
        <v>216.07</v>
      </c>
      <c r="D271">
        <v>7.5</v>
      </c>
    </row>
    <row r="272" spans="2:4" x14ac:dyDescent="0.45">
      <c r="B272" s="20" t="s">
        <v>115</v>
      </c>
      <c r="C272">
        <v>225.9</v>
      </c>
      <c r="D272">
        <v>7</v>
      </c>
    </row>
    <row r="273" spans="2:4" x14ac:dyDescent="0.45">
      <c r="B273" s="20" t="s">
        <v>116</v>
      </c>
      <c r="C273">
        <v>219.79</v>
      </c>
      <c r="D273">
        <v>8.6</v>
      </c>
    </row>
    <row r="274" spans="2:4" x14ac:dyDescent="0.45">
      <c r="B274" s="19" t="s">
        <v>101</v>
      </c>
      <c r="C274">
        <v>135.52694444444444</v>
      </c>
      <c r="D274">
        <v>11.108333333333333</v>
      </c>
    </row>
  </sheetData>
  <mergeCells count="6">
    <mergeCell ref="A233:D233"/>
    <mergeCell ref="A2:D2"/>
    <mergeCell ref="B47:E47"/>
    <mergeCell ref="A93:D93"/>
    <mergeCell ref="A139:D139"/>
    <mergeCell ref="A186:D186"/>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C187A-5B35-4439-96D8-ACFD4695BB19}">
  <dimension ref="A2:A4"/>
  <sheetViews>
    <sheetView showGridLines="0" workbookViewId="0">
      <selection activeCell="D8" sqref="D8"/>
    </sheetView>
  </sheetViews>
  <sheetFormatPr defaultRowHeight="14.25" x14ac:dyDescent="0.45"/>
  <cols>
    <col min="1" max="1" width="15.3984375" customWidth="1"/>
  </cols>
  <sheetData>
    <row r="2" spans="1:1" ht="22.15" customHeight="1" x14ac:dyDescent="0.45">
      <c r="A2" s="130" t="s">
        <v>35</v>
      </c>
    </row>
    <row r="3" spans="1:1" ht="21.4" customHeight="1" x14ac:dyDescent="0.45">
      <c r="A3" s="94" t="s">
        <v>12</v>
      </c>
    </row>
    <row r="4" spans="1:1" x14ac:dyDescent="0.45">
      <c r="A4" s="95" t="s">
        <v>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B1:AQ55"/>
  <sheetViews>
    <sheetView showGridLines="0" zoomScale="90" zoomScaleNormal="90" workbookViewId="0">
      <selection activeCell="L14" sqref="L14"/>
    </sheetView>
  </sheetViews>
  <sheetFormatPr defaultColWidth="8.6640625" defaultRowHeight="14.25" x14ac:dyDescent="0.45"/>
  <cols>
    <col min="1" max="1" width="2" customWidth="1"/>
    <col min="2" max="2" width="13.33203125" bestFit="1" customWidth="1"/>
    <col min="3" max="3" width="14.6640625" customWidth="1"/>
    <col min="4" max="4" width="11.73046875" customWidth="1"/>
    <col min="5" max="5" width="16.265625" customWidth="1"/>
    <col min="6" max="6" width="13.6640625" customWidth="1"/>
    <col min="7" max="7" width="3.86328125" customWidth="1"/>
    <col min="8" max="28" width="2.73046875" customWidth="1"/>
    <col min="29" max="32" width="2" customWidth="1"/>
    <col min="33" max="33" width="14" customWidth="1"/>
    <col min="34" max="34" width="8.6640625" customWidth="1"/>
    <col min="35" max="35" width="12.86328125" customWidth="1"/>
    <col min="36" max="36" width="3.73046875" customWidth="1"/>
    <col min="37" max="37" width="5.06640625" customWidth="1"/>
    <col min="39" max="39" width="14.33203125" customWidth="1"/>
    <col min="40" max="41" width="2.19921875" customWidth="1"/>
    <col min="42" max="42" width="8.73046875" customWidth="1"/>
    <col min="43" max="43" width="14" customWidth="1"/>
  </cols>
  <sheetData>
    <row r="1" spans="2:43" ht="14.65" thickBot="1" x14ac:dyDescent="0.5"/>
    <row r="2" spans="2:43" ht="27.75" customHeight="1" x14ac:dyDescent="0.45">
      <c r="B2" s="161" t="s">
        <v>31</v>
      </c>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H2" s="169" t="s">
        <v>138</v>
      </c>
      <c r="AI2" s="170"/>
      <c r="AJ2" s="170"/>
      <c r="AK2" s="170"/>
      <c r="AL2" s="170"/>
      <c r="AM2" s="170"/>
      <c r="AN2" s="170"/>
      <c r="AO2" s="170"/>
      <c r="AP2" s="170"/>
      <c r="AQ2" s="171"/>
    </row>
    <row r="3" spans="2:43" ht="52.5" customHeight="1" x14ac:dyDescent="0.45">
      <c r="B3" s="162" t="s">
        <v>131</v>
      </c>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H3" s="172"/>
      <c r="AI3" s="173"/>
      <c r="AJ3" s="173"/>
      <c r="AK3" s="173"/>
      <c r="AL3" s="173"/>
      <c r="AM3" s="173"/>
      <c r="AN3" s="173"/>
      <c r="AO3" s="173"/>
      <c r="AP3" s="173"/>
      <c r="AQ3" s="174"/>
    </row>
    <row r="4" spans="2:43" ht="6" customHeight="1" thickBot="1" x14ac:dyDescent="0.5">
      <c r="B4" s="51"/>
      <c r="C4" s="52"/>
      <c r="D4" s="52"/>
      <c r="E4" s="52"/>
      <c r="F4" s="52"/>
      <c r="G4" s="52"/>
      <c r="H4" s="52"/>
      <c r="I4" s="52"/>
      <c r="J4" s="52"/>
      <c r="K4" s="52"/>
      <c r="L4" s="52"/>
      <c r="M4" s="52"/>
      <c r="N4" s="52"/>
      <c r="O4" s="52"/>
      <c r="P4" s="52"/>
      <c r="Q4" s="52"/>
      <c r="R4" s="52"/>
      <c r="S4" s="52"/>
      <c r="T4" s="52"/>
      <c r="U4" s="52"/>
      <c r="V4" s="52"/>
      <c r="W4" s="52"/>
      <c r="X4" s="52"/>
      <c r="Y4" s="52"/>
      <c r="Z4" s="52"/>
      <c r="AA4" s="52"/>
      <c r="AB4" s="52"/>
      <c r="AH4" s="53"/>
      <c r="AI4" s="54"/>
      <c r="AJ4" s="54"/>
      <c r="AK4" s="54"/>
      <c r="AL4" s="54"/>
      <c r="AM4" s="54"/>
      <c r="AN4" s="54"/>
      <c r="AO4" s="54"/>
      <c r="AP4" s="54"/>
      <c r="AQ4" s="55"/>
    </row>
    <row r="5" spans="2:43" ht="16.899999999999999" customHeight="1" thickTop="1" x14ac:dyDescent="0.45">
      <c r="B5" s="51"/>
      <c r="C5" s="52"/>
      <c r="D5" s="52"/>
      <c r="E5" s="52"/>
      <c r="F5" s="52"/>
      <c r="G5" s="52"/>
      <c r="H5" s="52"/>
      <c r="I5" s="52"/>
      <c r="J5" s="52"/>
      <c r="K5" s="52"/>
      <c r="L5" s="52"/>
      <c r="M5" s="52"/>
      <c r="N5" s="52"/>
      <c r="O5" s="52"/>
      <c r="P5" s="52"/>
      <c r="Q5" s="52"/>
      <c r="R5" s="52"/>
      <c r="S5" s="52"/>
      <c r="T5" s="52"/>
      <c r="U5" s="52"/>
      <c r="V5" s="52"/>
      <c r="W5" s="52"/>
      <c r="X5" s="52"/>
      <c r="Y5" s="52"/>
      <c r="Z5" s="52"/>
      <c r="AA5" s="52"/>
      <c r="AB5" s="52"/>
      <c r="AH5" s="53"/>
      <c r="AI5" s="54"/>
      <c r="AJ5" s="54"/>
      <c r="AK5" s="54"/>
      <c r="AL5" s="54"/>
      <c r="AM5" s="54"/>
      <c r="AN5" s="54"/>
      <c r="AO5" s="54"/>
      <c r="AP5" s="175" t="s">
        <v>137</v>
      </c>
      <c r="AQ5" s="176"/>
    </row>
    <row r="6" spans="2:43" ht="14.65" customHeight="1" x14ac:dyDescent="0.45">
      <c r="B6" s="51"/>
      <c r="C6" s="52"/>
      <c r="D6" s="52"/>
      <c r="E6" s="52"/>
      <c r="F6" s="52"/>
      <c r="G6" s="52"/>
      <c r="H6" s="52"/>
      <c r="I6" s="52"/>
      <c r="J6" s="52"/>
      <c r="K6" s="52"/>
      <c r="L6" s="52"/>
      <c r="M6" s="52"/>
      <c r="N6" s="52"/>
      <c r="O6" s="52"/>
      <c r="P6" s="52"/>
      <c r="Q6" s="52"/>
      <c r="R6" s="52"/>
      <c r="S6" s="52"/>
      <c r="T6" s="52"/>
      <c r="U6" s="52"/>
      <c r="V6" s="52"/>
      <c r="W6" s="52"/>
      <c r="X6" s="52"/>
      <c r="Y6" s="52"/>
      <c r="Z6" s="52"/>
      <c r="AA6" s="52"/>
      <c r="AB6" s="52"/>
      <c r="AH6" s="53"/>
      <c r="AI6" s="54"/>
      <c r="AJ6" s="54"/>
      <c r="AK6" s="54"/>
      <c r="AL6" s="54"/>
      <c r="AM6" s="54"/>
      <c r="AN6" s="56"/>
      <c r="AO6" s="57"/>
      <c r="AP6" s="58" t="s">
        <v>12</v>
      </c>
      <c r="AQ6" s="59">
        <v>6160.1577777777775</v>
      </c>
    </row>
    <row r="7" spans="2:43" x14ac:dyDescent="0.45">
      <c r="G7" s="52"/>
      <c r="H7" s="52"/>
      <c r="I7" s="52"/>
      <c r="J7" s="52"/>
      <c r="K7" s="52"/>
      <c r="L7" s="52"/>
      <c r="M7" s="52"/>
      <c r="N7" s="52"/>
      <c r="O7" s="52"/>
      <c r="P7" s="52"/>
      <c r="Q7" s="52"/>
      <c r="R7" s="52"/>
      <c r="S7" s="52"/>
      <c r="T7" s="52"/>
      <c r="U7" s="52"/>
      <c r="V7" s="52"/>
      <c r="W7" s="52"/>
      <c r="X7" s="52"/>
      <c r="Y7" s="52"/>
      <c r="Z7" s="52"/>
      <c r="AA7" s="52"/>
      <c r="AB7" s="52"/>
      <c r="AH7" s="53"/>
      <c r="AI7" s="54"/>
      <c r="AJ7" s="54"/>
      <c r="AK7" s="54"/>
      <c r="AL7" s="54"/>
      <c r="AM7" s="54"/>
      <c r="AN7" s="56"/>
      <c r="AO7" s="60"/>
      <c r="AP7" s="61" t="s">
        <v>132</v>
      </c>
      <c r="AQ7" s="62">
        <v>3313.7295081967213</v>
      </c>
    </row>
    <row r="8" spans="2:43" ht="21.75" customHeight="1" thickBot="1" x14ac:dyDescent="0.5">
      <c r="B8" s="164" t="s">
        <v>33</v>
      </c>
      <c r="C8" s="164"/>
      <c r="D8" s="164"/>
      <c r="E8" s="164"/>
      <c r="F8" s="164"/>
      <c r="G8" s="52"/>
      <c r="H8" s="52"/>
      <c r="I8" s="52"/>
      <c r="J8" s="52"/>
      <c r="K8" s="52"/>
      <c r="L8" s="52"/>
      <c r="M8" s="52"/>
      <c r="N8" s="52"/>
      <c r="O8" s="52"/>
      <c r="P8" s="52"/>
      <c r="Q8" s="52"/>
      <c r="R8" s="52"/>
      <c r="S8" s="52"/>
      <c r="T8" s="52"/>
      <c r="U8" s="52"/>
      <c r="V8" s="52"/>
      <c r="W8" s="52"/>
      <c r="X8" s="52"/>
      <c r="Y8" s="52"/>
      <c r="Z8" s="52"/>
      <c r="AA8" s="52"/>
      <c r="AB8" s="52"/>
      <c r="AH8" s="53"/>
      <c r="AI8" s="54"/>
      <c r="AJ8" s="54"/>
      <c r="AK8" s="54"/>
      <c r="AL8" s="54"/>
      <c r="AM8" s="54"/>
      <c r="AN8" s="56"/>
      <c r="AO8" s="60"/>
      <c r="AP8" s="63" t="s">
        <v>14</v>
      </c>
      <c r="AQ8" s="64">
        <v>3313.7295081967213</v>
      </c>
    </row>
    <row r="9" spans="2:43" ht="25.5" customHeight="1" thickTop="1" thickBot="1" x14ac:dyDescent="0.5">
      <c r="B9" s="39" t="s">
        <v>34</v>
      </c>
      <c r="C9" s="40" t="s">
        <v>36</v>
      </c>
      <c r="D9" s="50" t="s">
        <v>37</v>
      </c>
      <c r="E9" s="40" t="s">
        <v>38</v>
      </c>
      <c r="F9" s="41" t="s">
        <v>35</v>
      </c>
      <c r="G9" s="52"/>
      <c r="H9" s="52"/>
      <c r="I9" s="52"/>
      <c r="J9" s="52"/>
      <c r="K9" s="52"/>
      <c r="L9" s="52"/>
      <c r="M9" s="52"/>
      <c r="N9" s="52"/>
      <c r="O9" s="52"/>
      <c r="P9" s="52"/>
      <c r="Q9" s="52"/>
      <c r="R9" s="52"/>
      <c r="S9" s="52"/>
      <c r="T9" s="52"/>
      <c r="U9" s="52"/>
      <c r="V9" s="52"/>
      <c r="W9" s="52"/>
      <c r="X9" s="52"/>
      <c r="Y9" s="52"/>
      <c r="Z9" s="52"/>
      <c r="AA9" s="52"/>
      <c r="AB9" s="52"/>
      <c r="AH9" s="53"/>
      <c r="AI9" s="54"/>
      <c r="AJ9" s="54"/>
      <c r="AK9" s="54"/>
      <c r="AL9" s="54"/>
      <c r="AM9" s="54"/>
      <c r="AN9" s="56"/>
      <c r="AO9" s="60"/>
      <c r="AP9" s="54"/>
      <c r="AQ9" s="55"/>
    </row>
    <row r="10" spans="2:43" ht="15.75" customHeight="1" thickTop="1" x14ac:dyDescent="0.45">
      <c r="B10" s="42">
        <v>44927</v>
      </c>
      <c r="C10" s="43">
        <v>8.09</v>
      </c>
      <c r="D10" s="43">
        <v>4.0999999999999996</v>
      </c>
      <c r="E10" s="44">
        <v>190520</v>
      </c>
      <c r="F10" s="45" t="s">
        <v>12</v>
      </c>
      <c r="G10" s="52"/>
      <c r="H10" s="52"/>
      <c r="I10" s="52"/>
      <c r="J10" s="52"/>
      <c r="K10" s="52"/>
      <c r="L10" s="52"/>
      <c r="M10" s="52"/>
      <c r="N10" s="52"/>
      <c r="O10" s="52"/>
      <c r="P10" s="52"/>
      <c r="Q10" s="52"/>
      <c r="R10" s="52"/>
      <c r="S10" s="52"/>
      <c r="T10" s="52"/>
      <c r="U10" s="52"/>
      <c r="V10" s="52"/>
      <c r="W10" s="52"/>
      <c r="X10" s="52"/>
      <c r="Y10" s="52"/>
      <c r="Z10" s="52"/>
      <c r="AA10" s="52"/>
      <c r="AB10" s="52"/>
      <c r="AH10" s="53"/>
      <c r="AI10" s="54"/>
      <c r="AJ10" s="54"/>
      <c r="AK10" s="54"/>
      <c r="AL10" s="177" t="s">
        <v>133</v>
      </c>
      <c r="AM10" s="178"/>
      <c r="AN10" s="65"/>
      <c r="AO10" s="60"/>
      <c r="AP10" s="54"/>
      <c r="AQ10" s="55"/>
    </row>
    <row r="11" spans="2:43" x14ac:dyDescent="0.45">
      <c r="B11" s="42">
        <v>44958</v>
      </c>
      <c r="C11" s="43">
        <v>7.12</v>
      </c>
      <c r="D11" s="43">
        <v>4.3099999999999996</v>
      </c>
      <c r="E11" s="44">
        <v>167676</v>
      </c>
      <c r="F11" s="45" t="s">
        <v>12</v>
      </c>
      <c r="G11" s="52"/>
      <c r="H11" s="52"/>
      <c r="I11" s="52"/>
      <c r="J11" s="52"/>
      <c r="K11" s="52"/>
      <c r="L11" s="52"/>
      <c r="M11" s="52"/>
      <c r="N11" s="52"/>
      <c r="O11" s="52"/>
      <c r="P11" s="52"/>
      <c r="Q11" s="52"/>
      <c r="R11" s="52"/>
      <c r="S11" s="52"/>
      <c r="T11" s="52"/>
      <c r="U11" s="52"/>
      <c r="V11" s="52"/>
      <c r="W11" s="52"/>
      <c r="X11" s="52"/>
      <c r="Y11" s="52"/>
      <c r="Z11" s="52"/>
      <c r="AA11" s="52"/>
      <c r="AB11" s="52"/>
      <c r="AH11" s="53"/>
      <c r="AI11" s="54"/>
      <c r="AJ11" s="56"/>
      <c r="AK11" s="67"/>
      <c r="AL11" s="58" t="s">
        <v>12</v>
      </c>
      <c r="AM11" s="68">
        <v>1.56464</v>
      </c>
      <c r="AN11" s="69"/>
      <c r="AO11" s="60"/>
      <c r="AP11" s="54"/>
      <c r="AQ11" s="55"/>
    </row>
    <row r="12" spans="2:43" x14ac:dyDescent="0.45">
      <c r="B12" s="42">
        <v>44986</v>
      </c>
      <c r="C12" s="43">
        <v>7.4</v>
      </c>
      <c r="D12" s="43">
        <v>3.98</v>
      </c>
      <c r="E12" s="44">
        <v>174270</v>
      </c>
      <c r="F12" s="45" t="s">
        <v>12</v>
      </c>
      <c r="G12" s="52"/>
      <c r="H12" s="52"/>
      <c r="I12" s="52"/>
      <c r="J12" s="52"/>
      <c r="K12" s="52"/>
      <c r="L12" s="52"/>
      <c r="M12" s="52"/>
      <c r="N12" s="52"/>
      <c r="O12" s="52"/>
      <c r="P12" s="52"/>
      <c r="Q12" s="52"/>
      <c r="R12" s="52"/>
      <c r="S12" s="52"/>
      <c r="T12" s="52"/>
      <c r="U12" s="52"/>
      <c r="V12" s="52"/>
      <c r="W12" s="52"/>
      <c r="X12" s="52"/>
      <c r="Y12" s="52"/>
      <c r="Z12" s="52"/>
      <c r="AA12" s="52"/>
      <c r="AB12" s="52"/>
      <c r="AH12" s="179" t="s">
        <v>134</v>
      </c>
      <c r="AI12" s="168"/>
      <c r="AJ12" s="65"/>
      <c r="AK12" s="71"/>
      <c r="AL12" s="61" t="s">
        <v>132</v>
      </c>
      <c r="AM12" s="72">
        <v>0.84175768351536706</v>
      </c>
      <c r="AN12" s="56"/>
      <c r="AO12" s="60"/>
      <c r="AP12" s="54"/>
      <c r="AQ12" s="55"/>
    </row>
    <row r="13" spans="2:43" ht="15.75" customHeight="1" thickBot="1" x14ac:dyDescent="0.5">
      <c r="B13" s="42">
        <v>45017</v>
      </c>
      <c r="C13" s="43">
        <v>8.09</v>
      </c>
      <c r="D13" s="43">
        <v>4.08</v>
      </c>
      <c r="E13" s="44">
        <v>190520</v>
      </c>
      <c r="F13" s="45" t="s">
        <v>12</v>
      </c>
      <c r="G13" s="52"/>
      <c r="H13" s="52"/>
      <c r="I13" s="52"/>
      <c r="J13" s="52"/>
      <c r="K13" s="52"/>
      <c r="L13" s="52"/>
      <c r="M13" s="52"/>
      <c r="N13" s="52"/>
      <c r="O13" s="52"/>
      <c r="P13" s="52"/>
      <c r="Q13" s="52"/>
      <c r="R13" s="52"/>
      <c r="S13" s="52"/>
      <c r="T13" s="52"/>
      <c r="U13" s="52"/>
      <c r="V13" s="52"/>
      <c r="W13" s="52"/>
      <c r="X13" s="52"/>
      <c r="Y13" s="52"/>
      <c r="Z13" s="52"/>
      <c r="AA13" s="52"/>
      <c r="AB13" s="52"/>
      <c r="AH13" s="74" t="s">
        <v>12</v>
      </c>
      <c r="AI13" s="75">
        <v>2242503.7234999998</v>
      </c>
      <c r="AJ13" s="69"/>
      <c r="AK13" s="60"/>
      <c r="AL13" s="63" t="s">
        <v>14</v>
      </c>
      <c r="AM13" s="76">
        <v>0.7228</v>
      </c>
      <c r="AN13" s="56"/>
      <c r="AO13" s="60"/>
      <c r="AP13" s="54"/>
      <c r="AQ13" s="55"/>
    </row>
    <row r="14" spans="2:43" ht="15.75" customHeight="1" thickTop="1" x14ac:dyDescent="0.45">
      <c r="B14" s="42">
        <v>45047</v>
      </c>
      <c r="C14" s="43">
        <v>8.33</v>
      </c>
      <c r="D14" s="43">
        <v>4.1399999999999997</v>
      </c>
      <c r="E14" s="44">
        <v>196172</v>
      </c>
      <c r="F14" s="45" t="s">
        <v>12</v>
      </c>
      <c r="G14" s="52"/>
      <c r="H14" s="52"/>
      <c r="I14" s="52"/>
      <c r="J14" s="52"/>
      <c r="K14" s="52"/>
      <c r="L14" s="52"/>
      <c r="M14" s="52"/>
      <c r="N14" s="52"/>
      <c r="O14" s="52"/>
      <c r="P14" s="52"/>
      <c r="Q14" s="52"/>
      <c r="R14" s="52"/>
      <c r="S14" s="52"/>
      <c r="T14" s="52"/>
      <c r="U14" s="52"/>
      <c r="V14" s="52"/>
      <c r="W14" s="52"/>
      <c r="X14" s="52"/>
      <c r="Y14" s="52"/>
      <c r="Z14" s="52"/>
      <c r="AA14" s="52"/>
      <c r="AB14" s="52"/>
      <c r="AH14" s="79" t="s">
        <v>132</v>
      </c>
      <c r="AI14" s="72" t="s">
        <v>139</v>
      </c>
      <c r="AJ14" s="56"/>
      <c r="AK14" s="60"/>
      <c r="AL14" s="54"/>
      <c r="AM14" s="54"/>
      <c r="AN14" s="56"/>
      <c r="AO14" s="60"/>
      <c r="AP14" s="54"/>
      <c r="AQ14" s="55"/>
    </row>
    <row r="15" spans="2:43" ht="15.75" customHeight="1" x14ac:dyDescent="0.45">
      <c r="B15" s="42">
        <v>45078</v>
      </c>
      <c r="C15" s="43">
        <v>8.08</v>
      </c>
      <c r="D15" s="43">
        <v>3.92</v>
      </c>
      <c r="E15" s="44">
        <v>190284</v>
      </c>
      <c r="F15" s="45" t="s">
        <v>12</v>
      </c>
      <c r="G15" s="52"/>
      <c r="H15" s="143"/>
      <c r="I15" s="52"/>
      <c r="J15" s="52"/>
      <c r="K15" s="52"/>
      <c r="L15" s="52"/>
      <c r="M15" s="52"/>
      <c r="N15" s="52"/>
      <c r="O15" s="52"/>
      <c r="P15" s="52"/>
      <c r="Q15" s="52"/>
      <c r="R15" s="52"/>
      <c r="S15" s="52"/>
      <c r="T15" s="52"/>
      <c r="U15" s="52"/>
      <c r="V15" s="52"/>
      <c r="W15" s="52"/>
      <c r="X15" s="52"/>
      <c r="Y15" s="52"/>
      <c r="Z15" s="52"/>
      <c r="AA15" s="52"/>
      <c r="AB15" s="52"/>
      <c r="AH15" s="80" t="s">
        <v>14</v>
      </c>
      <c r="AI15" s="89">
        <v>1035971.9362</v>
      </c>
      <c r="AJ15" s="56"/>
      <c r="AK15" s="60"/>
      <c r="AL15" s="54"/>
      <c r="AM15" s="54"/>
      <c r="AN15" s="56"/>
      <c r="AO15" s="66"/>
      <c r="AP15" s="167" t="s">
        <v>135</v>
      </c>
      <c r="AQ15" s="180"/>
    </row>
    <row r="16" spans="2:43" ht="15.75" customHeight="1" x14ac:dyDescent="0.45">
      <c r="B16" s="42">
        <v>45108</v>
      </c>
      <c r="C16" s="43">
        <v>7.95</v>
      </c>
      <c r="D16" s="43">
        <v>4.04</v>
      </c>
      <c r="E16" s="44">
        <v>187222</v>
      </c>
      <c r="F16" s="45" t="s">
        <v>12</v>
      </c>
      <c r="G16" s="52"/>
      <c r="H16" s="143"/>
      <c r="I16" s="52"/>
      <c r="J16" s="52"/>
      <c r="K16" s="52"/>
      <c r="L16" s="52"/>
      <c r="M16" s="52"/>
      <c r="N16" s="52"/>
      <c r="O16" s="52"/>
      <c r="P16" s="52"/>
      <c r="Q16" s="52"/>
      <c r="R16" s="52"/>
      <c r="S16" s="52"/>
      <c r="T16" s="52"/>
      <c r="U16" s="52"/>
      <c r="V16" s="52"/>
      <c r="W16" s="52"/>
      <c r="X16" s="52"/>
      <c r="Y16" s="52"/>
      <c r="Z16" s="52"/>
      <c r="AA16" s="52"/>
      <c r="AB16" s="52"/>
      <c r="AH16" s="53"/>
      <c r="AI16" s="54"/>
      <c r="AJ16" s="56"/>
      <c r="AK16" s="60"/>
      <c r="AL16" s="54"/>
      <c r="AM16" s="54"/>
      <c r="AN16" s="54"/>
      <c r="AO16" s="54"/>
      <c r="AP16" s="70" t="s">
        <v>12</v>
      </c>
      <c r="AQ16" s="82">
        <v>3937.57158852459</v>
      </c>
    </row>
    <row r="17" spans="2:43" ht="15.75" customHeight="1" x14ac:dyDescent="0.45">
      <c r="B17" s="42">
        <v>45139</v>
      </c>
      <c r="C17" s="43">
        <v>7.86</v>
      </c>
      <c r="D17" s="43">
        <v>4</v>
      </c>
      <c r="E17" s="44">
        <v>185103</v>
      </c>
      <c r="F17" s="45" t="s">
        <v>12</v>
      </c>
      <c r="G17" s="143"/>
      <c r="H17" s="143"/>
      <c r="I17" s="52"/>
      <c r="J17" s="52"/>
      <c r="K17" s="52"/>
      <c r="L17" s="52"/>
      <c r="M17" s="52"/>
      <c r="N17" s="52"/>
      <c r="O17" s="52"/>
      <c r="P17" s="52"/>
      <c r="Q17" s="52"/>
      <c r="R17" s="52"/>
      <c r="S17" s="52"/>
      <c r="T17" s="52"/>
      <c r="U17" s="52"/>
      <c r="V17" s="52"/>
      <c r="W17" s="52"/>
      <c r="X17" s="52"/>
      <c r="Y17" s="52"/>
      <c r="Z17" s="52"/>
      <c r="AA17" s="52"/>
      <c r="AB17" s="52"/>
      <c r="AH17" s="53"/>
      <c r="AI17" s="54"/>
      <c r="AJ17" s="56"/>
      <c r="AK17" s="60"/>
      <c r="AL17" s="54"/>
      <c r="AM17" s="54"/>
      <c r="AN17" s="54"/>
      <c r="AO17" s="54"/>
      <c r="AP17" s="73" t="s">
        <v>132</v>
      </c>
      <c r="AQ17" s="83">
        <v>3937.5715885245904</v>
      </c>
    </row>
    <row r="18" spans="2:43" ht="15.75" customHeight="1" x14ac:dyDescent="0.45">
      <c r="B18" s="42">
        <v>45170</v>
      </c>
      <c r="C18" s="43">
        <v>7.33</v>
      </c>
      <c r="D18" s="43">
        <v>4.0199999999999996</v>
      </c>
      <c r="E18" s="44">
        <v>172622</v>
      </c>
      <c r="F18" s="45" t="s">
        <v>12</v>
      </c>
      <c r="G18" s="143"/>
      <c r="H18" s="143"/>
      <c r="I18" s="52"/>
      <c r="J18" s="52"/>
      <c r="K18" s="52"/>
      <c r="L18" s="52"/>
      <c r="M18" s="52"/>
      <c r="N18" s="52"/>
      <c r="O18" s="52"/>
      <c r="P18" s="52"/>
      <c r="Q18" s="52"/>
      <c r="R18" s="52"/>
      <c r="S18" s="52"/>
      <c r="T18" s="52"/>
      <c r="U18" s="52"/>
      <c r="V18" s="52"/>
      <c r="W18" s="52"/>
      <c r="X18" s="52"/>
      <c r="Y18" s="52"/>
      <c r="Z18" s="52"/>
      <c r="AA18" s="52"/>
      <c r="AB18" s="52"/>
      <c r="AH18" s="53"/>
      <c r="AI18" s="54"/>
      <c r="AJ18" s="56"/>
      <c r="AK18" s="60"/>
      <c r="AL18" s="54"/>
      <c r="AM18" s="54"/>
      <c r="AN18" s="54"/>
      <c r="AO18" s="54"/>
      <c r="AP18" s="77" t="s">
        <v>14</v>
      </c>
      <c r="AQ18" s="78">
        <v>0</v>
      </c>
    </row>
    <row r="19" spans="2:43" ht="15.75" customHeight="1" x14ac:dyDescent="0.45">
      <c r="B19" s="42">
        <v>45200</v>
      </c>
      <c r="C19" s="43">
        <v>7.68</v>
      </c>
      <c r="D19" s="43">
        <v>3.85</v>
      </c>
      <c r="E19" s="44">
        <v>180864</v>
      </c>
      <c r="F19" s="45" t="s">
        <v>12</v>
      </c>
      <c r="G19" s="143"/>
      <c r="H19" s="143"/>
      <c r="I19" s="52"/>
      <c r="J19" s="52"/>
      <c r="K19" s="52"/>
      <c r="L19" s="52"/>
      <c r="M19" s="52"/>
      <c r="N19" s="52"/>
      <c r="O19" s="52"/>
      <c r="P19" s="52"/>
      <c r="Q19" s="52"/>
      <c r="R19" s="52"/>
      <c r="S19" s="52"/>
      <c r="T19" s="52"/>
      <c r="U19" s="52"/>
      <c r="V19" s="52"/>
      <c r="W19" s="52"/>
      <c r="X19" s="52"/>
      <c r="Y19" s="52"/>
      <c r="Z19" s="52"/>
      <c r="AA19" s="52"/>
      <c r="AB19" s="52"/>
      <c r="AH19" s="53"/>
      <c r="AI19" s="54"/>
      <c r="AJ19" s="56"/>
      <c r="AK19" s="60"/>
      <c r="AL19" s="54"/>
      <c r="AM19" s="54"/>
      <c r="AN19" s="54"/>
      <c r="AO19" s="54"/>
      <c r="AP19" s="54"/>
      <c r="AQ19" s="55"/>
    </row>
    <row r="20" spans="2:43" ht="15.75" customHeight="1" x14ac:dyDescent="0.45">
      <c r="B20" s="42">
        <v>45231</v>
      </c>
      <c r="C20" s="43">
        <v>7.79</v>
      </c>
      <c r="D20" s="43">
        <v>4</v>
      </c>
      <c r="E20" s="44">
        <v>183454</v>
      </c>
      <c r="F20" s="45" t="s">
        <v>12</v>
      </c>
      <c r="G20" s="143"/>
      <c r="H20" s="143"/>
      <c r="I20" s="52"/>
      <c r="J20" s="52"/>
      <c r="K20" s="52"/>
      <c r="L20" s="52"/>
      <c r="M20" s="52"/>
      <c r="N20" s="52"/>
      <c r="O20" s="52"/>
      <c r="P20" s="52"/>
      <c r="Q20" s="52"/>
      <c r="R20" s="52"/>
      <c r="S20" s="52"/>
      <c r="T20" s="52"/>
      <c r="U20" s="52"/>
      <c r="V20" s="52"/>
      <c r="W20" s="52"/>
      <c r="X20" s="52"/>
      <c r="Y20" s="52"/>
      <c r="Z20" s="52"/>
      <c r="AA20" s="52"/>
      <c r="AB20" s="52"/>
      <c r="AH20" s="53"/>
      <c r="AI20" s="54"/>
      <c r="AJ20" s="56"/>
      <c r="AK20" s="66"/>
      <c r="AL20" s="167" t="s">
        <v>136</v>
      </c>
      <c r="AM20" s="168"/>
      <c r="AN20" s="54"/>
      <c r="AO20" s="54"/>
      <c r="AP20" s="54"/>
      <c r="AQ20" s="55"/>
    </row>
    <row r="21" spans="2:43" ht="15.75" customHeight="1" x14ac:dyDescent="0.45">
      <c r="B21" s="42">
        <v>45261</v>
      </c>
      <c r="C21" s="43">
        <v>8.48</v>
      </c>
      <c r="D21" s="43">
        <v>4.0999999999999996</v>
      </c>
      <c r="E21" s="44">
        <v>199704</v>
      </c>
      <c r="F21" s="45" t="s">
        <v>12</v>
      </c>
      <c r="G21" s="143"/>
      <c r="H21" s="143"/>
      <c r="I21" s="52"/>
      <c r="J21" s="52"/>
      <c r="K21" s="52"/>
      <c r="L21" s="52"/>
      <c r="M21" s="52"/>
      <c r="N21" s="52"/>
      <c r="O21" s="52"/>
      <c r="P21" s="52"/>
      <c r="Q21" s="52"/>
      <c r="R21" s="52"/>
      <c r="S21" s="52"/>
      <c r="T21" s="52"/>
      <c r="U21" s="52"/>
      <c r="V21" s="52"/>
      <c r="W21" s="52"/>
      <c r="X21" s="52"/>
      <c r="Y21" s="52"/>
      <c r="Z21" s="52"/>
      <c r="AA21" s="52"/>
      <c r="AB21" s="52"/>
      <c r="AG21" s="90"/>
      <c r="AH21" s="53"/>
      <c r="AI21" s="54"/>
      <c r="AJ21" s="54"/>
      <c r="AK21" s="54"/>
      <c r="AL21" s="70" t="s">
        <v>12</v>
      </c>
      <c r="AM21" s="84">
        <v>1433276.0582229509</v>
      </c>
      <c r="AN21" s="54"/>
      <c r="AO21" s="54"/>
      <c r="AP21" s="54"/>
      <c r="AQ21" s="55"/>
    </row>
    <row r="22" spans="2:43" ht="15.75" customHeight="1" x14ac:dyDescent="0.45">
      <c r="B22" s="42">
        <v>45292</v>
      </c>
      <c r="C22" s="43">
        <v>8.15</v>
      </c>
      <c r="D22" s="43">
        <v>4.29</v>
      </c>
      <c r="E22" s="44">
        <v>191932</v>
      </c>
      <c r="F22" s="45" t="s">
        <v>12</v>
      </c>
      <c r="G22" s="143"/>
      <c r="H22" s="143"/>
      <c r="I22" s="52"/>
      <c r="J22" s="52"/>
      <c r="K22" s="52"/>
      <c r="L22" s="52"/>
      <c r="M22" s="52"/>
      <c r="N22" s="52"/>
      <c r="O22" s="52"/>
      <c r="P22" s="52"/>
      <c r="Q22" s="52"/>
      <c r="R22" s="52"/>
      <c r="S22" s="52"/>
      <c r="T22" s="52"/>
      <c r="U22" s="52"/>
      <c r="V22" s="52"/>
      <c r="W22" s="52"/>
      <c r="X22" s="52"/>
      <c r="Y22" s="52"/>
      <c r="Z22" s="52"/>
      <c r="AA22" s="52"/>
      <c r="AB22" s="52"/>
      <c r="AH22" s="53"/>
      <c r="AI22" s="54"/>
      <c r="AJ22" s="54"/>
      <c r="AK22" s="54"/>
      <c r="AL22" s="73" t="s">
        <v>132</v>
      </c>
      <c r="AM22" s="85">
        <v>1433276.0582229509</v>
      </c>
      <c r="AN22" s="54"/>
      <c r="AO22" s="54"/>
      <c r="AP22" s="54"/>
      <c r="AQ22" s="55"/>
    </row>
    <row r="23" spans="2:43" ht="15.75" customHeight="1" x14ac:dyDescent="0.45">
      <c r="B23" s="42">
        <v>45323</v>
      </c>
      <c r="C23" s="43">
        <v>7.21</v>
      </c>
      <c r="D23" s="43">
        <v>4.1900000000000004</v>
      </c>
      <c r="E23" s="44">
        <v>169796</v>
      </c>
      <c r="F23" s="45" t="s">
        <v>12</v>
      </c>
      <c r="G23" s="143"/>
      <c r="H23" s="143"/>
      <c r="I23" s="52"/>
      <c r="J23" s="52"/>
      <c r="K23" s="52"/>
      <c r="L23" s="52"/>
      <c r="M23" s="52"/>
      <c r="N23" s="52"/>
      <c r="O23" s="52"/>
      <c r="P23" s="52"/>
      <c r="Q23" s="52"/>
      <c r="R23" s="52"/>
      <c r="S23" s="52"/>
      <c r="T23" s="52"/>
      <c r="U23" s="52"/>
      <c r="V23" s="52"/>
      <c r="W23" s="52"/>
      <c r="X23" s="52"/>
      <c r="Y23" s="52"/>
      <c r="Z23" s="52"/>
      <c r="AA23" s="52"/>
      <c r="AB23" s="52"/>
      <c r="AH23" s="53"/>
      <c r="AI23" s="54"/>
      <c r="AJ23" s="54"/>
      <c r="AK23" s="54"/>
      <c r="AL23" s="77" t="s">
        <v>14</v>
      </c>
      <c r="AM23" s="81">
        <v>0</v>
      </c>
      <c r="AN23" s="54"/>
      <c r="AO23" s="54"/>
      <c r="AP23" s="54"/>
      <c r="AQ23" s="55"/>
    </row>
    <row r="24" spans="2:43" ht="15.75" customHeight="1" thickBot="1" x14ac:dyDescent="0.5">
      <c r="B24" s="42">
        <v>45352</v>
      </c>
      <c r="C24" s="43">
        <v>8.15</v>
      </c>
      <c r="D24" s="43">
        <v>4.43</v>
      </c>
      <c r="E24" s="44">
        <v>191932</v>
      </c>
      <c r="F24" s="45" t="s">
        <v>12</v>
      </c>
      <c r="G24" s="143"/>
      <c r="H24" s="143"/>
      <c r="I24" s="52"/>
      <c r="J24" s="52"/>
      <c r="K24" s="52"/>
      <c r="L24" s="52"/>
      <c r="M24" s="52"/>
      <c r="N24" s="52"/>
      <c r="O24" s="52"/>
      <c r="P24" s="52"/>
      <c r="Q24" s="52"/>
      <c r="R24" s="52"/>
      <c r="S24" s="52"/>
      <c r="T24" s="52"/>
      <c r="U24" s="52"/>
      <c r="V24" s="52"/>
      <c r="W24" s="52"/>
      <c r="X24" s="52"/>
      <c r="Y24" s="52"/>
      <c r="Z24" s="52"/>
      <c r="AA24" s="52"/>
      <c r="AB24" s="52"/>
      <c r="AH24" s="86"/>
      <c r="AI24" s="87"/>
      <c r="AJ24" s="87"/>
      <c r="AK24" s="87"/>
      <c r="AL24" s="87"/>
      <c r="AM24" s="87"/>
      <c r="AN24" s="87"/>
      <c r="AO24" s="87"/>
      <c r="AP24" s="87"/>
      <c r="AQ24" s="88"/>
    </row>
    <row r="25" spans="2:43" ht="15.75" customHeight="1" x14ac:dyDescent="0.45">
      <c r="B25" s="42">
        <v>45383</v>
      </c>
      <c r="C25" s="43">
        <v>7.83</v>
      </c>
      <c r="D25" s="43">
        <v>3.85</v>
      </c>
      <c r="E25" s="44">
        <v>184396</v>
      </c>
      <c r="F25" s="45" t="s">
        <v>39</v>
      </c>
      <c r="G25" s="143"/>
      <c r="H25" s="143"/>
      <c r="I25" s="52"/>
      <c r="J25" s="52"/>
      <c r="K25" s="52"/>
      <c r="L25" s="52"/>
      <c r="M25" s="52"/>
      <c r="N25" s="52"/>
      <c r="O25" s="52"/>
      <c r="P25" s="52"/>
      <c r="Q25" s="52"/>
      <c r="R25" s="52"/>
      <c r="S25" s="52"/>
      <c r="T25" s="52"/>
      <c r="U25" s="52"/>
      <c r="V25" s="52"/>
      <c r="W25" s="52"/>
      <c r="X25" s="52"/>
      <c r="Y25" s="52"/>
      <c r="Z25" s="52"/>
      <c r="AA25" s="52"/>
      <c r="AB25" s="52"/>
    </row>
    <row r="26" spans="2:43" ht="15.75" customHeight="1" x14ac:dyDescent="0.45">
      <c r="B26" s="42">
        <v>45413</v>
      </c>
      <c r="C26" s="43">
        <v>7.47</v>
      </c>
      <c r="D26" s="43">
        <v>4.07</v>
      </c>
      <c r="E26" s="44">
        <v>175918</v>
      </c>
      <c r="F26" s="45" t="s">
        <v>39</v>
      </c>
      <c r="G26" s="143"/>
      <c r="H26" s="143"/>
      <c r="I26" s="52"/>
      <c r="J26" s="52"/>
      <c r="K26" s="52"/>
      <c r="L26" s="52"/>
      <c r="M26" s="52"/>
      <c r="N26" s="52"/>
      <c r="O26" s="52"/>
      <c r="P26" s="52"/>
      <c r="Q26" s="52"/>
      <c r="R26" s="52"/>
      <c r="S26" s="52"/>
      <c r="T26" s="52"/>
      <c r="U26" s="52"/>
      <c r="V26" s="52"/>
      <c r="W26" s="52"/>
      <c r="X26" s="52"/>
      <c r="Y26" s="52"/>
      <c r="Z26" s="52"/>
      <c r="AA26" s="52"/>
      <c r="AB26" s="52"/>
    </row>
    <row r="27" spans="2:43" ht="15.75" customHeight="1" x14ac:dyDescent="0.45">
      <c r="B27" s="42">
        <v>45444</v>
      </c>
      <c r="C27" s="43">
        <v>7.82</v>
      </c>
      <c r="D27" s="43">
        <v>3.84</v>
      </c>
      <c r="E27" s="44">
        <v>184161</v>
      </c>
      <c r="F27" s="45" t="s">
        <v>39</v>
      </c>
      <c r="G27" s="143"/>
      <c r="H27" s="143"/>
      <c r="I27" s="52"/>
      <c r="J27" s="52"/>
      <c r="K27" s="52"/>
      <c r="L27" s="52"/>
      <c r="M27" s="52"/>
      <c r="N27" s="52"/>
      <c r="O27" s="52"/>
      <c r="P27" s="52"/>
      <c r="Q27" s="52"/>
      <c r="R27" s="52"/>
      <c r="S27" s="52"/>
      <c r="T27" s="52"/>
      <c r="U27" s="52"/>
      <c r="V27" s="52"/>
      <c r="W27" s="52"/>
      <c r="X27" s="52"/>
      <c r="Y27" s="52"/>
      <c r="Z27" s="52"/>
      <c r="AA27" s="52"/>
      <c r="AB27" s="52"/>
    </row>
    <row r="28" spans="2:43" ht="15.75" customHeight="1" x14ac:dyDescent="0.45">
      <c r="B28" s="42">
        <v>45474</v>
      </c>
      <c r="C28" s="43">
        <v>7.77</v>
      </c>
      <c r="D28" s="43">
        <v>4.1399999999999997</v>
      </c>
      <c r="E28" s="44">
        <v>182984</v>
      </c>
      <c r="F28" s="45" t="s">
        <v>39</v>
      </c>
      <c r="G28" s="143"/>
      <c r="H28" s="143"/>
      <c r="I28" s="52"/>
      <c r="J28" s="52"/>
      <c r="K28" s="52"/>
      <c r="L28" s="52"/>
      <c r="M28" s="52"/>
      <c r="N28" s="52"/>
      <c r="O28" s="52"/>
      <c r="P28" s="52"/>
      <c r="Q28" s="52"/>
      <c r="R28" s="52"/>
      <c r="S28" s="52"/>
      <c r="T28" s="52"/>
      <c r="U28" s="52"/>
      <c r="V28" s="52"/>
      <c r="W28" s="52"/>
      <c r="X28" s="52"/>
      <c r="Y28" s="52"/>
      <c r="Z28" s="52"/>
      <c r="AA28" s="52"/>
      <c r="AB28" s="52"/>
    </row>
    <row r="29" spans="2:43" ht="15.75" customHeight="1" x14ac:dyDescent="0.45">
      <c r="B29" s="42">
        <v>45505</v>
      </c>
      <c r="C29" s="43">
        <v>7.5</v>
      </c>
      <c r="D29" s="43">
        <v>3.44</v>
      </c>
      <c r="E29" s="44">
        <v>176625</v>
      </c>
      <c r="F29" s="45" t="s">
        <v>39</v>
      </c>
      <c r="G29" s="143"/>
      <c r="H29" s="143"/>
      <c r="I29" s="52"/>
      <c r="J29" s="52"/>
      <c r="K29" s="52"/>
      <c r="L29" s="52"/>
      <c r="M29" s="52"/>
      <c r="N29" s="52"/>
      <c r="O29" s="52"/>
      <c r="P29" s="52"/>
      <c r="Q29" s="52"/>
      <c r="R29" s="52"/>
      <c r="S29" s="52"/>
      <c r="T29" s="52"/>
      <c r="U29" s="52"/>
      <c r="V29" s="52"/>
      <c r="W29" s="52"/>
      <c r="X29" s="52"/>
      <c r="Y29" s="52"/>
      <c r="Z29" s="52"/>
      <c r="AA29" s="52"/>
      <c r="AB29" s="52"/>
    </row>
    <row r="30" spans="2:43" ht="15.75" customHeight="1" x14ac:dyDescent="0.45">
      <c r="B30" s="42">
        <v>45536</v>
      </c>
      <c r="C30" s="43">
        <v>6.47</v>
      </c>
      <c r="D30" s="43">
        <v>3.33</v>
      </c>
      <c r="E30" s="44">
        <v>152368</v>
      </c>
      <c r="F30" s="45" t="s">
        <v>39</v>
      </c>
      <c r="G30" s="143"/>
      <c r="H30" s="143"/>
      <c r="I30" s="52"/>
      <c r="J30" s="52"/>
      <c r="K30" s="52"/>
      <c r="L30" s="52"/>
      <c r="M30" s="52"/>
      <c r="N30" s="52"/>
      <c r="O30" s="52"/>
      <c r="P30" s="52"/>
      <c r="Q30" s="52"/>
      <c r="R30" s="52"/>
      <c r="S30" s="52"/>
      <c r="T30" s="52"/>
      <c r="U30" s="52"/>
      <c r="V30" s="52"/>
      <c r="W30" s="52"/>
      <c r="X30" s="52"/>
      <c r="Y30" s="52"/>
      <c r="Z30" s="52"/>
      <c r="AA30" s="52"/>
      <c r="AB30" s="52"/>
    </row>
    <row r="31" spans="2:43" ht="15.75" customHeight="1" x14ac:dyDescent="0.45">
      <c r="B31" s="42">
        <v>45566</v>
      </c>
      <c r="C31" s="43">
        <v>6.48</v>
      </c>
      <c r="D31" s="43">
        <v>3.28</v>
      </c>
      <c r="E31" s="44">
        <v>152604</v>
      </c>
      <c r="F31" s="45" t="s">
        <v>39</v>
      </c>
      <c r="G31" s="143"/>
      <c r="H31" s="143"/>
      <c r="I31" s="52"/>
      <c r="J31" s="52"/>
      <c r="K31" s="52"/>
      <c r="L31" s="52"/>
      <c r="M31" s="52"/>
      <c r="N31" s="52"/>
      <c r="O31" s="52"/>
      <c r="P31" s="52"/>
      <c r="Q31" s="52"/>
      <c r="R31" s="52"/>
      <c r="S31" s="52"/>
      <c r="T31" s="52"/>
      <c r="U31" s="52"/>
      <c r="V31" s="52"/>
      <c r="W31" s="52"/>
      <c r="X31" s="52"/>
      <c r="Y31" s="52"/>
      <c r="Z31" s="52"/>
      <c r="AA31" s="52"/>
      <c r="AB31" s="52"/>
    </row>
    <row r="32" spans="2:43" ht="15.75" customHeight="1" x14ac:dyDescent="0.45">
      <c r="B32" s="42">
        <v>45597</v>
      </c>
      <c r="C32" s="43">
        <v>6.54</v>
      </c>
      <c r="D32" s="43">
        <v>2.88</v>
      </c>
      <c r="E32" s="44">
        <v>154017</v>
      </c>
      <c r="F32" s="45" t="s">
        <v>39</v>
      </c>
      <c r="G32" s="143"/>
      <c r="H32" s="143"/>
      <c r="I32" s="52"/>
      <c r="J32" s="52"/>
      <c r="K32" s="52"/>
      <c r="L32" s="52"/>
      <c r="M32" s="52"/>
      <c r="N32" s="52"/>
      <c r="O32" s="52"/>
      <c r="P32" s="52"/>
      <c r="Q32" s="52"/>
      <c r="R32" s="52"/>
      <c r="S32" s="52"/>
      <c r="T32" s="52"/>
      <c r="U32" s="52"/>
      <c r="V32" s="52"/>
      <c r="W32" s="52"/>
      <c r="X32" s="52"/>
      <c r="Y32" s="52"/>
      <c r="Z32" s="52"/>
      <c r="AA32" s="52"/>
      <c r="AB32" s="52"/>
    </row>
    <row r="33" spans="2:28" ht="15.75" customHeight="1" x14ac:dyDescent="0.45">
      <c r="B33" s="42">
        <v>45627</v>
      </c>
      <c r="C33" s="43">
        <v>6.6</v>
      </c>
      <c r="D33" s="43">
        <v>3.09</v>
      </c>
      <c r="E33" s="44">
        <v>155430</v>
      </c>
      <c r="F33" s="45" t="s">
        <v>39</v>
      </c>
      <c r="G33" s="143"/>
      <c r="H33" s="143"/>
      <c r="I33" s="52"/>
      <c r="J33" s="52"/>
      <c r="K33" s="52"/>
      <c r="L33" s="52"/>
      <c r="M33" s="52"/>
      <c r="N33" s="52"/>
      <c r="O33" s="52"/>
      <c r="P33" s="52"/>
      <c r="Q33" s="52"/>
      <c r="R33" s="52"/>
      <c r="S33" s="52"/>
      <c r="T33" s="52"/>
      <c r="U33" s="52"/>
      <c r="V33" s="52"/>
      <c r="W33" s="52"/>
      <c r="X33" s="52"/>
      <c r="Y33" s="52"/>
      <c r="Z33" s="52"/>
      <c r="AA33" s="52"/>
      <c r="AB33" s="52"/>
    </row>
    <row r="34" spans="2:28" ht="15.75" customHeight="1" x14ac:dyDescent="0.45">
      <c r="B34" s="42">
        <v>45658</v>
      </c>
      <c r="C34" s="43">
        <v>5.71</v>
      </c>
      <c r="D34" s="43">
        <v>2.95</v>
      </c>
      <c r="E34" s="44">
        <v>134470</v>
      </c>
      <c r="F34" s="45" t="s">
        <v>39</v>
      </c>
      <c r="G34" s="143"/>
      <c r="H34" s="143"/>
      <c r="I34" s="52"/>
      <c r="J34" s="52"/>
      <c r="K34" s="52"/>
      <c r="L34" s="52"/>
      <c r="M34" s="52"/>
      <c r="N34" s="52"/>
      <c r="O34" s="52"/>
      <c r="P34" s="52"/>
      <c r="Q34" s="52"/>
      <c r="R34" s="52"/>
      <c r="S34" s="52"/>
      <c r="T34" s="52"/>
      <c r="U34" s="52"/>
      <c r="V34" s="52"/>
      <c r="W34" s="52"/>
      <c r="X34" s="52"/>
      <c r="Y34" s="52"/>
      <c r="Z34" s="52"/>
      <c r="AA34" s="52"/>
      <c r="AB34" s="52"/>
    </row>
    <row r="35" spans="2:28" ht="15.75" customHeight="1" x14ac:dyDescent="0.45">
      <c r="B35" s="42">
        <v>45689</v>
      </c>
      <c r="C35" s="43">
        <v>5.62</v>
      </c>
      <c r="D35" s="43">
        <v>3.03</v>
      </c>
      <c r="E35" s="44">
        <v>132351</v>
      </c>
      <c r="F35" s="45" t="s">
        <v>39</v>
      </c>
      <c r="G35" s="143"/>
      <c r="H35" s="143"/>
      <c r="I35" s="52"/>
      <c r="J35" s="52"/>
      <c r="K35" s="52"/>
      <c r="L35" s="52"/>
      <c r="M35" s="52"/>
      <c r="N35" s="52"/>
      <c r="O35" s="52"/>
      <c r="P35" s="52"/>
      <c r="Q35" s="52"/>
      <c r="R35" s="52"/>
      <c r="S35" s="52"/>
      <c r="T35" s="52"/>
      <c r="U35" s="52"/>
      <c r="V35" s="52"/>
      <c r="W35" s="52"/>
      <c r="X35" s="52"/>
      <c r="Y35" s="52"/>
      <c r="Z35" s="52"/>
      <c r="AA35" s="52"/>
      <c r="AB35" s="52"/>
    </row>
    <row r="36" spans="2:28" ht="15.75" customHeight="1" x14ac:dyDescent="0.45">
      <c r="B36" s="42">
        <v>45717</v>
      </c>
      <c r="C36" s="43">
        <v>4.97</v>
      </c>
      <c r="D36" s="43">
        <v>2.97</v>
      </c>
      <c r="E36" s="44">
        <v>117044</v>
      </c>
      <c r="F36" s="45" t="s">
        <v>39</v>
      </c>
      <c r="G36" s="143"/>
      <c r="H36" s="143"/>
      <c r="I36" s="52"/>
      <c r="J36" s="52"/>
      <c r="K36" s="52"/>
      <c r="L36" s="52"/>
      <c r="M36" s="52"/>
      <c r="N36" s="52"/>
      <c r="O36" s="52"/>
      <c r="P36" s="52"/>
      <c r="Q36" s="52"/>
      <c r="R36" s="52"/>
      <c r="S36" s="52"/>
      <c r="T36" s="52"/>
      <c r="U36" s="52"/>
      <c r="V36" s="52"/>
      <c r="W36" s="52"/>
      <c r="X36" s="52"/>
      <c r="Y36" s="52"/>
      <c r="Z36" s="52"/>
      <c r="AA36" s="52"/>
      <c r="AB36" s="52"/>
    </row>
    <row r="37" spans="2:28" ht="15.75" customHeight="1" x14ac:dyDescent="0.45">
      <c r="B37" s="42">
        <v>45748</v>
      </c>
      <c r="C37" s="43">
        <v>4.7</v>
      </c>
      <c r="D37" s="43">
        <v>3.18</v>
      </c>
      <c r="E37" s="44">
        <v>110685</v>
      </c>
      <c r="F37" s="45" t="s">
        <v>39</v>
      </c>
      <c r="G37" s="143"/>
      <c r="H37" s="143"/>
      <c r="I37" s="52"/>
      <c r="J37" s="52"/>
      <c r="K37" s="52"/>
      <c r="L37" s="52"/>
      <c r="M37" s="52"/>
      <c r="N37" s="52"/>
      <c r="O37" s="52"/>
      <c r="P37" s="52"/>
      <c r="Q37" s="52"/>
      <c r="R37" s="52"/>
      <c r="S37" s="52"/>
      <c r="T37" s="52"/>
      <c r="U37" s="52"/>
      <c r="V37" s="52"/>
      <c r="W37" s="52"/>
      <c r="X37" s="52"/>
      <c r="Y37" s="52"/>
      <c r="Z37" s="52"/>
      <c r="AA37" s="52"/>
      <c r="AB37" s="52"/>
    </row>
    <row r="38" spans="2:28" ht="15.75" customHeight="1" x14ac:dyDescent="0.45">
      <c r="B38" s="42">
        <v>45778</v>
      </c>
      <c r="C38" s="43">
        <v>5.38</v>
      </c>
      <c r="D38" s="43">
        <v>2.89</v>
      </c>
      <c r="E38" s="44">
        <v>126699</v>
      </c>
      <c r="F38" s="45" t="s">
        <v>39</v>
      </c>
      <c r="G38" s="143"/>
      <c r="H38" s="143"/>
      <c r="I38" s="52"/>
      <c r="J38" s="52"/>
      <c r="K38" s="52"/>
      <c r="L38" s="52"/>
      <c r="M38" s="52"/>
      <c r="N38" s="52"/>
      <c r="O38" s="52"/>
      <c r="P38" s="52"/>
      <c r="Q38" s="52"/>
      <c r="R38" s="52"/>
      <c r="S38" s="52"/>
      <c r="T38" s="52"/>
      <c r="U38" s="52"/>
      <c r="V38" s="52"/>
      <c r="W38" s="52"/>
      <c r="X38" s="52"/>
      <c r="Y38" s="52"/>
      <c r="Z38" s="52"/>
      <c r="AA38" s="52"/>
      <c r="AB38" s="52"/>
    </row>
    <row r="39" spans="2:28" ht="15.75" customHeight="1" x14ac:dyDescent="0.45">
      <c r="B39" s="42">
        <v>45809</v>
      </c>
      <c r="C39" s="43">
        <v>5.39</v>
      </c>
      <c r="D39" s="43">
        <v>2.48</v>
      </c>
      <c r="E39" s="44">
        <v>126934</v>
      </c>
      <c r="F39" s="45" t="s">
        <v>39</v>
      </c>
      <c r="G39" s="143"/>
      <c r="H39" s="143"/>
      <c r="I39" s="52"/>
      <c r="J39" s="52"/>
      <c r="K39" s="52"/>
      <c r="L39" s="52"/>
      <c r="M39" s="52"/>
      <c r="N39" s="52"/>
      <c r="O39" s="52"/>
      <c r="P39" s="52"/>
      <c r="Q39" s="52"/>
      <c r="R39" s="52"/>
      <c r="S39" s="52"/>
      <c r="T39" s="52"/>
      <c r="U39" s="52"/>
      <c r="V39" s="52"/>
      <c r="W39" s="52"/>
      <c r="X39" s="52"/>
      <c r="Y39" s="52"/>
      <c r="Z39" s="52"/>
      <c r="AA39" s="52"/>
      <c r="AB39" s="52"/>
    </row>
    <row r="40" spans="2:28" ht="15.75" customHeight="1" x14ac:dyDescent="0.45">
      <c r="B40" s="42">
        <v>45839</v>
      </c>
      <c r="C40" s="43">
        <v>4.5199999999999996</v>
      </c>
      <c r="D40" s="43">
        <v>2.3199999999999998</v>
      </c>
      <c r="E40" s="44">
        <v>106446</v>
      </c>
      <c r="F40" s="45" t="s">
        <v>39</v>
      </c>
      <c r="G40" s="143"/>
      <c r="H40" s="143"/>
      <c r="I40" s="52"/>
      <c r="J40" s="52"/>
      <c r="K40" s="52"/>
      <c r="L40" s="52"/>
      <c r="M40" s="52"/>
      <c r="N40" s="52"/>
      <c r="O40" s="52"/>
      <c r="P40" s="52"/>
      <c r="Q40" s="52"/>
      <c r="R40" s="52"/>
      <c r="S40" s="52"/>
      <c r="T40" s="52"/>
      <c r="U40" s="52"/>
      <c r="V40" s="52"/>
      <c r="W40" s="52"/>
      <c r="X40" s="52"/>
      <c r="Y40" s="52"/>
      <c r="Z40" s="52"/>
      <c r="AA40" s="52"/>
      <c r="AB40" s="52"/>
    </row>
    <row r="41" spans="2:28" ht="15.75" customHeight="1" x14ac:dyDescent="0.45">
      <c r="B41" s="42">
        <v>45870</v>
      </c>
      <c r="C41" s="43">
        <v>4.7699999999999996</v>
      </c>
      <c r="D41" s="43">
        <v>2.5</v>
      </c>
      <c r="E41" s="44">
        <v>112334</v>
      </c>
      <c r="F41" s="45" t="s">
        <v>39</v>
      </c>
      <c r="G41" s="143"/>
      <c r="H41" s="143"/>
      <c r="I41" s="52"/>
      <c r="J41" s="52"/>
      <c r="K41" s="52"/>
      <c r="L41" s="52"/>
      <c r="M41" s="52"/>
      <c r="N41" s="52"/>
      <c r="O41" s="52"/>
      <c r="P41" s="52"/>
      <c r="Q41" s="52"/>
      <c r="R41" s="52"/>
      <c r="S41" s="52"/>
      <c r="T41" s="52"/>
      <c r="U41" s="52"/>
      <c r="V41" s="52"/>
      <c r="W41" s="52"/>
      <c r="X41" s="52"/>
      <c r="Y41" s="52"/>
      <c r="Z41" s="52"/>
      <c r="AA41" s="52"/>
      <c r="AB41" s="52"/>
    </row>
    <row r="42" spans="2:28" ht="15.75" customHeight="1" x14ac:dyDescent="0.45">
      <c r="B42" s="42">
        <v>45901</v>
      </c>
      <c r="C42" s="43">
        <v>4.25</v>
      </c>
      <c r="D42" s="43">
        <v>2.04</v>
      </c>
      <c r="E42" s="44">
        <v>100088</v>
      </c>
      <c r="F42" s="45" t="s">
        <v>39</v>
      </c>
      <c r="G42" s="143"/>
      <c r="H42" s="143"/>
      <c r="I42" s="52"/>
      <c r="J42" s="52"/>
      <c r="K42" s="52"/>
      <c r="L42" s="52"/>
      <c r="M42" s="52"/>
      <c r="N42" s="52"/>
      <c r="O42" s="52"/>
      <c r="P42" s="52"/>
      <c r="Q42" s="52"/>
      <c r="R42" s="52"/>
      <c r="S42" s="52"/>
      <c r="T42" s="52"/>
      <c r="U42" s="52"/>
      <c r="V42" s="52"/>
      <c r="W42" s="52"/>
      <c r="X42" s="52"/>
      <c r="Y42" s="52"/>
      <c r="Z42" s="52"/>
      <c r="AA42" s="52"/>
      <c r="AB42" s="52"/>
    </row>
    <row r="43" spans="2:28" ht="15.75" customHeight="1" x14ac:dyDescent="0.45">
      <c r="B43" s="42">
        <v>45931</v>
      </c>
      <c r="C43" s="43">
        <v>4.0999999999999996</v>
      </c>
      <c r="D43" s="43">
        <v>2.57</v>
      </c>
      <c r="E43" s="44">
        <v>96555</v>
      </c>
      <c r="F43" s="45" t="s">
        <v>39</v>
      </c>
      <c r="G43" s="143"/>
      <c r="H43" s="143"/>
      <c r="I43" s="52"/>
      <c r="J43" s="52"/>
      <c r="K43" s="52"/>
      <c r="L43" s="52"/>
      <c r="M43" s="52"/>
      <c r="N43" s="52"/>
      <c r="O43" s="52"/>
      <c r="P43" s="52"/>
      <c r="Q43" s="52"/>
      <c r="R43" s="52"/>
      <c r="S43" s="52"/>
      <c r="T43" s="52"/>
      <c r="U43" s="52"/>
      <c r="V43" s="52"/>
      <c r="W43" s="52"/>
      <c r="X43" s="52"/>
      <c r="Y43" s="52"/>
      <c r="Z43" s="52"/>
      <c r="AA43" s="52"/>
      <c r="AB43" s="52"/>
    </row>
    <row r="44" spans="2:28" ht="15.75" customHeight="1" x14ac:dyDescent="0.45">
      <c r="B44" s="42">
        <v>45962</v>
      </c>
      <c r="C44" s="43">
        <v>4.0999999999999996</v>
      </c>
      <c r="D44" s="43">
        <v>2.34</v>
      </c>
      <c r="E44" s="44">
        <v>96555</v>
      </c>
      <c r="F44" s="45" t="s">
        <v>39</v>
      </c>
      <c r="G44" s="143"/>
      <c r="H44" s="143"/>
      <c r="I44" s="52"/>
      <c r="J44" s="52"/>
      <c r="K44" s="52"/>
      <c r="L44" s="52"/>
      <c r="M44" s="52"/>
      <c r="N44" s="52"/>
      <c r="O44" s="52"/>
      <c r="P44" s="52"/>
      <c r="Q44" s="52"/>
      <c r="R44" s="52"/>
      <c r="S44" s="52"/>
      <c r="T44" s="52"/>
      <c r="U44" s="52"/>
      <c r="V44" s="52"/>
      <c r="W44" s="52"/>
      <c r="X44" s="52"/>
      <c r="Y44" s="52"/>
      <c r="Z44" s="52"/>
      <c r="AA44" s="52"/>
      <c r="AB44" s="52"/>
    </row>
    <row r="45" spans="2:28" ht="15.75" customHeight="1" x14ac:dyDescent="0.45">
      <c r="B45" s="46">
        <v>45992</v>
      </c>
      <c r="C45" s="47">
        <v>4.0999999999999996</v>
      </c>
      <c r="D45" s="47">
        <v>1.91</v>
      </c>
      <c r="E45" s="48">
        <v>96555</v>
      </c>
      <c r="F45" s="49" t="s">
        <v>39</v>
      </c>
      <c r="G45" s="143"/>
      <c r="H45" s="143"/>
      <c r="I45" s="52"/>
      <c r="J45" s="52"/>
      <c r="K45" s="52"/>
      <c r="L45" s="52"/>
      <c r="M45" s="52"/>
      <c r="N45" s="52"/>
      <c r="O45" s="52"/>
      <c r="P45" s="52"/>
      <c r="Q45" s="52"/>
      <c r="R45" s="52"/>
      <c r="S45" s="52"/>
      <c r="T45" s="52"/>
      <c r="U45" s="52"/>
      <c r="V45" s="52"/>
      <c r="W45" s="52"/>
      <c r="X45" s="52"/>
      <c r="Y45" s="52"/>
      <c r="Z45" s="52"/>
      <c r="AA45" s="52"/>
      <c r="AB45" s="52"/>
    </row>
    <row r="46" spans="2:28" ht="7.9" customHeight="1" x14ac:dyDescent="0.45">
      <c r="G46" s="143"/>
      <c r="H46" s="143"/>
      <c r="I46" s="52"/>
      <c r="J46" s="52"/>
      <c r="K46" s="52"/>
      <c r="L46" s="52"/>
      <c r="M46" s="52"/>
      <c r="N46" s="52"/>
      <c r="O46" s="52"/>
      <c r="P46" s="52"/>
      <c r="Q46" s="52"/>
      <c r="R46" s="52"/>
      <c r="S46" s="52"/>
      <c r="T46" s="52"/>
      <c r="U46" s="52"/>
      <c r="V46" s="52"/>
      <c r="W46" s="52"/>
      <c r="X46" s="52"/>
      <c r="Y46" s="52"/>
      <c r="Z46" s="52"/>
      <c r="AA46" s="52"/>
      <c r="AB46" s="52"/>
    </row>
    <row r="47" spans="2:28" ht="7.9" customHeight="1" x14ac:dyDescent="0.45">
      <c r="G47" s="143"/>
      <c r="H47" s="143"/>
      <c r="I47" s="52"/>
      <c r="J47" s="52"/>
      <c r="K47" s="52"/>
      <c r="L47" s="52"/>
      <c r="M47" s="52"/>
      <c r="N47" s="52"/>
      <c r="O47" s="52"/>
      <c r="P47" s="52"/>
      <c r="Q47" s="52"/>
      <c r="R47" s="52"/>
      <c r="S47" s="52"/>
      <c r="T47" s="52"/>
      <c r="U47" s="52"/>
      <c r="V47" s="52"/>
      <c r="W47" s="52"/>
      <c r="X47" s="52"/>
      <c r="Y47" s="52"/>
      <c r="Z47" s="52"/>
      <c r="AA47" s="52"/>
      <c r="AB47" s="52"/>
    </row>
    <row r="48" spans="2:28" ht="21.75" customHeight="1" x14ac:dyDescent="0.45">
      <c r="B48" s="165" t="s">
        <v>129</v>
      </c>
      <c r="C48" s="166"/>
      <c r="D48" s="166"/>
      <c r="E48" s="166"/>
      <c r="F48" s="166"/>
      <c r="G48" s="143"/>
      <c r="H48" s="143"/>
      <c r="I48" s="52"/>
      <c r="J48" s="52"/>
      <c r="K48" s="52"/>
      <c r="L48" s="52"/>
      <c r="M48" s="52"/>
      <c r="N48" s="52"/>
      <c r="O48" s="52"/>
      <c r="P48" s="52"/>
      <c r="Q48" s="52"/>
      <c r="R48" s="52"/>
      <c r="S48" s="52"/>
      <c r="T48" s="52"/>
      <c r="U48" s="52"/>
      <c r="V48" s="52"/>
      <c r="W48" s="52"/>
      <c r="X48" s="52"/>
      <c r="Y48" s="52"/>
      <c r="Z48" s="52"/>
      <c r="AA48" s="52"/>
      <c r="AB48" s="52"/>
    </row>
    <row r="49" spans="2:28" ht="18" customHeight="1" x14ac:dyDescent="0.45">
      <c r="B49" s="2" t="s">
        <v>40</v>
      </c>
      <c r="C49" s="2" t="s">
        <v>41</v>
      </c>
      <c r="D49" s="2" t="s">
        <v>42</v>
      </c>
      <c r="E49" s="2" t="s">
        <v>43</v>
      </c>
      <c r="F49" s="2" t="s">
        <v>44</v>
      </c>
      <c r="G49" s="143"/>
      <c r="H49" s="143"/>
      <c r="I49" s="52"/>
      <c r="J49" s="52"/>
      <c r="K49" s="52"/>
      <c r="L49" s="52"/>
      <c r="M49" s="52"/>
      <c r="N49" s="52"/>
      <c r="O49" s="52"/>
      <c r="P49" s="52"/>
      <c r="Q49" s="52"/>
      <c r="R49" s="52"/>
      <c r="S49" s="52"/>
      <c r="T49" s="52"/>
      <c r="U49" s="52"/>
      <c r="V49" s="52"/>
      <c r="W49" s="52"/>
      <c r="X49" s="52"/>
      <c r="Y49" s="52"/>
      <c r="Z49" s="52"/>
      <c r="AA49" s="52"/>
      <c r="AB49" s="52"/>
    </row>
    <row r="50" spans="2:28" ht="18" customHeight="1" x14ac:dyDescent="0.45">
      <c r="B50" s="7" t="s">
        <v>45</v>
      </c>
      <c r="C50" s="8">
        <f>AVERAGEIF(F10:F45,"Baseline",C10:C45)</f>
        <v>7.847333333333335</v>
      </c>
      <c r="D50" s="8">
        <f>AVERAGEIF(F10:F45,"Post-Intervention",C10:C45)</f>
        <v>5.8138095238095229</v>
      </c>
      <c r="E50" s="9" t="str">
        <f>ROUND((D50-C50)/C50*100,1)&amp;"% reduction"</f>
        <v>-25.9% reduction</v>
      </c>
      <c r="F50" s="144">
        <v>1035971.9362</v>
      </c>
      <c r="G50" s="143"/>
      <c r="H50" s="143"/>
      <c r="I50" s="52"/>
      <c r="J50" s="52"/>
      <c r="K50" s="52"/>
      <c r="L50" s="52"/>
      <c r="M50" s="52"/>
      <c r="N50" s="52"/>
      <c r="O50" s="52"/>
      <c r="P50" s="52"/>
      <c r="Q50" s="52"/>
      <c r="R50" s="52"/>
      <c r="S50" s="52"/>
      <c r="T50" s="52"/>
      <c r="U50" s="52"/>
      <c r="V50" s="52"/>
      <c r="W50" s="52"/>
      <c r="X50" s="52"/>
      <c r="Y50" s="52"/>
      <c r="Z50" s="52"/>
      <c r="AA50" s="52"/>
      <c r="AB50" s="52"/>
    </row>
    <row r="51" spans="2:28" ht="23.25" x14ac:dyDescent="0.45">
      <c r="B51" s="10" t="s">
        <v>47</v>
      </c>
      <c r="C51" s="11">
        <f>AVERAGEIF(F10:F45,"Baseline",D10:D45)</f>
        <v>4.0966666666666667</v>
      </c>
      <c r="D51" s="11">
        <f>AVERAGEIF(F10:F45,"Post-Intervention",D10:D45)</f>
        <v>3.0047619047619043</v>
      </c>
      <c r="E51" s="4" t="str">
        <f>ROUND((D51-C51)/C51*100,1)&amp;"% reduction"</f>
        <v>-26.7% reduction</v>
      </c>
      <c r="F51" s="4"/>
      <c r="G51" s="143"/>
      <c r="H51" s="143"/>
      <c r="I51" s="52"/>
      <c r="J51" s="52"/>
      <c r="K51" s="52"/>
      <c r="L51" s="52"/>
      <c r="M51" s="52"/>
      <c r="N51" s="52"/>
      <c r="O51" s="52"/>
      <c r="P51" s="52"/>
      <c r="Q51" s="52"/>
      <c r="R51" s="52"/>
      <c r="S51" s="52"/>
      <c r="T51" s="52"/>
      <c r="U51" s="52"/>
      <c r="V51" s="52"/>
      <c r="W51" s="52"/>
      <c r="X51" s="52"/>
      <c r="Y51" s="52"/>
      <c r="Z51" s="52"/>
      <c r="AA51" s="52"/>
      <c r="AB51" s="52"/>
    </row>
    <row r="52" spans="2:28" x14ac:dyDescent="0.45">
      <c r="G52" s="143"/>
      <c r="H52" s="143"/>
    </row>
    <row r="53" spans="2:28" x14ac:dyDescent="0.45">
      <c r="G53" s="143"/>
      <c r="H53" s="143"/>
    </row>
    <row r="54" spans="2:28" x14ac:dyDescent="0.45">
      <c r="G54" s="143"/>
    </row>
    <row r="55" spans="2:28" x14ac:dyDescent="0.45">
      <c r="G55" s="143"/>
    </row>
  </sheetData>
  <mergeCells count="10">
    <mergeCell ref="B2:AB2"/>
    <mergeCell ref="B3:AB3"/>
    <mergeCell ref="B8:F8"/>
    <mergeCell ref="B48:F48"/>
    <mergeCell ref="AL20:AM20"/>
    <mergeCell ref="AH2:AQ3"/>
    <mergeCell ref="AP5:AQ5"/>
    <mergeCell ref="AL10:AM10"/>
    <mergeCell ref="AH12:AI12"/>
    <mergeCell ref="AP15:AQ15"/>
  </mergeCells>
  <phoneticPr fontId="24" type="noConversion"/>
  <pageMargins left="0.75" right="0.75" top="1" bottom="1" header="0.511811023622047" footer="0.511811023622047"/>
  <pageSetup paperSize="9" orientation="portrait" horizontalDpi="300" verticalDpi="300"/>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749992370372631"/>
  </sheetPr>
  <dimension ref="B2:AA69"/>
  <sheetViews>
    <sheetView showGridLines="0" topLeftCell="A26" zoomScaleNormal="100" workbookViewId="0">
      <selection activeCell="F47" sqref="F47"/>
    </sheetView>
  </sheetViews>
  <sheetFormatPr defaultColWidth="8.6640625" defaultRowHeight="14.25" x14ac:dyDescent="0.45"/>
  <cols>
    <col min="1" max="1" width="2" customWidth="1"/>
    <col min="2" max="8" width="11.59765625" customWidth="1"/>
    <col min="9" max="13" width="2" customWidth="1"/>
    <col min="14" max="14" width="16.33203125" customWidth="1"/>
    <col min="15" max="16" width="8.73046875" customWidth="1"/>
    <col min="17" max="18" width="15.46484375" customWidth="1"/>
    <col min="19" max="20" width="9.265625" customWidth="1"/>
    <col min="21" max="22" width="15.9296875" customWidth="1"/>
    <col min="26" max="26" width="8.796875" bestFit="1" customWidth="1"/>
  </cols>
  <sheetData>
    <row r="2" spans="2:27" ht="27.75" customHeight="1" thickBot="1" x14ac:dyDescent="0.5">
      <c r="B2" s="181" t="s">
        <v>63</v>
      </c>
      <c r="C2" s="181"/>
      <c r="D2" s="181"/>
      <c r="E2" s="181"/>
      <c r="F2" s="181"/>
      <c r="G2" s="181"/>
      <c r="H2" s="181"/>
    </row>
    <row r="3" spans="2:27" ht="48" customHeight="1" x14ac:dyDescent="0.45">
      <c r="B3" s="182" t="s">
        <v>64</v>
      </c>
      <c r="C3" s="182"/>
      <c r="D3" s="182"/>
      <c r="E3" s="182"/>
      <c r="F3" s="182"/>
      <c r="G3" s="182"/>
      <c r="H3" s="182"/>
      <c r="N3" s="169" t="s">
        <v>148</v>
      </c>
      <c r="O3" s="170"/>
      <c r="P3" s="170"/>
      <c r="Q3" s="170"/>
      <c r="R3" s="170"/>
      <c r="S3" s="170"/>
      <c r="T3" s="170"/>
      <c r="U3" s="170"/>
      <c r="X3" s="111"/>
      <c r="Y3" s="111"/>
      <c r="Z3" s="111"/>
      <c r="AA3" s="110"/>
    </row>
    <row r="4" spans="2:27" ht="14.25" customHeight="1" x14ac:dyDescent="0.45">
      <c r="N4" s="172"/>
      <c r="O4" s="173"/>
      <c r="P4" s="173"/>
      <c r="Q4" s="173"/>
      <c r="R4" s="173"/>
      <c r="S4" s="173"/>
      <c r="T4" s="173"/>
      <c r="U4" s="173"/>
      <c r="X4" s="111"/>
      <c r="Y4" s="111"/>
      <c r="Z4" s="111"/>
      <c r="AA4" s="110"/>
    </row>
    <row r="5" spans="2:27" ht="21.75" customHeight="1" x14ac:dyDescent="0.45">
      <c r="B5" s="183" t="s">
        <v>65</v>
      </c>
      <c r="C5" s="183"/>
      <c r="D5" s="183"/>
      <c r="E5" s="183"/>
      <c r="F5" s="183"/>
      <c r="G5" s="183"/>
      <c r="H5" s="183"/>
    </row>
    <row r="6" spans="2:27" ht="23.25" x14ac:dyDescent="0.45">
      <c r="B6" s="100" t="s">
        <v>34</v>
      </c>
      <c r="C6" s="101" t="s">
        <v>66</v>
      </c>
      <c r="D6" s="102" t="s">
        <v>35</v>
      </c>
      <c r="E6" s="101" t="s">
        <v>67</v>
      </c>
      <c r="F6" s="101" t="s">
        <v>68</v>
      </c>
      <c r="G6" s="101" t="s">
        <v>117</v>
      </c>
      <c r="H6" s="103" t="s">
        <v>69</v>
      </c>
    </row>
    <row r="7" spans="2:27" ht="15.75" customHeight="1" x14ac:dyDescent="0.45">
      <c r="B7" s="96">
        <v>44927</v>
      </c>
      <c r="C7" s="3" t="s">
        <v>70</v>
      </c>
      <c r="D7" s="3" t="s">
        <v>12</v>
      </c>
      <c r="E7" s="5">
        <v>282.2</v>
      </c>
      <c r="F7" s="3">
        <v>594</v>
      </c>
      <c r="G7" s="21">
        <f>AVERAGEIF($C$7:$C$42,"Contractor",$F$7:$F$42)</f>
        <v>516.55555555555554</v>
      </c>
      <c r="H7" s="98">
        <f t="shared" ref="H7:H42" si="0">+F7*E7</f>
        <v>167626.79999999999</v>
      </c>
    </row>
    <row r="8" spans="2:27" ht="15.75" customHeight="1" x14ac:dyDescent="0.45">
      <c r="B8" s="97">
        <v>44958</v>
      </c>
      <c r="C8" s="4" t="s">
        <v>70</v>
      </c>
      <c r="D8" s="4" t="s">
        <v>12</v>
      </c>
      <c r="E8" s="6">
        <v>271.60000000000002</v>
      </c>
      <c r="F8" s="4">
        <v>467</v>
      </c>
      <c r="G8" s="22">
        <f t="shared" ref="G8:G15" si="1">AVERAGEIF($C$7:$C$42,"Contractor",$F$7:$F$42)</f>
        <v>516.55555555555554</v>
      </c>
      <c r="H8" s="99">
        <f t="shared" si="0"/>
        <v>126837.20000000001</v>
      </c>
    </row>
    <row r="9" spans="2:27" ht="15.75" customHeight="1" x14ac:dyDescent="0.45">
      <c r="B9" s="96">
        <v>44986</v>
      </c>
      <c r="C9" s="3" t="s">
        <v>70</v>
      </c>
      <c r="D9" s="3" t="s">
        <v>12</v>
      </c>
      <c r="E9" s="5">
        <v>270</v>
      </c>
      <c r="F9" s="3">
        <v>564</v>
      </c>
      <c r="G9" s="21">
        <f t="shared" si="1"/>
        <v>516.55555555555554</v>
      </c>
      <c r="H9" s="98">
        <f t="shared" si="0"/>
        <v>152280</v>
      </c>
    </row>
    <row r="10" spans="2:27" ht="15.75" customHeight="1" x14ac:dyDescent="0.45">
      <c r="B10" s="97">
        <v>45017</v>
      </c>
      <c r="C10" s="4" t="s">
        <v>70</v>
      </c>
      <c r="D10" s="4" t="s">
        <v>12</v>
      </c>
      <c r="E10" s="6">
        <v>280.39999999999998</v>
      </c>
      <c r="F10" s="4">
        <v>536</v>
      </c>
      <c r="G10" s="22">
        <f t="shared" si="1"/>
        <v>516.55555555555554</v>
      </c>
      <c r="H10" s="99">
        <f t="shared" si="0"/>
        <v>150294.39999999999</v>
      </c>
    </row>
    <row r="11" spans="2:27" ht="15.75" customHeight="1" x14ac:dyDescent="0.45">
      <c r="B11" s="96">
        <v>45047</v>
      </c>
      <c r="C11" s="3" t="s">
        <v>70</v>
      </c>
      <c r="D11" s="3" t="s">
        <v>12</v>
      </c>
      <c r="E11" s="5">
        <v>274.60000000000002</v>
      </c>
      <c r="F11" s="3">
        <v>488</v>
      </c>
      <c r="G11" s="21">
        <f t="shared" si="1"/>
        <v>516.55555555555554</v>
      </c>
      <c r="H11" s="98">
        <f t="shared" si="0"/>
        <v>134004.80000000002</v>
      </c>
    </row>
    <row r="12" spans="2:27" ht="15.75" customHeight="1" x14ac:dyDescent="0.45">
      <c r="B12" s="97">
        <v>45078</v>
      </c>
      <c r="C12" s="4" t="s">
        <v>70</v>
      </c>
      <c r="D12" s="4" t="s">
        <v>12</v>
      </c>
      <c r="E12" s="6">
        <v>267.8</v>
      </c>
      <c r="F12" s="4">
        <v>407</v>
      </c>
      <c r="G12" s="22">
        <f t="shared" si="1"/>
        <v>516.55555555555554</v>
      </c>
      <c r="H12" s="99">
        <f t="shared" si="0"/>
        <v>108994.6</v>
      </c>
    </row>
    <row r="13" spans="2:27" ht="15.75" customHeight="1" x14ac:dyDescent="0.45">
      <c r="B13" s="96">
        <v>45108</v>
      </c>
      <c r="C13" s="3" t="s">
        <v>70</v>
      </c>
      <c r="D13" s="3" t="s">
        <v>12</v>
      </c>
      <c r="E13" s="5">
        <v>266.3</v>
      </c>
      <c r="F13" s="3">
        <v>511</v>
      </c>
      <c r="G13" s="21">
        <f t="shared" si="1"/>
        <v>516.55555555555554</v>
      </c>
      <c r="H13" s="98">
        <f t="shared" si="0"/>
        <v>136079.30000000002</v>
      </c>
    </row>
    <row r="14" spans="2:27" ht="15.75" customHeight="1" x14ac:dyDescent="0.45">
      <c r="B14" s="97">
        <v>45139</v>
      </c>
      <c r="C14" s="4" t="s">
        <v>70</v>
      </c>
      <c r="D14" s="4" t="s">
        <v>12</v>
      </c>
      <c r="E14" s="6">
        <v>265</v>
      </c>
      <c r="F14" s="4">
        <v>577</v>
      </c>
      <c r="G14" s="22">
        <f t="shared" si="1"/>
        <v>516.55555555555554</v>
      </c>
      <c r="H14" s="99">
        <f t="shared" si="0"/>
        <v>152905</v>
      </c>
    </row>
    <row r="15" spans="2:27" ht="15.75" customHeight="1" x14ac:dyDescent="0.45">
      <c r="B15" s="96">
        <v>45170</v>
      </c>
      <c r="C15" s="3" t="s">
        <v>70</v>
      </c>
      <c r="D15" s="3" t="s">
        <v>12</v>
      </c>
      <c r="E15" s="5">
        <v>275.89999999999998</v>
      </c>
      <c r="F15" s="3">
        <v>505</v>
      </c>
      <c r="G15" s="21">
        <f t="shared" si="1"/>
        <v>516.55555555555554</v>
      </c>
      <c r="H15" s="98">
        <f t="shared" si="0"/>
        <v>139329.5</v>
      </c>
    </row>
    <row r="16" spans="2:27" ht="15.75" customHeight="1" x14ac:dyDescent="0.45">
      <c r="B16" s="97">
        <v>45200</v>
      </c>
      <c r="C16" s="4" t="s">
        <v>71</v>
      </c>
      <c r="D16" s="4" t="s">
        <v>39</v>
      </c>
      <c r="E16" s="6">
        <v>267.8</v>
      </c>
      <c r="F16" s="4">
        <v>570</v>
      </c>
      <c r="G16" s="22">
        <f>AVERAGEIF($C$7:$C$42,"Self-Perform",$F$7:$F$42)</f>
        <v>534.25925925925924</v>
      </c>
      <c r="H16" s="99">
        <f t="shared" si="0"/>
        <v>152646</v>
      </c>
    </row>
    <row r="17" spans="2:18" ht="15.75" customHeight="1" x14ac:dyDescent="0.45">
      <c r="B17" s="96">
        <v>45231</v>
      </c>
      <c r="C17" s="3" t="s">
        <v>71</v>
      </c>
      <c r="D17" s="3" t="s">
        <v>39</v>
      </c>
      <c r="E17" s="5">
        <v>259.10000000000002</v>
      </c>
      <c r="F17" s="3">
        <v>561</v>
      </c>
      <c r="G17" s="21">
        <f t="shared" ref="G17:G42" si="2">AVERAGEIF($C$7:$C$42,"Self-Perform",$F$7:$F$42)</f>
        <v>534.25925925925924</v>
      </c>
      <c r="H17" s="98">
        <f t="shared" si="0"/>
        <v>145355.1</v>
      </c>
    </row>
    <row r="18" spans="2:18" ht="15.75" customHeight="1" x14ac:dyDescent="0.45">
      <c r="B18" s="97">
        <v>45261</v>
      </c>
      <c r="C18" s="4" t="s">
        <v>71</v>
      </c>
      <c r="D18" s="4" t="s">
        <v>39</v>
      </c>
      <c r="E18" s="6">
        <v>245.3</v>
      </c>
      <c r="F18" s="4">
        <v>486</v>
      </c>
      <c r="G18" s="22">
        <f t="shared" si="2"/>
        <v>534.25925925925924</v>
      </c>
      <c r="H18" s="99">
        <f t="shared" si="0"/>
        <v>119215.8</v>
      </c>
    </row>
    <row r="19" spans="2:18" ht="15.75" customHeight="1" x14ac:dyDescent="0.45">
      <c r="B19" s="96">
        <v>45292</v>
      </c>
      <c r="C19" s="3" t="s">
        <v>71</v>
      </c>
      <c r="D19" s="3" t="s">
        <v>39</v>
      </c>
      <c r="E19" s="5">
        <v>224</v>
      </c>
      <c r="F19" s="3">
        <v>527</v>
      </c>
      <c r="G19" s="21">
        <f t="shared" si="2"/>
        <v>534.25925925925924</v>
      </c>
      <c r="H19" s="98">
        <f t="shared" si="0"/>
        <v>118048</v>
      </c>
    </row>
    <row r="20" spans="2:18" ht="15.75" customHeight="1" x14ac:dyDescent="0.45">
      <c r="B20" s="97">
        <v>45323</v>
      </c>
      <c r="C20" s="4" t="s">
        <v>71</v>
      </c>
      <c r="D20" s="4" t="s">
        <v>39</v>
      </c>
      <c r="E20" s="6">
        <v>209.1</v>
      </c>
      <c r="F20" s="4">
        <v>522</v>
      </c>
      <c r="G20" s="22">
        <f t="shared" si="2"/>
        <v>534.25925925925924</v>
      </c>
      <c r="H20" s="99">
        <f t="shared" si="0"/>
        <v>109150.2</v>
      </c>
    </row>
    <row r="21" spans="2:18" ht="15.75" customHeight="1" x14ac:dyDescent="0.45">
      <c r="B21" s="96">
        <v>45352</v>
      </c>
      <c r="C21" s="3" t="s">
        <v>71</v>
      </c>
      <c r="D21" s="3" t="s">
        <v>39</v>
      </c>
      <c r="E21" s="5">
        <v>198.3</v>
      </c>
      <c r="F21" s="3">
        <v>524</v>
      </c>
      <c r="G21" s="21">
        <f t="shared" si="2"/>
        <v>534.25925925925924</v>
      </c>
      <c r="H21" s="98">
        <f t="shared" si="0"/>
        <v>103909.20000000001</v>
      </c>
    </row>
    <row r="22" spans="2:18" ht="15.75" customHeight="1" x14ac:dyDescent="0.45">
      <c r="B22" s="97">
        <v>45383</v>
      </c>
      <c r="C22" s="4" t="s">
        <v>71</v>
      </c>
      <c r="D22" s="4" t="s">
        <v>39</v>
      </c>
      <c r="E22" s="6">
        <v>172.8</v>
      </c>
      <c r="F22" s="4">
        <v>576</v>
      </c>
      <c r="G22" s="22">
        <f t="shared" si="2"/>
        <v>534.25925925925924</v>
      </c>
      <c r="H22" s="99">
        <f t="shared" si="0"/>
        <v>99532.800000000003</v>
      </c>
      <c r="O22" s="114" t="s">
        <v>151</v>
      </c>
      <c r="P22" s="115"/>
      <c r="Q22" s="115"/>
      <c r="R22" s="115"/>
    </row>
    <row r="23" spans="2:18" ht="15.75" customHeight="1" x14ac:dyDescent="0.45">
      <c r="B23" s="96">
        <v>45413</v>
      </c>
      <c r="C23" s="3" t="s">
        <v>71</v>
      </c>
      <c r="D23" s="3" t="s">
        <v>39</v>
      </c>
      <c r="E23" s="5">
        <v>153.19999999999999</v>
      </c>
      <c r="F23" s="3">
        <v>595</v>
      </c>
      <c r="G23" s="21">
        <f t="shared" si="2"/>
        <v>534.25925925925924</v>
      </c>
      <c r="H23" s="98">
        <f t="shared" si="0"/>
        <v>91154</v>
      </c>
    </row>
    <row r="24" spans="2:18" ht="15.75" customHeight="1" x14ac:dyDescent="0.45">
      <c r="B24" s="97">
        <v>45444</v>
      </c>
      <c r="C24" s="4" t="s">
        <v>71</v>
      </c>
      <c r="D24" s="4" t="s">
        <v>39</v>
      </c>
      <c r="E24" s="6">
        <v>149.9</v>
      </c>
      <c r="F24" s="4">
        <v>515</v>
      </c>
      <c r="G24" s="22">
        <f t="shared" si="2"/>
        <v>534.25925925925924</v>
      </c>
      <c r="H24" s="99">
        <f t="shared" si="0"/>
        <v>77198.5</v>
      </c>
    </row>
    <row r="25" spans="2:18" ht="15.75" customHeight="1" x14ac:dyDescent="0.45">
      <c r="B25" s="96">
        <v>45474</v>
      </c>
      <c r="C25" s="3" t="s">
        <v>71</v>
      </c>
      <c r="D25" s="3" t="s">
        <v>39</v>
      </c>
      <c r="E25" s="5">
        <v>127.9</v>
      </c>
      <c r="F25" s="3">
        <v>530</v>
      </c>
      <c r="G25" s="21">
        <f t="shared" si="2"/>
        <v>534.25925925925924</v>
      </c>
      <c r="H25" s="98">
        <f t="shared" si="0"/>
        <v>67787</v>
      </c>
    </row>
    <row r="26" spans="2:18" ht="15.75" customHeight="1" x14ac:dyDescent="0.45">
      <c r="B26" s="97">
        <v>45505</v>
      </c>
      <c r="C26" s="4" t="s">
        <v>71</v>
      </c>
      <c r="D26" s="4" t="s">
        <v>39</v>
      </c>
      <c r="E26" s="6">
        <v>112.5</v>
      </c>
      <c r="F26" s="4">
        <v>513</v>
      </c>
      <c r="G26" s="22">
        <f t="shared" si="2"/>
        <v>534.25925925925924</v>
      </c>
      <c r="H26" s="99">
        <f t="shared" si="0"/>
        <v>57712.5</v>
      </c>
    </row>
    <row r="27" spans="2:18" ht="15.75" customHeight="1" x14ac:dyDescent="0.45">
      <c r="B27" s="96">
        <v>45536</v>
      </c>
      <c r="C27" s="3" t="s">
        <v>71</v>
      </c>
      <c r="D27" s="3" t="s">
        <v>39</v>
      </c>
      <c r="E27" s="5">
        <v>103.2</v>
      </c>
      <c r="F27" s="3">
        <v>499</v>
      </c>
      <c r="G27" s="21">
        <f t="shared" si="2"/>
        <v>534.25925925925924</v>
      </c>
      <c r="H27" s="98">
        <f t="shared" si="0"/>
        <v>51496.800000000003</v>
      </c>
    </row>
    <row r="28" spans="2:18" ht="15.75" customHeight="1" x14ac:dyDescent="0.45">
      <c r="B28" s="97">
        <v>45566</v>
      </c>
      <c r="C28" s="4" t="s">
        <v>71</v>
      </c>
      <c r="D28" s="4" t="s">
        <v>39</v>
      </c>
      <c r="E28" s="6">
        <v>81.5</v>
      </c>
      <c r="F28" s="4">
        <v>532</v>
      </c>
      <c r="G28" s="22">
        <f t="shared" si="2"/>
        <v>534.25925925925924</v>
      </c>
      <c r="H28" s="99">
        <f t="shared" si="0"/>
        <v>43358</v>
      </c>
    </row>
    <row r="29" spans="2:18" ht="15.75" customHeight="1" x14ac:dyDescent="0.45">
      <c r="B29" s="96">
        <v>45597</v>
      </c>
      <c r="C29" s="3" t="s">
        <v>71</v>
      </c>
      <c r="D29" s="3" t="s">
        <v>39</v>
      </c>
      <c r="E29" s="5">
        <v>86.5</v>
      </c>
      <c r="F29" s="3">
        <v>551</v>
      </c>
      <c r="G29" s="21">
        <f t="shared" si="2"/>
        <v>534.25925925925924</v>
      </c>
      <c r="H29" s="98">
        <f t="shared" si="0"/>
        <v>47661.5</v>
      </c>
    </row>
    <row r="30" spans="2:18" ht="15.75" customHeight="1" x14ac:dyDescent="0.45">
      <c r="B30" s="97">
        <v>45627</v>
      </c>
      <c r="C30" s="4" t="s">
        <v>71</v>
      </c>
      <c r="D30" s="4" t="s">
        <v>39</v>
      </c>
      <c r="E30" s="6">
        <v>88.1</v>
      </c>
      <c r="F30" s="4">
        <v>548</v>
      </c>
      <c r="G30" s="22">
        <f t="shared" si="2"/>
        <v>534.25925925925924</v>
      </c>
      <c r="H30" s="99">
        <f t="shared" si="0"/>
        <v>48278.799999999996</v>
      </c>
    </row>
    <row r="31" spans="2:18" ht="23.25" x14ac:dyDescent="0.45">
      <c r="B31" s="96">
        <v>45658</v>
      </c>
      <c r="C31" s="3" t="s">
        <v>71</v>
      </c>
      <c r="D31" s="3" t="s">
        <v>39</v>
      </c>
      <c r="E31" s="5">
        <v>82.2</v>
      </c>
      <c r="F31" s="3">
        <v>491</v>
      </c>
      <c r="G31" s="21">
        <f t="shared" si="2"/>
        <v>534.25925925925924</v>
      </c>
      <c r="H31" s="98">
        <f t="shared" si="0"/>
        <v>40360.200000000004</v>
      </c>
    </row>
    <row r="32" spans="2:18" ht="15.75" customHeight="1" x14ac:dyDescent="0.45">
      <c r="B32" s="97">
        <v>45689</v>
      </c>
      <c r="C32" s="4" t="s">
        <v>71</v>
      </c>
      <c r="D32" s="4" t="s">
        <v>39</v>
      </c>
      <c r="E32" s="6">
        <v>88.1</v>
      </c>
      <c r="F32" s="4">
        <v>546</v>
      </c>
      <c r="G32" s="22">
        <f t="shared" si="2"/>
        <v>534.25925925925924</v>
      </c>
      <c r="H32" s="99">
        <f t="shared" si="0"/>
        <v>48102.6</v>
      </c>
    </row>
    <row r="33" spans="2:26" ht="15.75" customHeight="1" x14ac:dyDescent="0.45">
      <c r="B33" s="96">
        <v>45717</v>
      </c>
      <c r="C33" s="3" t="s">
        <v>71</v>
      </c>
      <c r="D33" s="3" t="s">
        <v>39</v>
      </c>
      <c r="E33" s="5">
        <v>85.6</v>
      </c>
      <c r="F33" s="3">
        <v>519</v>
      </c>
      <c r="G33" s="21">
        <f t="shared" si="2"/>
        <v>534.25925925925924</v>
      </c>
      <c r="H33" s="98">
        <f t="shared" si="0"/>
        <v>44426.399999999994</v>
      </c>
    </row>
    <row r="34" spans="2:26" ht="15.75" customHeight="1" x14ac:dyDescent="0.45">
      <c r="B34" s="97">
        <v>45748</v>
      </c>
      <c r="C34" s="4" t="s">
        <v>71</v>
      </c>
      <c r="D34" s="4" t="s">
        <v>39</v>
      </c>
      <c r="E34" s="6">
        <v>82</v>
      </c>
      <c r="F34" s="4">
        <v>565</v>
      </c>
      <c r="G34" s="22">
        <f t="shared" si="2"/>
        <v>534.25925925925924</v>
      </c>
      <c r="H34" s="99">
        <f t="shared" si="0"/>
        <v>46330</v>
      </c>
    </row>
    <row r="35" spans="2:26" ht="15.75" customHeight="1" x14ac:dyDescent="0.45">
      <c r="B35" s="96">
        <v>45778</v>
      </c>
      <c r="C35" s="3" t="s">
        <v>71</v>
      </c>
      <c r="D35" s="3" t="s">
        <v>39</v>
      </c>
      <c r="E35" s="5">
        <v>84</v>
      </c>
      <c r="F35" s="3">
        <v>539</v>
      </c>
      <c r="G35" s="21">
        <f t="shared" si="2"/>
        <v>534.25925925925924</v>
      </c>
      <c r="H35" s="98">
        <f t="shared" si="0"/>
        <v>45276</v>
      </c>
    </row>
    <row r="36" spans="2:26" ht="15.75" customHeight="1" x14ac:dyDescent="0.45">
      <c r="B36" s="97">
        <v>45809</v>
      </c>
      <c r="C36" s="4" t="s">
        <v>71</v>
      </c>
      <c r="D36" s="4" t="s">
        <v>39</v>
      </c>
      <c r="E36" s="6">
        <v>90.5</v>
      </c>
      <c r="F36" s="4">
        <v>512</v>
      </c>
      <c r="G36" s="22">
        <f t="shared" si="2"/>
        <v>534.25925925925924</v>
      </c>
      <c r="H36" s="99">
        <f t="shared" si="0"/>
        <v>46336</v>
      </c>
    </row>
    <row r="37" spans="2:26" ht="15.75" customHeight="1" x14ac:dyDescent="0.45">
      <c r="B37" s="96">
        <v>45839</v>
      </c>
      <c r="C37" s="3" t="s">
        <v>71</v>
      </c>
      <c r="D37" s="3" t="s">
        <v>39</v>
      </c>
      <c r="E37" s="5">
        <v>89.1</v>
      </c>
      <c r="F37" s="3">
        <v>549</v>
      </c>
      <c r="G37" s="21">
        <f t="shared" si="2"/>
        <v>534.25925925925924</v>
      </c>
      <c r="H37" s="98">
        <f t="shared" si="0"/>
        <v>48915.899999999994</v>
      </c>
      <c r="N37" s="112"/>
      <c r="O37" s="112"/>
      <c r="P37" s="112"/>
      <c r="Q37" s="112"/>
      <c r="R37" s="112"/>
      <c r="S37" s="112"/>
      <c r="T37" s="112"/>
      <c r="U37" s="112"/>
      <c r="V37" s="112"/>
      <c r="W37" s="112"/>
      <c r="X37" s="112"/>
      <c r="Y37" s="112"/>
      <c r="Z37" s="112"/>
    </row>
    <row r="38" spans="2:26" ht="15.75" customHeight="1" x14ac:dyDescent="0.45">
      <c r="B38" s="97">
        <v>45870</v>
      </c>
      <c r="C38" s="4" t="s">
        <v>71</v>
      </c>
      <c r="D38" s="4" t="s">
        <v>39</v>
      </c>
      <c r="E38" s="6">
        <v>85.1</v>
      </c>
      <c r="F38" s="4">
        <v>566</v>
      </c>
      <c r="G38" s="22">
        <f t="shared" si="2"/>
        <v>534.25925925925924</v>
      </c>
      <c r="H38" s="99">
        <f t="shared" si="0"/>
        <v>48166.6</v>
      </c>
    </row>
    <row r="39" spans="2:26" ht="15.75" customHeight="1" x14ac:dyDescent="0.45">
      <c r="B39" s="96">
        <v>45901</v>
      </c>
      <c r="C39" s="3" t="s">
        <v>71</v>
      </c>
      <c r="D39" s="3" t="s">
        <v>39</v>
      </c>
      <c r="E39" s="5">
        <v>83.4</v>
      </c>
      <c r="F39" s="3">
        <v>544</v>
      </c>
      <c r="G39" s="21">
        <f t="shared" si="2"/>
        <v>534.25925925925924</v>
      </c>
      <c r="H39" s="98">
        <f t="shared" si="0"/>
        <v>45369.600000000006</v>
      </c>
    </row>
    <row r="40" spans="2:26" ht="15.75" customHeight="1" x14ac:dyDescent="0.45">
      <c r="B40" s="97">
        <v>45931</v>
      </c>
      <c r="C40" s="4" t="s">
        <v>71</v>
      </c>
      <c r="D40" s="4" t="s">
        <v>39</v>
      </c>
      <c r="E40" s="6">
        <v>84.3</v>
      </c>
      <c r="F40" s="4">
        <v>531</v>
      </c>
      <c r="G40" s="22">
        <f t="shared" si="2"/>
        <v>534.25925925925924</v>
      </c>
      <c r="H40" s="99">
        <f t="shared" si="0"/>
        <v>44763.299999999996</v>
      </c>
    </row>
    <row r="41" spans="2:26" ht="15.75" customHeight="1" x14ac:dyDescent="0.45">
      <c r="B41" s="96">
        <v>45962</v>
      </c>
      <c r="C41" s="3" t="s">
        <v>71</v>
      </c>
      <c r="D41" s="3" t="s">
        <v>39</v>
      </c>
      <c r="E41" s="5">
        <v>88</v>
      </c>
      <c r="F41" s="3">
        <v>523</v>
      </c>
      <c r="G41" s="21">
        <f t="shared" si="2"/>
        <v>534.25925925925924</v>
      </c>
      <c r="H41" s="98">
        <f t="shared" si="0"/>
        <v>46024</v>
      </c>
    </row>
    <row r="42" spans="2:26" ht="15.75" customHeight="1" x14ac:dyDescent="0.45">
      <c r="B42" s="104">
        <v>45992</v>
      </c>
      <c r="C42" s="105" t="s">
        <v>71</v>
      </c>
      <c r="D42" s="105" t="s">
        <v>39</v>
      </c>
      <c r="E42" s="106">
        <v>95.5</v>
      </c>
      <c r="F42" s="105">
        <v>491</v>
      </c>
      <c r="G42" s="107">
        <f t="shared" si="2"/>
        <v>534.25925925925924</v>
      </c>
      <c r="H42" s="108">
        <f t="shared" si="0"/>
        <v>46890.5</v>
      </c>
    </row>
    <row r="45" spans="2:26" ht="21.75" customHeight="1" x14ac:dyDescent="0.45">
      <c r="B45" s="184" t="s">
        <v>54</v>
      </c>
      <c r="C45" s="184"/>
      <c r="D45" s="184"/>
      <c r="E45" s="184"/>
      <c r="F45" s="184"/>
      <c r="G45" s="184"/>
      <c r="H45" s="184"/>
    </row>
    <row r="46" spans="2:26" ht="18" customHeight="1" x14ac:dyDescent="0.45">
      <c r="B46" s="2" t="s">
        <v>40</v>
      </c>
      <c r="C46" s="2" t="s">
        <v>72</v>
      </c>
      <c r="D46" s="2"/>
      <c r="E46" s="2" t="s">
        <v>73</v>
      </c>
      <c r="F46" s="2" t="s">
        <v>74</v>
      </c>
      <c r="G46" s="2"/>
      <c r="H46" s="2" t="s">
        <v>44</v>
      </c>
    </row>
    <row r="47" spans="2:26" ht="28.15" customHeight="1" x14ac:dyDescent="0.45">
      <c r="B47" s="7" t="s">
        <v>75</v>
      </c>
      <c r="C47" s="14">
        <f>ROUND(AVERAGEIF(C7:C42,"Contractor",E7:E42),1)</f>
        <v>272.60000000000002</v>
      </c>
      <c r="D47" s="14"/>
      <c r="E47" s="14">
        <f>ROUND(AVERAGEIF(C7:C42,"Self-Perform",E7:E42),1)</f>
        <v>130.30000000000001</v>
      </c>
      <c r="F47" s="9" t="str">
        <f>ROUND((C47-E47)/C47*100,1)&amp;"% reduction"</f>
        <v>52.2% reduction</v>
      </c>
      <c r="G47" s="9"/>
      <c r="H47" s="113" t="s">
        <v>76</v>
      </c>
    </row>
    <row r="48" spans="2:26" ht="23.25" x14ac:dyDescent="0.45">
      <c r="B48" s="10" t="s">
        <v>77</v>
      </c>
      <c r="C48" s="6">
        <f>ROUND(AVERAGEIF(C7:C42,"Contractor",H7:H42),0)</f>
        <v>140928</v>
      </c>
      <c r="D48" s="6"/>
      <c r="E48" s="6">
        <f>ROUND(AVERAGEIF(C7:C42,"Self-Perform",H7:H42),0)</f>
        <v>69758</v>
      </c>
      <c r="F48" s="4" t="str">
        <f>ROUND((C48-E48)/C48*100,1)&amp;"% reduction"</f>
        <v>50.5% reduction</v>
      </c>
      <c r="G48" s="4"/>
      <c r="H48" s="4"/>
    </row>
    <row r="49" spans="2:18" ht="15.4" x14ac:dyDescent="0.45">
      <c r="B49" s="116"/>
      <c r="C49" s="117"/>
      <c r="D49" s="117"/>
      <c r="E49" s="117"/>
      <c r="F49" s="118"/>
      <c r="G49" s="118"/>
      <c r="H49" s="118"/>
      <c r="O49" s="114" t="s">
        <v>150</v>
      </c>
      <c r="P49" s="115"/>
      <c r="Q49" s="115"/>
      <c r="R49" s="115"/>
    </row>
    <row r="69" spans="15:18" ht="15.4" x14ac:dyDescent="0.45">
      <c r="O69" s="114" t="s">
        <v>149</v>
      </c>
      <c r="P69" s="115"/>
      <c r="Q69" s="115"/>
      <c r="R69" s="115"/>
    </row>
  </sheetData>
  <mergeCells count="5">
    <mergeCell ref="B2:H2"/>
    <mergeCell ref="B3:H3"/>
    <mergeCell ref="B5:H5"/>
    <mergeCell ref="B45:H45"/>
    <mergeCell ref="N3:U4"/>
  </mergeCells>
  <pageMargins left="0.75" right="0.75" top="1" bottom="1" header="0.511811023622047" footer="0.511811023622047"/>
  <pageSetup paperSize="9" orientation="portrait" horizontalDpi="300" verticalDpi="300"/>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7CD9-E414-4E13-963F-066ABEF693B5}">
  <sheetPr>
    <tabColor theme="9" tint="0.39997558519241921"/>
  </sheetPr>
  <dimension ref="B2:Q49"/>
  <sheetViews>
    <sheetView showGridLines="0" zoomScaleNormal="100" workbookViewId="0">
      <selection activeCell="J3" sqref="J3"/>
    </sheetView>
  </sheetViews>
  <sheetFormatPr defaultColWidth="8.6640625" defaultRowHeight="14.25" x14ac:dyDescent="0.45"/>
  <cols>
    <col min="1" max="1" width="2" customWidth="1"/>
    <col min="2" max="2" width="14" customWidth="1"/>
    <col min="3" max="3" width="18" customWidth="1"/>
    <col min="4" max="7" width="16" customWidth="1"/>
    <col min="8" max="8" width="2" customWidth="1"/>
    <col min="9" max="9" width="14" customWidth="1"/>
    <col min="10" max="10" width="18" customWidth="1"/>
    <col min="11" max="11" width="18.59765625" customWidth="1"/>
    <col min="12" max="12" width="18" customWidth="1"/>
    <col min="13" max="13" width="16" customWidth="1"/>
    <col min="15" max="15" width="8.6640625" customWidth="1"/>
    <col min="16" max="16" width="10.73046875" customWidth="1"/>
    <col min="17" max="17" width="8.6640625" customWidth="1"/>
    <col min="19" max="19" width="8.6640625" customWidth="1"/>
  </cols>
  <sheetData>
    <row r="2" spans="2:17" ht="27.75" customHeight="1" x14ac:dyDescent="0.45">
      <c r="B2" s="161" t="s">
        <v>198</v>
      </c>
      <c r="C2" s="161"/>
      <c r="D2" s="161"/>
      <c r="E2" s="161"/>
      <c r="F2" s="161"/>
      <c r="G2" s="161"/>
    </row>
    <row r="3" spans="2:17" ht="52.5" customHeight="1" x14ac:dyDescent="0.45">
      <c r="B3" s="162" t="s">
        <v>199</v>
      </c>
      <c r="C3" s="163"/>
      <c r="D3" s="163"/>
      <c r="E3" s="163"/>
      <c r="F3" s="163"/>
      <c r="G3" s="163"/>
    </row>
    <row r="4" spans="2:17" ht="20.350000000000001" customHeight="1" x14ac:dyDescent="0.45">
      <c r="B4" s="51"/>
      <c r="C4" s="52"/>
      <c r="D4" s="52"/>
      <c r="E4" s="52"/>
      <c r="F4" s="52"/>
      <c r="G4" s="52"/>
    </row>
    <row r="5" spans="2:17" ht="14.65" thickBot="1" x14ac:dyDescent="0.5"/>
    <row r="6" spans="2:17" ht="21.75" customHeight="1" x14ac:dyDescent="0.45">
      <c r="B6" s="186" t="s">
        <v>32</v>
      </c>
      <c r="C6" s="186"/>
      <c r="D6" s="186"/>
      <c r="E6" s="186"/>
      <c r="F6" s="186"/>
      <c r="J6" s="169" t="s">
        <v>152</v>
      </c>
      <c r="K6" s="170"/>
      <c r="L6" s="170"/>
      <c r="M6" s="170"/>
      <c r="N6" s="170"/>
      <c r="O6" s="170"/>
      <c r="P6" s="170"/>
      <c r="Q6" s="170"/>
    </row>
    <row r="7" spans="2:17" ht="25.5" customHeight="1" x14ac:dyDescent="0.45">
      <c r="B7" s="39" t="s">
        <v>34</v>
      </c>
      <c r="C7" s="50" t="s">
        <v>127</v>
      </c>
      <c r="D7" s="50" t="s">
        <v>47</v>
      </c>
      <c r="E7" s="50" t="s">
        <v>128</v>
      </c>
      <c r="F7" s="41" t="s">
        <v>35</v>
      </c>
      <c r="J7" s="172"/>
      <c r="K7" s="173"/>
      <c r="L7" s="173"/>
      <c r="M7" s="173"/>
      <c r="N7" s="173"/>
      <c r="O7" s="173"/>
      <c r="P7" s="173"/>
      <c r="Q7" s="173"/>
    </row>
    <row r="8" spans="2:17" ht="15.75" customHeight="1" x14ac:dyDescent="0.45">
      <c r="B8" s="42">
        <v>44927</v>
      </c>
      <c r="C8" s="43">
        <v>63.5</v>
      </c>
      <c r="D8" s="44">
        <v>57325</v>
      </c>
      <c r="E8" s="43">
        <v>55.1</v>
      </c>
      <c r="F8" s="45" t="s">
        <v>12</v>
      </c>
    </row>
    <row r="9" spans="2:17" x14ac:dyDescent="0.45">
      <c r="B9" s="42">
        <v>44958</v>
      </c>
      <c r="C9" s="43">
        <v>61.6</v>
      </c>
      <c r="D9" s="44">
        <v>55609</v>
      </c>
      <c r="E9" s="43">
        <v>53</v>
      </c>
      <c r="F9" s="45" t="s">
        <v>12</v>
      </c>
    </row>
    <row r="10" spans="2:17" x14ac:dyDescent="0.45">
      <c r="B10" s="42">
        <v>44986</v>
      </c>
      <c r="C10" s="43">
        <v>63.9</v>
      </c>
      <c r="D10" s="44">
        <v>57686</v>
      </c>
      <c r="E10" s="43">
        <v>59.8</v>
      </c>
      <c r="F10" s="45" t="s">
        <v>12</v>
      </c>
    </row>
    <row r="11" spans="2:17" ht="15.75" customHeight="1" x14ac:dyDescent="0.45">
      <c r="B11" s="42">
        <v>45017</v>
      </c>
      <c r="C11" s="43">
        <v>66.599999999999994</v>
      </c>
      <c r="D11" s="120">
        <v>60123</v>
      </c>
      <c r="E11" s="43">
        <v>61.5</v>
      </c>
      <c r="F11" s="45" t="s">
        <v>12</v>
      </c>
    </row>
    <row r="12" spans="2:17" ht="15.75" customHeight="1" x14ac:dyDescent="0.45">
      <c r="B12" s="42">
        <v>45047</v>
      </c>
      <c r="C12" s="43">
        <v>61.3</v>
      </c>
      <c r="D12" s="44">
        <v>55339</v>
      </c>
      <c r="E12" s="43">
        <v>56.4</v>
      </c>
      <c r="F12" s="45" t="s">
        <v>12</v>
      </c>
    </row>
    <row r="13" spans="2:17" ht="15.75" customHeight="1" x14ac:dyDescent="0.45">
      <c r="B13" s="42">
        <v>45078</v>
      </c>
      <c r="C13" s="43">
        <v>61.3</v>
      </c>
      <c r="D13" s="44">
        <v>55339</v>
      </c>
      <c r="E13" s="43">
        <v>56.4</v>
      </c>
      <c r="F13" s="45" t="s">
        <v>12</v>
      </c>
    </row>
    <row r="14" spans="2:17" ht="15.75" customHeight="1" x14ac:dyDescent="0.45">
      <c r="B14" s="42">
        <v>45108</v>
      </c>
      <c r="C14" s="43">
        <v>66.7</v>
      </c>
      <c r="D14" s="120">
        <v>60213</v>
      </c>
      <c r="E14" s="43">
        <v>60</v>
      </c>
      <c r="F14" s="45" t="s">
        <v>12</v>
      </c>
    </row>
    <row r="15" spans="2:17" ht="15.75" customHeight="1" x14ac:dyDescent="0.45">
      <c r="B15" s="42">
        <v>45139</v>
      </c>
      <c r="C15" s="43">
        <v>64.3</v>
      </c>
      <c r="D15" s="44">
        <v>58047</v>
      </c>
      <c r="E15" s="43">
        <v>56.1</v>
      </c>
      <c r="F15" s="45" t="s">
        <v>12</v>
      </c>
    </row>
    <row r="16" spans="2:17" ht="15.75" customHeight="1" x14ac:dyDescent="0.45">
      <c r="B16" s="42">
        <v>45170</v>
      </c>
      <c r="C16" s="43">
        <v>60.6</v>
      </c>
      <c r="D16" s="44">
        <v>54707</v>
      </c>
      <c r="E16" s="43">
        <v>54.7</v>
      </c>
      <c r="F16" s="45" t="s">
        <v>12</v>
      </c>
    </row>
    <row r="17" spans="2:6" ht="15.75" customHeight="1" x14ac:dyDescent="0.45">
      <c r="B17" s="42">
        <v>45200</v>
      </c>
      <c r="C17" s="43">
        <v>63.6</v>
      </c>
      <c r="D17" s="44">
        <v>57415</v>
      </c>
      <c r="E17" s="43">
        <v>55.9</v>
      </c>
      <c r="F17" s="45" t="s">
        <v>12</v>
      </c>
    </row>
    <row r="18" spans="2:6" ht="15.75" customHeight="1" x14ac:dyDescent="0.45">
      <c r="B18" s="42">
        <v>45231</v>
      </c>
      <c r="C18" s="43">
        <v>60.6</v>
      </c>
      <c r="D18" s="44">
        <v>54707</v>
      </c>
      <c r="E18" s="43">
        <v>56.5</v>
      </c>
      <c r="F18" s="45" t="s">
        <v>12</v>
      </c>
    </row>
    <row r="19" spans="2:6" ht="15.75" customHeight="1" x14ac:dyDescent="0.45">
      <c r="B19" s="42">
        <v>45261</v>
      </c>
      <c r="C19" s="43">
        <v>60.6</v>
      </c>
      <c r="D19" s="44">
        <v>54707</v>
      </c>
      <c r="E19" s="43">
        <v>54.2</v>
      </c>
      <c r="F19" s="45" t="s">
        <v>12</v>
      </c>
    </row>
    <row r="20" spans="2:6" ht="15.75" customHeight="1" x14ac:dyDescent="0.45">
      <c r="B20" s="42">
        <v>45292</v>
      </c>
      <c r="C20" s="43">
        <v>62.7</v>
      </c>
      <c r="D20" s="44">
        <v>56602</v>
      </c>
      <c r="E20" s="43">
        <v>54.8</v>
      </c>
      <c r="F20" s="45" t="s">
        <v>39</v>
      </c>
    </row>
    <row r="21" spans="2:6" ht="15.75" customHeight="1" x14ac:dyDescent="0.45">
      <c r="B21" s="42">
        <v>45323</v>
      </c>
      <c r="C21" s="43">
        <v>54.5</v>
      </c>
      <c r="D21" s="44">
        <v>49200</v>
      </c>
      <c r="E21" s="43">
        <v>48.4</v>
      </c>
      <c r="F21" s="45" t="s">
        <v>39</v>
      </c>
    </row>
    <row r="22" spans="2:6" ht="15.75" customHeight="1" x14ac:dyDescent="0.45">
      <c r="B22" s="42">
        <v>45352</v>
      </c>
      <c r="C22" s="43">
        <v>53.2</v>
      </c>
      <c r="D22" s="44">
        <v>48026</v>
      </c>
      <c r="E22" s="43">
        <v>48.7</v>
      </c>
      <c r="F22" s="45" t="s">
        <v>39</v>
      </c>
    </row>
    <row r="23" spans="2:6" ht="15.75" customHeight="1" x14ac:dyDescent="0.45">
      <c r="B23" s="42">
        <v>45383</v>
      </c>
      <c r="C23" s="43">
        <v>54.9</v>
      </c>
      <c r="D23" s="44">
        <v>49561</v>
      </c>
      <c r="E23" s="43">
        <v>48.3</v>
      </c>
      <c r="F23" s="45" t="s">
        <v>39</v>
      </c>
    </row>
    <row r="24" spans="2:6" ht="15.75" customHeight="1" x14ac:dyDescent="0.45">
      <c r="B24" s="42">
        <v>45413</v>
      </c>
      <c r="C24" s="43">
        <v>51.8</v>
      </c>
      <c r="D24" s="44">
        <v>46762</v>
      </c>
      <c r="E24" s="43">
        <v>45</v>
      </c>
      <c r="F24" s="45" t="s">
        <v>39</v>
      </c>
    </row>
    <row r="25" spans="2:6" ht="15.75" customHeight="1" x14ac:dyDescent="0.45">
      <c r="B25" s="42">
        <v>45444</v>
      </c>
      <c r="C25" s="43">
        <v>53.9</v>
      </c>
      <c r="D25" s="44">
        <v>48658</v>
      </c>
      <c r="E25" s="43">
        <v>49</v>
      </c>
      <c r="F25" s="45" t="s">
        <v>39</v>
      </c>
    </row>
    <row r="26" spans="2:6" ht="15.75" customHeight="1" x14ac:dyDescent="0.45">
      <c r="B26" s="42">
        <v>45474</v>
      </c>
      <c r="C26" s="43">
        <v>48.5</v>
      </c>
      <c r="D26" s="44">
        <v>43783</v>
      </c>
      <c r="E26" s="43">
        <v>44.1</v>
      </c>
      <c r="F26" s="45" t="s">
        <v>39</v>
      </c>
    </row>
    <row r="27" spans="2:6" ht="15.75" customHeight="1" x14ac:dyDescent="0.45">
      <c r="B27" s="42">
        <v>45505</v>
      </c>
      <c r="C27" s="43">
        <v>45.2</v>
      </c>
      <c r="D27" s="44">
        <v>40804</v>
      </c>
      <c r="E27" s="43">
        <v>39.700000000000003</v>
      </c>
      <c r="F27" s="45" t="s">
        <v>39</v>
      </c>
    </row>
    <row r="28" spans="2:6" ht="15.75" customHeight="1" x14ac:dyDescent="0.45">
      <c r="B28" s="42">
        <v>45536</v>
      </c>
      <c r="C28" s="43">
        <v>52</v>
      </c>
      <c r="D28" s="44">
        <v>46943</v>
      </c>
      <c r="E28" s="43">
        <v>45.9</v>
      </c>
      <c r="F28" s="45" t="s">
        <v>39</v>
      </c>
    </row>
    <row r="29" spans="2:6" ht="15.75" customHeight="1" x14ac:dyDescent="0.45">
      <c r="B29" s="42">
        <v>45566</v>
      </c>
      <c r="C29" s="43">
        <v>45.1</v>
      </c>
      <c r="D29" s="44">
        <v>40714</v>
      </c>
      <c r="E29" s="43">
        <v>41.1</v>
      </c>
      <c r="F29" s="45" t="s">
        <v>39</v>
      </c>
    </row>
    <row r="30" spans="2:6" ht="15.75" customHeight="1" x14ac:dyDescent="0.45">
      <c r="B30" s="42">
        <v>45597</v>
      </c>
      <c r="C30" s="43">
        <v>44.2</v>
      </c>
      <c r="D30" s="44">
        <v>39902</v>
      </c>
      <c r="E30" s="43">
        <v>36.9</v>
      </c>
      <c r="F30" s="45" t="s">
        <v>39</v>
      </c>
    </row>
    <row r="31" spans="2:6" ht="15.75" customHeight="1" x14ac:dyDescent="0.45">
      <c r="B31" s="42">
        <v>45627</v>
      </c>
      <c r="C31" s="43">
        <v>37.9</v>
      </c>
      <c r="D31" s="44">
        <v>34214</v>
      </c>
      <c r="E31" s="43">
        <v>31.3</v>
      </c>
      <c r="F31" s="45" t="s">
        <v>39</v>
      </c>
    </row>
    <row r="32" spans="2:6" ht="15.75" customHeight="1" x14ac:dyDescent="0.45">
      <c r="B32" s="42">
        <v>45658</v>
      </c>
      <c r="C32" s="43">
        <v>38.799999999999997</v>
      </c>
      <c r="D32" s="44">
        <v>35027</v>
      </c>
      <c r="E32" s="43">
        <v>33.5</v>
      </c>
      <c r="F32" s="45" t="s">
        <v>39</v>
      </c>
    </row>
    <row r="33" spans="2:6" ht="15.75" customHeight="1" x14ac:dyDescent="0.45">
      <c r="B33" s="42">
        <v>45689</v>
      </c>
      <c r="C33" s="43">
        <v>38.9</v>
      </c>
      <c r="D33" s="44">
        <v>35117</v>
      </c>
      <c r="E33" s="43">
        <v>34.6</v>
      </c>
      <c r="F33" s="45" t="s">
        <v>39</v>
      </c>
    </row>
    <row r="34" spans="2:6" ht="15.75" customHeight="1" x14ac:dyDescent="0.45">
      <c r="B34" s="42">
        <v>45717</v>
      </c>
      <c r="C34" s="43">
        <v>33.299999999999997</v>
      </c>
      <c r="D34" s="44">
        <v>30062</v>
      </c>
      <c r="E34" s="43">
        <v>30.6</v>
      </c>
      <c r="F34" s="45" t="s">
        <v>39</v>
      </c>
    </row>
    <row r="35" spans="2:6" ht="15.75" customHeight="1" x14ac:dyDescent="0.45">
      <c r="B35" s="42">
        <v>45748</v>
      </c>
      <c r="C35" s="43">
        <v>36.1</v>
      </c>
      <c r="D35" s="44">
        <v>32589</v>
      </c>
      <c r="E35" s="43">
        <v>35.4</v>
      </c>
      <c r="F35" s="45" t="s">
        <v>39</v>
      </c>
    </row>
    <row r="36" spans="2:6" ht="15.75" customHeight="1" x14ac:dyDescent="0.45">
      <c r="B36" s="42">
        <v>45778</v>
      </c>
      <c r="C36" s="43">
        <v>32</v>
      </c>
      <c r="D36" s="44">
        <v>28888</v>
      </c>
      <c r="E36" s="43">
        <v>30.5</v>
      </c>
      <c r="F36" s="45" t="s">
        <v>39</v>
      </c>
    </row>
    <row r="37" spans="2:6" ht="15.75" customHeight="1" x14ac:dyDescent="0.45">
      <c r="B37" s="42">
        <v>45809</v>
      </c>
      <c r="C37" s="43">
        <v>32</v>
      </c>
      <c r="D37" s="44">
        <v>28888</v>
      </c>
      <c r="E37" s="43">
        <v>28.5</v>
      </c>
      <c r="F37" s="45" t="s">
        <v>39</v>
      </c>
    </row>
    <row r="38" spans="2:6" ht="15.75" customHeight="1" x14ac:dyDescent="0.45">
      <c r="B38" s="42">
        <v>45839</v>
      </c>
      <c r="C38" s="43">
        <v>32</v>
      </c>
      <c r="D38" s="44">
        <v>28888</v>
      </c>
      <c r="E38" s="43">
        <v>28.8</v>
      </c>
      <c r="F38" s="45" t="s">
        <v>39</v>
      </c>
    </row>
    <row r="39" spans="2:6" ht="15.75" customHeight="1" x14ac:dyDescent="0.45">
      <c r="B39" s="42">
        <v>45870</v>
      </c>
      <c r="C39" s="43">
        <v>33.4</v>
      </c>
      <c r="D39" s="44">
        <v>30152</v>
      </c>
      <c r="E39" s="43">
        <v>28.1</v>
      </c>
      <c r="F39" s="45" t="s">
        <v>39</v>
      </c>
    </row>
    <row r="40" spans="2:6" ht="15.75" customHeight="1" x14ac:dyDescent="0.45">
      <c r="B40" s="42">
        <v>45901</v>
      </c>
      <c r="C40" s="43">
        <v>32</v>
      </c>
      <c r="D40" s="44">
        <v>28888</v>
      </c>
      <c r="E40" s="43">
        <v>28.8</v>
      </c>
      <c r="F40" s="45" t="s">
        <v>39</v>
      </c>
    </row>
    <row r="41" spans="2:6" ht="15.75" customHeight="1" x14ac:dyDescent="0.45">
      <c r="B41" s="42">
        <v>45931</v>
      </c>
      <c r="C41" s="43">
        <v>32</v>
      </c>
      <c r="D41" s="44">
        <v>28888</v>
      </c>
      <c r="E41" s="43">
        <v>28.2</v>
      </c>
      <c r="F41" s="45" t="s">
        <v>39</v>
      </c>
    </row>
    <row r="42" spans="2:6" ht="15.75" customHeight="1" x14ac:dyDescent="0.45">
      <c r="B42" s="42">
        <v>45962</v>
      </c>
      <c r="C42" s="43">
        <v>32</v>
      </c>
      <c r="D42" s="44">
        <v>28888</v>
      </c>
      <c r="E42" s="43">
        <v>29.4</v>
      </c>
      <c r="F42" s="45" t="s">
        <v>39</v>
      </c>
    </row>
    <row r="43" spans="2:6" ht="15.75" customHeight="1" x14ac:dyDescent="0.45">
      <c r="B43" s="46">
        <v>45992</v>
      </c>
      <c r="C43" s="47">
        <v>32</v>
      </c>
      <c r="D43" s="48">
        <v>28888</v>
      </c>
      <c r="E43" s="47">
        <v>27.1</v>
      </c>
      <c r="F43" s="49" t="s">
        <v>39</v>
      </c>
    </row>
    <row r="46" spans="2:6" ht="21.75" customHeight="1" x14ac:dyDescent="0.45">
      <c r="B46" s="185" t="s">
        <v>130</v>
      </c>
      <c r="C46" s="184"/>
      <c r="D46" s="184"/>
      <c r="E46" s="184"/>
      <c r="F46" s="184"/>
    </row>
    <row r="47" spans="2:6" ht="18" customHeight="1" x14ac:dyDescent="0.45">
      <c r="B47" s="2" t="s">
        <v>40</v>
      </c>
      <c r="C47" s="2" t="s">
        <v>41</v>
      </c>
      <c r="D47" s="2" t="s">
        <v>42</v>
      </c>
      <c r="E47" s="2" t="s">
        <v>43</v>
      </c>
      <c r="F47" s="2" t="s">
        <v>44</v>
      </c>
    </row>
    <row r="48" spans="2:6" ht="18" customHeight="1" x14ac:dyDescent="0.45">
      <c r="B48" s="7" t="s">
        <v>45</v>
      </c>
      <c r="C48" s="8">
        <f>AVERAGEIF(F8:F43,"Baseline",C8:C43)</f>
        <v>62.883333333333333</v>
      </c>
      <c r="D48" s="8">
        <f>AVERAGEIF(F8:F43,"Post-Intervention",C8:C43)</f>
        <v>42.016666666666659</v>
      </c>
      <c r="E48" s="9" t="str">
        <f>ROUND((D48-C48)/C48*100,1)&amp;"% reduction"</f>
        <v>-33.2% reduction</v>
      </c>
      <c r="F48" s="119" t="s">
        <v>46</v>
      </c>
    </row>
    <row r="49" spans="2:6" ht="23.25" x14ac:dyDescent="0.45">
      <c r="B49" s="10" t="s">
        <v>47</v>
      </c>
      <c r="C49" s="11">
        <f>AVERAGEIF(F8:F43,"Baseline",D8:D43)</f>
        <v>56768.083333333336</v>
      </c>
      <c r="D49" s="11">
        <f>AVERAGEIF(F8:F43,"Post-Intervention",D8:D43)</f>
        <v>37930.5</v>
      </c>
      <c r="E49" s="4" t="str">
        <f>ROUND((D49-C49)/C49*100,1)&amp;"% reduction"</f>
        <v>-33.2% reduction</v>
      </c>
      <c r="F49" s="4"/>
    </row>
  </sheetData>
  <mergeCells count="5">
    <mergeCell ref="J6:Q7"/>
    <mergeCell ref="B46:F46"/>
    <mergeCell ref="B2:G2"/>
    <mergeCell ref="B3:G3"/>
    <mergeCell ref="B6:F6"/>
  </mergeCells>
  <pageMargins left="0.75" right="0.75" top="1" bottom="1" header="0.511811023622047" footer="0.511811023622047"/>
  <pageSetup paperSize="9" orientation="portrait" horizontalDpi="300" verticalDpi="300"/>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1:O93"/>
  <sheetViews>
    <sheetView showGridLines="0" topLeftCell="A13" zoomScale="70" zoomScaleNormal="70" workbookViewId="0">
      <selection activeCell="N26" sqref="N26"/>
    </sheetView>
  </sheetViews>
  <sheetFormatPr defaultColWidth="8.6640625" defaultRowHeight="14.25" x14ac:dyDescent="0.45"/>
  <cols>
    <col min="1" max="1" width="2" customWidth="1"/>
    <col min="2" max="2" width="17.59765625" customWidth="1"/>
    <col min="3" max="3" width="17.86328125" customWidth="1"/>
    <col min="4" max="7" width="17.59765625" customWidth="1"/>
    <col min="8" max="9" width="2" customWidth="1"/>
    <col min="10" max="10" width="18" customWidth="1"/>
    <col min="11" max="11" width="12.06640625" bestFit="1" customWidth="1"/>
    <col min="12" max="12" width="26.46484375" bestFit="1" customWidth="1"/>
    <col min="13" max="13" width="24.46484375" bestFit="1" customWidth="1"/>
    <col min="14" max="14" width="21.796875" bestFit="1" customWidth="1"/>
    <col min="15" max="15" width="15.1328125" bestFit="1" customWidth="1"/>
    <col min="16" max="16" width="21.796875" bestFit="1" customWidth="1"/>
    <col min="17" max="17" width="15.1328125" bestFit="1" customWidth="1"/>
    <col min="18" max="18" width="31.06640625" bestFit="1" customWidth="1"/>
    <col min="19" max="19" width="29.1328125" bestFit="1" customWidth="1"/>
    <col min="20" max="20" width="26.3984375" bestFit="1" customWidth="1"/>
  </cols>
  <sheetData>
    <row r="1" spans="2:7" x14ac:dyDescent="0.45">
      <c r="B1" t="s">
        <v>156</v>
      </c>
    </row>
    <row r="2" spans="2:7" ht="27.75" customHeight="1" x14ac:dyDescent="0.45">
      <c r="B2" s="181" t="s">
        <v>49</v>
      </c>
      <c r="C2" s="181"/>
      <c r="D2" s="181"/>
      <c r="E2" s="181"/>
      <c r="F2" s="181"/>
      <c r="G2" s="181"/>
    </row>
    <row r="3" spans="2:7" ht="87.4" customHeight="1" x14ac:dyDescent="0.45">
      <c r="B3" s="195" t="s">
        <v>119</v>
      </c>
      <c r="C3" s="196"/>
      <c r="D3" s="196"/>
      <c r="E3" s="196"/>
      <c r="F3" s="196"/>
      <c r="G3" s="196"/>
    </row>
    <row r="5" spans="2:7" ht="21.75" customHeight="1" x14ac:dyDescent="0.45">
      <c r="B5" s="197" t="s">
        <v>50</v>
      </c>
      <c r="C5" s="197"/>
      <c r="D5" s="197"/>
      <c r="E5" s="197"/>
      <c r="F5" s="197"/>
      <c r="G5" s="197"/>
    </row>
    <row r="6" spans="2:7" ht="23.75" customHeight="1" x14ac:dyDescent="0.45">
      <c r="B6" s="100" t="s">
        <v>34</v>
      </c>
      <c r="C6" s="101" t="s">
        <v>51</v>
      </c>
      <c r="D6" s="101" t="s">
        <v>52</v>
      </c>
      <c r="E6" s="101" t="s">
        <v>53</v>
      </c>
      <c r="F6" s="124" t="s">
        <v>157</v>
      </c>
      <c r="G6" s="103" t="s">
        <v>35</v>
      </c>
    </row>
    <row r="7" spans="2:7" ht="15.75" customHeight="1" x14ac:dyDescent="0.45">
      <c r="B7" s="96">
        <v>44927</v>
      </c>
      <c r="C7" s="3">
        <v>32</v>
      </c>
      <c r="D7" s="3">
        <v>3.83</v>
      </c>
      <c r="E7" s="3">
        <v>11.2</v>
      </c>
      <c r="F7" s="3">
        <f>+(MineDevRaw[[#This Row],[Dev Rate (m/day)]]*31)</f>
        <v>118.73</v>
      </c>
      <c r="G7" s="121" t="s">
        <v>12</v>
      </c>
    </row>
    <row r="8" spans="2:7" ht="15.75" customHeight="1" x14ac:dyDescent="0.45">
      <c r="B8" s="97">
        <v>44958</v>
      </c>
      <c r="C8" s="4">
        <v>33</v>
      </c>
      <c r="D8" s="4">
        <v>3.23</v>
      </c>
      <c r="E8" s="4">
        <v>12.8</v>
      </c>
      <c r="F8" s="4">
        <f>+(MineDevRaw[[#This Row],[Dev Rate (m/day)]]*(_xlfn.DAYS(B9,MineDevRaw[[#This Row],[Month]])))</f>
        <v>90.44</v>
      </c>
      <c r="G8" s="122" t="s">
        <v>12</v>
      </c>
    </row>
    <row r="9" spans="2:7" ht="15.75" customHeight="1" x14ac:dyDescent="0.45">
      <c r="B9" s="96">
        <v>44986</v>
      </c>
      <c r="C9" s="3">
        <v>32.1</v>
      </c>
      <c r="D9" s="3">
        <v>2.4</v>
      </c>
      <c r="E9" s="3">
        <v>12.8</v>
      </c>
      <c r="F9" s="3">
        <f>+(MineDevRaw[[#This Row],[Dev Rate (m/day)]]*(_xlfn.DAYS(B10,MineDevRaw[[#This Row],[Month]])))</f>
        <v>74.399999999999991</v>
      </c>
      <c r="G9" s="121" t="s">
        <v>12</v>
      </c>
    </row>
    <row r="10" spans="2:7" ht="15.75" customHeight="1" x14ac:dyDescent="0.45">
      <c r="B10" s="97">
        <v>45017</v>
      </c>
      <c r="C10" s="4">
        <v>32.4</v>
      </c>
      <c r="D10" s="4">
        <v>3.79</v>
      </c>
      <c r="E10" s="4">
        <v>12.6</v>
      </c>
      <c r="F10" s="4">
        <f>+(MineDevRaw[[#This Row],[Dev Rate (m/day)]]*(_xlfn.DAYS(B11,MineDevRaw[[#This Row],[Month]])))</f>
        <v>113.7</v>
      </c>
      <c r="G10" s="122" t="s">
        <v>12</v>
      </c>
    </row>
    <row r="11" spans="2:7" ht="15.75" customHeight="1" x14ac:dyDescent="0.45">
      <c r="B11" s="96">
        <v>45047</v>
      </c>
      <c r="C11" s="3">
        <v>31</v>
      </c>
      <c r="D11" s="3">
        <v>3</v>
      </c>
      <c r="E11" s="3">
        <v>13.6</v>
      </c>
      <c r="F11" s="3">
        <f>+(MineDevRaw[[#This Row],[Dev Rate (m/day)]]*(_xlfn.DAYS(B12,MineDevRaw[[#This Row],[Month]])))</f>
        <v>93</v>
      </c>
      <c r="G11" s="121" t="s">
        <v>12</v>
      </c>
    </row>
    <row r="12" spans="2:7" ht="15.75" customHeight="1" x14ac:dyDescent="0.45">
      <c r="B12" s="97">
        <v>45078</v>
      </c>
      <c r="C12" s="4">
        <v>32.4</v>
      </c>
      <c r="D12" s="4">
        <v>2.99</v>
      </c>
      <c r="E12" s="4">
        <v>13.4</v>
      </c>
      <c r="F12" s="4">
        <f>+(MineDevRaw[[#This Row],[Dev Rate (m/day)]]*(_xlfn.DAYS(B13,MineDevRaw[[#This Row],[Month]])))</f>
        <v>89.7</v>
      </c>
      <c r="G12" s="122" t="s">
        <v>12</v>
      </c>
    </row>
    <row r="13" spans="2:7" ht="15.75" customHeight="1" x14ac:dyDescent="0.45">
      <c r="B13" s="96">
        <v>45108</v>
      </c>
      <c r="C13" s="3">
        <v>32.1</v>
      </c>
      <c r="D13" s="3">
        <v>3.59</v>
      </c>
      <c r="E13" s="3">
        <v>12.5</v>
      </c>
      <c r="F13" s="3">
        <f>+(MineDevRaw[[#This Row],[Dev Rate (m/day)]]*(_xlfn.DAYS(B14,MineDevRaw[[#This Row],[Month]])))</f>
        <v>111.28999999999999</v>
      </c>
      <c r="G13" s="121" t="s">
        <v>12</v>
      </c>
    </row>
    <row r="14" spans="2:7" ht="15.75" customHeight="1" x14ac:dyDescent="0.45">
      <c r="B14" s="97">
        <v>45139</v>
      </c>
      <c r="C14" s="4">
        <v>31.6</v>
      </c>
      <c r="D14" s="4">
        <v>3.04</v>
      </c>
      <c r="E14" s="4">
        <v>12</v>
      </c>
      <c r="F14" s="4">
        <f>+(MineDevRaw[[#This Row],[Dev Rate (m/day)]]*(_xlfn.DAYS(B15,MineDevRaw[[#This Row],[Month]])))</f>
        <v>94.24</v>
      </c>
      <c r="G14" s="122" t="s">
        <v>12</v>
      </c>
    </row>
    <row r="15" spans="2:7" ht="15.75" customHeight="1" x14ac:dyDescent="0.45">
      <c r="B15" s="96">
        <v>45170</v>
      </c>
      <c r="C15" s="3">
        <v>32.4</v>
      </c>
      <c r="D15" s="3">
        <v>3.3</v>
      </c>
      <c r="E15" s="3">
        <v>13</v>
      </c>
      <c r="F15" s="3">
        <f>+(MineDevRaw[[#This Row],[Dev Rate (m/day)]]*(_xlfn.DAYS(B16,MineDevRaw[[#This Row],[Month]])))</f>
        <v>99</v>
      </c>
      <c r="G15" s="121" t="s">
        <v>12</v>
      </c>
    </row>
    <row r="16" spans="2:7" ht="15.75" customHeight="1" x14ac:dyDescent="0.45">
      <c r="B16" s="97">
        <v>45200</v>
      </c>
      <c r="C16" s="4">
        <v>31.7</v>
      </c>
      <c r="D16" s="4">
        <v>2.63</v>
      </c>
      <c r="E16" s="4">
        <v>12.7</v>
      </c>
      <c r="F16" s="4">
        <f>+(MineDevRaw[[#This Row],[Dev Rate (m/day)]]*(_xlfn.DAYS(B17,MineDevRaw[[#This Row],[Month]])))</f>
        <v>81.53</v>
      </c>
      <c r="G16" s="122" t="s">
        <v>12</v>
      </c>
    </row>
    <row r="17" spans="2:7" ht="15.75" customHeight="1" x14ac:dyDescent="0.45">
      <c r="B17" s="96">
        <v>45231</v>
      </c>
      <c r="C17" s="3">
        <v>31.6</v>
      </c>
      <c r="D17" s="3">
        <v>2.88</v>
      </c>
      <c r="E17" s="3">
        <v>12.9</v>
      </c>
      <c r="F17" s="3">
        <f>+(MineDevRaw[[#This Row],[Dev Rate (m/day)]]*(_xlfn.DAYS(B18,MineDevRaw[[#This Row],[Month]])))</f>
        <v>86.399999999999991</v>
      </c>
      <c r="G17" s="121" t="s">
        <v>12</v>
      </c>
    </row>
    <row r="18" spans="2:7" ht="15.75" customHeight="1" x14ac:dyDescent="0.45">
      <c r="B18" s="97">
        <v>45261</v>
      </c>
      <c r="C18" s="4">
        <v>32.5</v>
      </c>
      <c r="D18" s="4">
        <v>3.95</v>
      </c>
      <c r="E18" s="4">
        <v>13.1</v>
      </c>
      <c r="F18" s="4">
        <f>+(MineDevRaw[[#This Row],[Dev Rate (m/day)]]*(_xlfn.DAYS(B19,MineDevRaw[[#This Row],[Month]])))</f>
        <v>122.45</v>
      </c>
      <c r="G18" s="122" t="s">
        <v>12</v>
      </c>
    </row>
    <row r="19" spans="2:7" ht="15.75" customHeight="1" x14ac:dyDescent="0.45">
      <c r="B19" s="96">
        <v>45292</v>
      </c>
      <c r="C19" s="3">
        <v>32.299999999999997</v>
      </c>
      <c r="D19" s="3">
        <v>3.17</v>
      </c>
      <c r="E19" s="3">
        <v>11.7</v>
      </c>
      <c r="F19" s="3">
        <f>+(MineDevRaw[[#This Row],[Dev Rate (m/day)]]*(_xlfn.DAYS(B20,MineDevRaw[[#This Row],[Month]])))</f>
        <v>98.27</v>
      </c>
      <c r="G19" s="121" t="s">
        <v>12</v>
      </c>
    </row>
    <row r="20" spans="2:7" ht="15.75" customHeight="1" x14ac:dyDescent="0.45">
      <c r="B20" s="97">
        <v>45323</v>
      </c>
      <c r="C20" s="4">
        <v>32</v>
      </c>
      <c r="D20" s="4">
        <v>3.22</v>
      </c>
      <c r="E20" s="4">
        <v>14.7</v>
      </c>
      <c r="F20" s="4">
        <f>+(MineDevRaw[[#This Row],[Dev Rate (m/day)]]*(_xlfn.DAYS(B21,MineDevRaw[[#This Row],[Month]])))</f>
        <v>93.38000000000001</v>
      </c>
      <c r="G20" s="122" t="s">
        <v>12</v>
      </c>
    </row>
    <row r="21" spans="2:7" ht="15.75" customHeight="1" x14ac:dyDescent="0.45">
      <c r="B21" s="96">
        <v>45352</v>
      </c>
      <c r="C21" s="3">
        <v>31.8</v>
      </c>
      <c r="D21" s="3">
        <v>3.32</v>
      </c>
      <c r="E21" s="3">
        <v>13</v>
      </c>
      <c r="F21" s="3">
        <f>+(MineDevRaw[[#This Row],[Dev Rate (m/day)]]*(_xlfn.DAYS(B22,MineDevRaw[[#This Row],[Month]])))</f>
        <v>102.92</v>
      </c>
      <c r="G21" s="121" t="s">
        <v>39</v>
      </c>
    </row>
    <row r="22" spans="2:7" ht="15.75" customHeight="1" x14ac:dyDescent="0.45">
      <c r="B22" s="97">
        <v>45383</v>
      </c>
      <c r="C22" s="4">
        <v>30.1</v>
      </c>
      <c r="D22" s="4">
        <v>3.86</v>
      </c>
      <c r="E22" s="4">
        <v>13.2</v>
      </c>
      <c r="F22" s="4">
        <f>+(MineDevRaw[[#This Row],[Dev Rate (m/day)]]*(_xlfn.DAYS(B23,MineDevRaw[[#This Row],[Month]])))</f>
        <v>115.8</v>
      </c>
      <c r="G22" s="122" t="s">
        <v>39</v>
      </c>
    </row>
    <row r="23" spans="2:7" ht="15.75" customHeight="1" x14ac:dyDescent="0.45">
      <c r="B23" s="96">
        <v>45413</v>
      </c>
      <c r="C23" s="3">
        <v>31.9</v>
      </c>
      <c r="D23" s="3">
        <v>3.24</v>
      </c>
      <c r="E23" s="3">
        <v>13.4</v>
      </c>
      <c r="F23" s="3">
        <f>+(MineDevRaw[[#This Row],[Dev Rate (m/day)]]*(_xlfn.DAYS(B24,MineDevRaw[[#This Row],[Month]])))</f>
        <v>100.44000000000001</v>
      </c>
      <c r="G23" s="121" t="s">
        <v>39</v>
      </c>
    </row>
    <row r="24" spans="2:7" ht="15.75" customHeight="1" x14ac:dyDescent="0.45">
      <c r="B24" s="97">
        <v>45444</v>
      </c>
      <c r="C24" s="4">
        <v>28.8</v>
      </c>
      <c r="D24" s="4">
        <v>4.03</v>
      </c>
      <c r="E24" s="4">
        <v>13.6</v>
      </c>
      <c r="F24" s="4">
        <f>+(MineDevRaw[[#This Row],[Dev Rate (m/day)]]*(_xlfn.DAYS(B25,MineDevRaw[[#This Row],[Month]])))</f>
        <v>120.9</v>
      </c>
      <c r="G24" s="122" t="s">
        <v>39</v>
      </c>
    </row>
    <row r="25" spans="2:7" ht="15.75" customHeight="1" x14ac:dyDescent="0.45">
      <c r="B25" s="96">
        <v>45474</v>
      </c>
      <c r="C25" s="3">
        <v>28.8</v>
      </c>
      <c r="D25" s="3">
        <v>3.77</v>
      </c>
      <c r="E25" s="3">
        <v>11.9</v>
      </c>
      <c r="F25" s="3">
        <f>+(MineDevRaw[[#This Row],[Dev Rate (m/day)]]*(_xlfn.DAYS(B26,MineDevRaw[[#This Row],[Month]])))</f>
        <v>116.87</v>
      </c>
      <c r="G25" s="121" t="s">
        <v>39</v>
      </c>
    </row>
    <row r="26" spans="2:7" ht="15.75" customHeight="1" x14ac:dyDescent="0.45">
      <c r="B26" s="97">
        <v>45505</v>
      </c>
      <c r="C26" s="4">
        <v>28.9</v>
      </c>
      <c r="D26" s="4">
        <v>3.58</v>
      </c>
      <c r="E26" s="4">
        <v>10</v>
      </c>
      <c r="F26" s="4">
        <f>+(MineDevRaw[[#This Row],[Dev Rate (m/day)]]*(_xlfn.DAYS(B27,MineDevRaw[[#This Row],[Month]])))</f>
        <v>110.98</v>
      </c>
      <c r="G26" s="122" t="s">
        <v>39</v>
      </c>
    </row>
    <row r="27" spans="2:7" ht="15.75" customHeight="1" x14ac:dyDescent="0.45">
      <c r="B27" s="96">
        <v>45536</v>
      </c>
      <c r="C27" s="3">
        <v>27.7</v>
      </c>
      <c r="D27" s="3">
        <v>4.59</v>
      </c>
      <c r="E27" s="3">
        <v>10.6</v>
      </c>
      <c r="F27" s="3">
        <f>+(MineDevRaw[[#This Row],[Dev Rate (m/day)]]*(_xlfn.DAYS(B28,MineDevRaw[[#This Row],[Month]])))</f>
        <v>137.69999999999999</v>
      </c>
      <c r="G27" s="121" t="s">
        <v>39</v>
      </c>
    </row>
    <row r="28" spans="2:7" ht="15.75" customHeight="1" x14ac:dyDescent="0.45">
      <c r="B28" s="97">
        <v>45566</v>
      </c>
      <c r="C28" s="4">
        <v>30.4</v>
      </c>
      <c r="D28" s="4">
        <v>4.29</v>
      </c>
      <c r="E28" s="4">
        <v>10.7</v>
      </c>
      <c r="F28" s="4">
        <f>+(MineDevRaw[[#This Row],[Dev Rate (m/day)]]*(_xlfn.DAYS(B29,MineDevRaw[[#This Row],[Month]])))</f>
        <v>132.99</v>
      </c>
      <c r="G28" s="122" t="s">
        <v>39</v>
      </c>
    </row>
    <row r="29" spans="2:7" ht="15.75" customHeight="1" x14ac:dyDescent="0.45">
      <c r="B29" s="96">
        <v>45597</v>
      </c>
      <c r="C29" s="3">
        <v>29</v>
      </c>
      <c r="D29" s="3">
        <v>4.3099999999999996</v>
      </c>
      <c r="E29" s="3">
        <v>10.8</v>
      </c>
      <c r="F29" s="3">
        <f>+(MineDevRaw[[#This Row],[Dev Rate (m/day)]]*(_xlfn.DAYS(B30,MineDevRaw[[#This Row],[Month]])))</f>
        <v>129.29999999999998</v>
      </c>
      <c r="G29" s="121" t="s">
        <v>39</v>
      </c>
    </row>
    <row r="30" spans="2:7" ht="15.75" customHeight="1" x14ac:dyDescent="0.45">
      <c r="B30" s="97">
        <v>45627</v>
      </c>
      <c r="C30" s="4">
        <v>29.1</v>
      </c>
      <c r="D30" s="4">
        <v>4.3600000000000003</v>
      </c>
      <c r="E30" s="4">
        <v>10.4</v>
      </c>
      <c r="F30" s="4">
        <f>+(MineDevRaw[[#This Row],[Dev Rate (m/day)]]*(_xlfn.DAYS(B31,MineDevRaw[[#This Row],[Month]])))</f>
        <v>135.16</v>
      </c>
      <c r="G30" s="122" t="s">
        <v>39</v>
      </c>
    </row>
    <row r="31" spans="2:7" ht="15.75" customHeight="1" x14ac:dyDescent="0.45">
      <c r="B31" s="96">
        <v>45658</v>
      </c>
      <c r="C31" s="3">
        <v>27.3</v>
      </c>
      <c r="D31" s="3">
        <v>5.51</v>
      </c>
      <c r="E31" s="3">
        <v>9.1</v>
      </c>
      <c r="F31" s="3">
        <f>+(MineDevRaw[[#This Row],[Dev Rate (m/day)]]*(_xlfn.DAYS(B32,MineDevRaw[[#This Row],[Month]])))</f>
        <v>170.81</v>
      </c>
      <c r="G31" s="121" t="s">
        <v>39</v>
      </c>
    </row>
    <row r="32" spans="2:7" ht="15.75" customHeight="1" x14ac:dyDescent="0.45">
      <c r="B32" s="97">
        <v>45689</v>
      </c>
      <c r="C32" s="4">
        <v>24.9</v>
      </c>
      <c r="D32" s="4">
        <v>5.61</v>
      </c>
      <c r="E32" s="4">
        <v>9.9</v>
      </c>
      <c r="F32" s="4">
        <f>+(MineDevRaw[[#This Row],[Dev Rate (m/day)]]*(_xlfn.DAYS(B33,MineDevRaw[[#This Row],[Month]])))</f>
        <v>157.08000000000001</v>
      </c>
      <c r="G32" s="122" t="s">
        <v>39</v>
      </c>
    </row>
    <row r="33" spans="2:15" ht="15.75" customHeight="1" x14ac:dyDescent="0.45">
      <c r="B33" s="96">
        <v>45717</v>
      </c>
      <c r="C33" s="3">
        <v>26.3</v>
      </c>
      <c r="D33" s="3">
        <v>5.74</v>
      </c>
      <c r="E33" s="3">
        <v>8.9</v>
      </c>
      <c r="F33" s="3">
        <f>+(MineDevRaw[[#This Row],[Dev Rate (m/day)]]*(_xlfn.DAYS(B34,MineDevRaw[[#This Row],[Month]])))</f>
        <v>177.94</v>
      </c>
      <c r="G33" s="121" t="s">
        <v>39</v>
      </c>
    </row>
    <row r="34" spans="2:15" ht="15.75" customHeight="1" x14ac:dyDescent="0.45">
      <c r="B34" s="97">
        <v>45748</v>
      </c>
      <c r="C34" s="4">
        <v>25.8</v>
      </c>
      <c r="D34" s="4">
        <v>5.92</v>
      </c>
      <c r="E34" s="4">
        <v>8.6</v>
      </c>
      <c r="F34" s="4">
        <f>+(MineDevRaw[[#This Row],[Dev Rate (m/day)]]*(_xlfn.DAYS(B35,MineDevRaw[[#This Row],[Month]])))</f>
        <v>177.6</v>
      </c>
      <c r="G34" s="122" t="s">
        <v>39</v>
      </c>
    </row>
    <row r="35" spans="2:15" ht="15.75" customHeight="1" x14ac:dyDescent="0.45">
      <c r="B35" s="96">
        <v>45778</v>
      </c>
      <c r="C35" s="3">
        <v>27.2</v>
      </c>
      <c r="D35" s="3">
        <v>6.19</v>
      </c>
      <c r="E35" s="3">
        <v>8</v>
      </c>
      <c r="F35" s="3">
        <f>+(MineDevRaw[[#This Row],[Dev Rate (m/day)]]*(_xlfn.DAYS(B36,MineDevRaw[[#This Row],[Month]])))</f>
        <v>191.89000000000001</v>
      </c>
      <c r="G35" s="121" t="s">
        <v>39</v>
      </c>
      <c r="J35" s="187" t="s">
        <v>172</v>
      </c>
      <c r="K35" s="187"/>
      <c r="L35" s="187"/>
      <c r="M35" s="187"/>
      <c r="N35" s="187"/>
      <c r="O35" s="187"/>
    </row>
    <row r="36" spans="2:15" ht="15.75" customHeight="1" x14ac:dyDescent="0.45">
      <c r="B36" s="97">
        <v>45809</v>
      </c>
      <c r="C36" s="4">
        <v>25.3</v>
      </c>
      <c r="D36" s="4">
        <v>5.81</v>
      </c>
      <c r="E36" s="4">
        <v>9.1</v>
      </c>
      <c r="F36" s="4">
        <f>+(MineDevRaw[[#This Row],[Dev Rate (m/day)]]*(_xlfn.DAYS(B37,MineDevRaw[[#This Row],[Month]])))</f>
        <v>174.29999999999998</v>
      </c>
      <c r="G36" s="122" t="s">
        <v>39</v>
      </c>
      <c r="J36" s="187"/>
      <c r="K36" s="187"/>
      <c r="L36" s="187"/>
      <c r="M36" s="187"/>
      <c r="N36" s="187"/>
      <c r="O36" s="187"/>
    </row>
    <row r="37" spans="2:15" ht="15.75" customHeight="1" x14ac:dyDescent="0.45">
      <c r="B37" s="96">
        <v>45839</v>
      </c>
      <c r="C37" s="3">
        <v>25.4</v>
      </c>
      <c r="D37" s="3">
        <v>6.07</v>
      </c>
      <c r="E37" s="3">
        <v>8.9</v>
      </c>
      <c r="F37" s="3">
        <f>+(MineDevRaw[[#This Row],[Dev Rate (m/day)]]*(_xlfn.DAYS(B38,MineDevRaw[[#This Row],[Month]])))</f>
        <v>188.17000000000002</v>
      </c>
      <c r="G37" s="121" t="s">
        <v>39</v>
      </c>
    </row>
    <row r="38" spans="2:15" ht="15.75" customHeight="1" x14ac:dyDescent="0.45">
      <c r="B38" s="97">
        <v>45870</v>
      </c>
      <c r="C38" s="4">
        <v>24</v>
      </c>
      <c r="D38" s="4">
        <v>6.93</v>
      </c>
      <c r="E38" s="4">
        <v>9.1999999999999993</v>
      </c>
      <c r="F38" s="4">
        <f>+(MineDevRaw[[#This Row],[Dev Rate (m/day)]]*(_xlfn.DAYS(B39,MineDevRaw[[#This Row],[Month]])))</f>
        <v>214.82999999999998</v>
      </c>
      <c r="G38" s="122" t="s">
        <v>39</v>
      </c>
    </row>
    <row r="39" spans="2:15" ht="15.75" customHeight="1" x14ac:dyDescent="0.45">
      <c r="B39" s="96">
        <v>45901</v>
      </c>
      <c r="C39" s="3">
        <v>22.7</v>
      </c>
      <c r="D39" s="3">
        <v>6.5</v>
      </c>
      <c r="E39" s="3">
        <v>7</v>
      </c>
      <c r="F39" s="3">
        <f>+(MineDevRaw[[#This Row],[Dev Rate (m/day)]]*(_xlfn.DAYS(B40,MineDevRaw[[#This Row],[Month]])))</f>
        <v>195</v>
      </c>
      <c r="G39" s="121" t="s">
        <v>39</v>
      </c>
    </row>
    <row r="40" spans="2:15" ht="15.75" customHeight="1" x14ac:dyDescent="0.45">
      <c r="B40" s="97">
        <v>45931</v>
      </c>
      <c r="C40" s="4">
        <v>21.5</v>
      </c>
      <c r="D40" s="4">
        <v>6.97</v>
      </c>
      <c r="E40" s="4">
        <v>7.5</v>
      </c>
      <c r="F40" s="4">
        <f>+(MineDevRaw[[#This Row],[Dev Rate (m/day)]]*(_xlfn.DAYS(B41,MineDevRaw[[#This Row],[Month]])))</f>
        <v>216.07</v>
      </c>
      <c r="G40" s="122" t="s">
        <v>39</v>
      </c>
    </row>
    <row r="41" spans="2:15" ht="15.75" customHeight="1" x14ac:dyDescent="0.45">
      <c r="B41" s="96">
        <v>45962</v>
      </c>
      <c r="C41" s="3">
        <v>22.3</v>
      </c>
      <c r="D41" s="3">
        <v>7.53</v>
      </c>
      <c r="E41" s="3">
        <v>7</v>
      </c>
      <c r="F41" s="3">
        <f>+(MineDevRaw[[#This Row],[Dev Rate (m/day)]]*(_xlfn.DAYS(B42,MineDevRaw[[#This Row],[Month]])))</f>
        <v>225.9</v>
      </c>
      <c r="G41" s="121" t="s">
        <v>39</v>
      </c>
    </row>
    <row r="42" spans="2:15" ht="15.75" customHeight="1" x14ac:dyDescent="0.45">
      <c r="B42" s="104">
        <v>45992</v>
      </c>
      <c r="C42" s="105">
        <v>23.7</v>
      </c>
      <c r="D42" s="105">
        <v>7.09</v>
      </c>
      <c r="E42" s="105">
        <v>8.6</v>
      </c>
      <c r="F42" s="105">
        <f>+(MineDevRaw[[#This Row],[Dev Rate (m/day)]]*(31))</f>
        <v>219.79</v>
      </c>
      <c r="G42" s="123" t="s">
        <v>39</v>
      </c>
    </row>
    <row r="45" spans="2:15" ht="21.75" customHeight="1" x14ac:dyDescent="0.45">
      <c r="B45" s="184" t="s">
        <v>54</v>
      </c>
      <c r="C45" s="184"/>
      <c r="D45" s="184"/>
      <c r="E45" s="184"/>
      <c r="F45" s="184"/>
      <c r="G45" s="184"/>
    </row>
    <row r="46" spans="2:15" ht="18" customHeight="1" x14ac:dyDescent="0.45">
      <c r="B46" s="2" t="s">
        <v>55</v>
      </c>
      <c r="C46" s="2" t="s">
        <v>41</v>
      </c>
      <c r="D46" s="2" t="s">
        <v>42</v>
      </c>
      <c r="E46" s="2" t="s">
        <v>43</v>
      </c>
      <c r="F46" s="2"/>
      <c r="G46" s="2" t="s">
        <v>44</v>
      </c>
    </row>
    <row r="47" spans="2:15" ht="26.65" customHeight="1" x14ac:dyDescent="0.45">
      <c r="B47" s="7" t="s">
        <v>51</v>
      </c>
      <c r="C47" s="9">
        <f>ROUND(AVERAGEIF(G7:G42,"Baseline",C7:C42),1)</f>
        <v>32.1</v>
      </c>
      <c r="D47" s="9">
        <f>ROUND(AVERAGEIF(G7:G42,"Post-Intervention",C7:C42),1)</f>
        <v>27</v>
      </c>
      <c r="E47" s="9" t="str">
        <f>ROUND((D47-C47)/C47*100,1)&amp;"% reduction"</f>
        <v>-15.9% reduction</v>
      </c>
      <c r="F47" s="9"/>
      <c r="G47" s="113" t="s">
        <v>56</v>
      </c>
    </row>
    <row r="48" spans="2:15" ht="18" customHeight="1" x14ac:dyDescent="0.45">
      <c r="B48" s="10" t="s">
        <v>52</v>
      </c>
      <c r="C48" s="4">
        <f>ROUND(AVERAGEIF(G7:G42,"Baseline",D7:D42),2)</f>
        <v>3.22</v>
      </c>
      <c r="D48" s="4">
        <f>ROUND(AVERAGEIF(G7:G42,"Post-Intervention",D7:D42),2)</f>
        <v>5.24</v>
      </c>
      <c r="E48" s="4" t="str">
        <f>ROUND((D48-C48)/C48*100,1)&amp;"% increase"</f>
        <v>62.7% increase</v>
      </c>
      <c r="F48" s="4"/>
      <c r="G48" s="4" t="s">
        <v>48</v>
      </c>
    </row>
    <row r="49" spans="2:7" ht="18" customHeight="1" x14ac:dyDescent="0.45">
      <c r="B49" s="125" t="s">
        <v>53</v>
      </c>
      <c r="C49" s="126">
        <f>ROUND(AVERAGEIF(G7:G42,"Baseline",E7:E42),1)</f>
        <v>12.8</v>
      </c>
      <c r="D49" s="126">
        <f>ROUND(AVERAGEIF(G7:G42,"Post-Intervention",E7:E42),1)</f>
        <v>10</v>
      </c>
      <c r="E49" s="126" t="str">
        <f>ROUND((D49-C49)/C49*100,1)&amp;"% reduction"</f>
        <v>-21.9% reduction</v>
      </c>
      <c r="F49" s="126"/>
      <c r="G49" s="145" t="s">
        <v>57</v>
      </c>
    </row>
    <row r="70" spans="10:15" x14ac:dyDescent="0.45">
      <c r="J70" s="188" t="s">
        <v>174</v>
      </c>
      <c r="K70" s="188"/>
      <c r="L70" s="188"/>
    </row>
    <row r="71" spans="10:15" x14ac:dyDescent="0.45">
      <c r="J71" s="188"/>
      <c r="K71" s="188"/>
      <c r="L71" s="188"/>
    </row>
    <row r="72" spans="10:15" ht="18" x14ac:dyDescent="0.45">
      <c r="J72" s="131"/>
      <c r="K72" s="131"/>
      <c r="L72" s="131"/>
    </row>
    <row r="73" spans="10:15" ht="14.25" customHeight="1" x14ac:dyDescent="0.45">
      <c r="J73" s="189" t="s">
        <v>175</v>
      </c>
      <c r="K73" s="190"/>
      <c r="L73" s="190"/>
      <c r="M73" s="191"/>
    </row>
    <row r="74" spans="10:15" ht="14.25" customHeight="1" x14ac:dyDescent="0.45">
      <c r="J74" s="192"/>
      <c r="K74" s="193"/>
      <c r="L74" s="193"/>
      <c r="M74" s="194"/>
    </row>
    <row r="75" spans="10:15" ht="18" x14ac:dyDescent="0.45">
      <c r="J75" s="131"/>
      <c r="K75" s="131"/>
      <c r="L75" s="131"/>
    </row>
    <row r="76" spans="10:15" ht="18" x14ac:dyDescent="0.45">
      <c r="J76" s="131"/>
      <c r="K76" s="131"/>
      <c r="L76" s="131"/>
    </row>
    <row r="77" spans="10:15" ht="18" x14ac:dyDescent="0.45">
      <c r="J77" s="131"/>
      <c r="K77" s="131"/>
      <c r="L77" s="131"/>
    </row>
    <row r="78" spans="10:15" ht="18" x14ac:dyDescent="0.45">
      <c r="J78" s="131"/>
      <c r="K78" s="131"/>
      <c r="L78" s="131"/>
      <c r="N78" s="132" t="s">
        <v>177</v>
      </c>
      <c r="O78" s="135"/>
    </row>
    <row r="79" spans="10:15" ht="18" x14ac:dyDescent="0.45">
      <c r="J79" s="131"/>
      <c r="K79" s="131"/>
      <c r="L79" s="131"/>
      <c r="N79" s="133" t="s">
        <v>178</v>
      </c>
      <c r="O79" s="136"/>
    </row>
    <row r="80" spans="10:15" ht="18" x14ac:dyDescent="0.45">
      <c r="J80" s="131"/>
      <c r="K80" s="131"/>
      <c r="L80" s="131"/>
      <c r="N80" s="133" t="s">
        <v>179</v>
      </c>
      <c r="O80" s="136"/>
    </row>
    <row r="81" spans="10:15" ht="18" x14ac:dyDescent="0.45">
      <c r="J81" s="131"/>
      <c r="K81" s="131"/>
      <c r="L81" s="131"/>
      <c r="N81" s="134" t="s">
        <v>176</v>
      </c>
      <c r="O81" s="137"/>
    </row>
    <row r="82" spans="10:15" ht="18" x14ac:dyDescent="0.45">
      <c r="J82" s="131"/>
      <c r="K82" s="131"/>
      <c r="L82" s="131"/>
    </row>
    <row r="83" spans="10:15" ht="18" x14ac:dyDescent="0.45">
      <c r="J83" s="131"/>
      <c r="K83" s="131"/>
      <c r="L83" s="131"/>
    </row>
    <row r="84" spans="10:15" ht="18" x14ac:dyDescent="0.45">
      <c r="J84" s="131"/>
      <c r="K84" s="131"/>
      <c r="L84" s="131"/>
    </row>
    <row r="85" spans="10:15" ht="18" x14ac:dyDescent="0.45">
      <c r="J85" s="131"/>
      <c r="K85" s="131"/>
      <c r="L85" s="131"/>
    </row>
    <row r="86" spans="10:15" ht="18" x14ac:dyDescent="0.45">
      <c r="J86" s="131"/>
      <c r="K86" s="131"/>
      <c r="L86" s="131"/>
    </row>
    <row r="87" spans="10:15" ht="18" x14ac:dyDescent="0.45">
      <c r="J87" s="131"/>
      <c r="K87" s="131"/>
      <c r="L87" s="131"/>
    </row>
    <row r="88" spans="10:15" ht="18" x14ac:dyDescent="0.45">
      <c r="J88" s="131"/>
      <c r="K88" s="131"/>
      <c r="L88" s="131"/>
    </row>
    <row r="89" spans="10:15" ht="18" x14ac:dyDescent="0.45">
      <c r="J89" s="131"/>
      <c r="K89" s="131"/>
      <c r="L89" s="131"/>
    </row>
    <row r="90" spans="10:15" ht="18" x14ac:dyDescent="0.45">
      <c r="J90" s="131"/>
      <c r="K90" s="131"/>
      <c r="L90" s="131"/>
    </row>
    <row r="91" spans="10:15" ht="18" x14ac:dyDescent="0.45">
      <c r="J91" s="131"/>
      <c r="K91" s="131"/>
      <c r="L91" s="131"/>
    </row>
    <row r="92" spans="10:15" x14ac:dyDescent="0.45">
      <c r="J92" s="187" t="s">
        <v>173</v>
      </c>
      <c r="K92" s="187"/>
      <c r="L92" s="187"/>
      <c r="M92" s="187"/>
      <c r="N92" s="187"/>
      <c r="O92" s="187"/>
    </row>
    <row r="93" spans="10:15" x14ac:dyDescent="0.45">
      <c r="J93" s="187"/>
      <c r="K93" s="187"/>
      <c r="L93" s="187"/>
      <c r="M93" s="187"/>
      <c r="N93" s="187"/>
      <c r="O93" s="187"/>
    </row>
  </sheetData>
  <mergeCells count="8">
    <mergeCell ref="J92:O93"/>
    <mergeCell ref="J70:L71"/>
    <mergeCell ref="J73:M74"/>
    <mergeCell ref="B2:G2"/>
    <mergeCell ref="B3:G3"/>
    <mergeCell ref="B5:G5"/>
    <mergeCell ref="B45:G45"/>
    <mergeCell ref="J35:O36"/>
  </mergeCells>
  <pageMargins left="0.75" right="0.75" top="1" bottom="1" header="0.511811023622047" footer="0.511811023622047"/>
  <pageSetup paperSize="9" orientation="portrait" horizontalDpi="300" verticalDpi="300"/>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48"/>
  <sheetViews>
    <sheetView showGridLines="0" topLeftCell="A31" zoomScale="115" zoomScaleNormal="115" workbookViewId="0">
      <selection activeCell="E50" sqref="E50"/>
    </sheetView>
  </sheetViews>
  <sheetFormatPr defaultColWidth="8.6640625" defaultRowHeight="14.25" x14ac:dyDescent="0.45"/>
  <cols>
    <col min="1" max="1" width="2" customWidth="1"/>
    <col min="2" max="2" width="14" customWidth="1"/>
    <col min="3" max="5" width="18" customWidth="1"/>
    <col min="6" max="7" width="2" customWidth="1"/>
    <col min="8" max="8" width="5.796875" customWidth="1"/>
    <col min="9" max="9" width="18" customWidth="1"/>
    <col min="10" max="10" width="2" customWidth="1"/>
    <col min="16" max="16" width="12.53125" customWidth="1"/>
  </cols>
  <sheetData>
    <row r="2" spans="2:16" ht="27.75" customHeight="1" x14ac:dyDescent="0.45">
      <c r="B2" s="181" t="s">
        <v>58</v>
      </c>
      <c r="C2" s="181"/>
      <c r="D2" s="181"/>
      <c r="E2" s="181"/>
    </row>
    <row r="3" spans="2:16" ht="45" customHeight="1" thickBot="1" x14ac:dyDescent="0.5">
      <c r="B3" s="198" t="s">
        <v>59</v>
      </c>
      <c r="C3" s="182"/>
      <c r="D3" s="182"/>
      <c r="E3" s="182"/>
    </row>
    <row r="4" spans="2:16" x14ac:dyDescent="0.45">
      <c r="I4" s="200" t="s">
        <v>162</v>
      </c>
      <c r="J4" s="201"/>
      <c r="K4" s="201"/>
      <c r="L4" s="201"/>
      <c r="M4" s="201"/>
      <c r="N4" s="201"/>
      <c r="O4" s="201"/>
      <c r="P4" s="201"/>
    </row>
    <row r="5" spans="2:16" ht="21.75" customHeight="1" x14ac:dyDescent="0.45">
      <c r="B5" s="199" t="s">
        <v>60</v>
      </c>
      <c r="C5" s="183"/>
      <c r="D5" s="183"/>
      <c r="E5" s="183"/>
      <c r="I5" s="202"/>
      <c r="J5" s="203"/>
      <c r="K5" s="203"/>
      <c r="L5" s="203"/>
      <c r="M5" s="203"/>
      <c r="N5" s="203"/>
      <c r="O5" s="203"/>
      <c r="P5" s="203"/>
    </row>
    <row r="6" spans="2:16" ht="19.5" customHeight="1" x14ac:dyDescent="0.45">
      <c r="B6" s="100" t="s">
        <v>34</v>
      </c>
      <c r="C6" s="101" t="s">
        <v>61</v>
      </c>
      <c r="D6" s="101" t="s">
        <v>62</v>
      </c>
      <c r="E6" s="103" t="s">
        <v>35</v>
      </c>
    </row>
    <row r="7" spans="2:16" ht="15.75" customHeight="1" x14ac:dyDescent="0.45">
      <c r="B7" s="96">
        <v>44927</v>
      </c>
      <c r="C7" s="12">
        <v>54.6</v>
      </c>
      <c r="D7" s="12">
        <v>67.7</v>
      </c>
      <c r="E7" s="121" t="s">
        <v>12</v>
      </c>
    </row>
    <row r="8" spans="2:16" ht="15.75" customHeight="1" x14ac:dyDescent="0.45">
      <c r="B8" s="97">
        <v>44958</v>
      </c>
      <c r="C8" s="13">
        <v>50.3</v>
      </c>
      <c r="D8" s="13">
        <v>69.7</v>
      </c>
      <c r="E8" s="122" t="s">
        <v>12</v>
      </c>
    </row>
    <row r="9" spans="2:16" ht="15.75" customHeight="1" x14ac:dyDescent="0.45">
      <c r="B9" s="96">
        <v>44986</v>
      </c>
      <c r="C9" s="12">
        <v>52.4</v>
      </c>
      <c r="D9" s="12">
        <v>70.099999999999994</v>
      </c>
      <c r="E9" s="121" t="s">
        <v>12</v>
      </c>
    </row>
    <row r="10" spans="2:16" ht="15.75" customHeight="1" x14ac:dyDescent="0.45">
      <c r="B10" s="97">
        <v>45017</v>
      </c>
      <c r="C10" s="13">
        <v>54.2</v>
      </c>
      <c r="D10" s="13">
        <v>68.900000000000006</v>
      </c>
      <c r="E10" s="122" t="s">
        <v>12</v>
      </c>
    </row>
    <row r="11" spans="2:16" ht="15.75" customHeight="1" x14ac:dyDescent="0.45">
      <c r="B11" s="96">
        <v>45047</v>
      </c>
      <c r="C11" s="12">
        <v>50.9</v>
      </c>
      <c r="D11" s="12">
        <v>66.7</v>
      </c>
      <c r="E11" s="121" t="s">
        <v>12</v>
      </c>
    </row>
    <row r="12" spans="2:16" ht="15.75" customHeight="1" x14ac:dyDescent="0.45">
      <c r="B12" s="97">
        <v>45078</v>
      </c>
      <c r="C12" s="13">
        <v>51.9</v>
      </c>
      <c r="D12" s="13">
        <v>70.3</v>
      </c>
      <c r="E12" s="122" t="s">
        <v>12</v>
      </c>
    </row>
    <row r="13" spans="2:16" ht="15.75" customHeight="1" x14ac:dyDescent="0.45">
      <c r="B13" s="96">
        <v>45108</v>
      </c>
      <c r="C13" s="12">
        <v>53.5</v>
      </c>
      <c r="D13" s="12">
        <v>67.099999999999994</v>
      </c>
      <c r="E13" s="121" t="s">
        <v>12</v>
      </c>
    </row>
    <row r="14" spans="2:16" ht="15.75" customHeight="1" x14ac:dyDescent="0.45">
      <c r="B14" s="97">
        <v>45139</v>
      </c>
      <c r="C14" s="13">
        <v>53.4</v>
      </c>
      <c r="D14" s="13">
        <v>69.599999999999994</v>
      </c>
      <c r="E14" s="122" t="s">
        <v>12</v>
      </c>
    </row>
    <row r="15" spans="2:16" ht="15.75" customHeight="1" x14ac:dyDescent="0.45">
      <c r="B15" s="96">
        <v>45170</v>
      </c>
      <c r="C15" s="12">
        <v>50.8</v>
      </c>
      <c r="D15" s="12">
        <v>69.2</v>
      </c>
      <c r="E15" s="121" t="s">
        <v>12</v>
      </c>
    </row>
    <row r="16" spans="2:16" ht="15.75" customHeight="1" x14ac:dyDescent="0.45">
      <c r="B16" s="97">
        <v>45200</v>
      </c>
      <c r="C16" s="13">
        <v>53.1</v>
      </c>
      <c r="D16" s="13">
        <v>67.3</v>
      </c>
      <c r="E16" s="122" t="s">
        <v>12</v>
      </c>
    </row>
    <row r="17" spans="2:5" ht="15.75" customHeight="1" x14ac:dyDescent="0.45">
      <c r="B17" s="96">
        <v>45231</v>
      </c>
      <c r="C17" s="12">
        <v>53.9</v>
      </c>
      <c r="D17" s="12">
        <v>69.8</v>
      </c>
      <c r="E17" s="121" t="s">
        <v>12</v>
      </c>
    </row>
    <row r="18" spans="2:5" ht="15.75" customHeight="1" x14ac:dyDescent="0.45">
      <c r="B18" s="97">
        <v>45261</v>
      </c>
      <c r="C18" s="13">
        <v>55.7</v>
      </c>
      <c r="D18" s="13">
        <v>70.599999999999994</v>
      </c>
      <c r="E18" s="122" t="s">
        <v>12</v>
      </c>
    </row>
    <row r="19" spans="2:5" ht="15.75" customHeight="1" x14ac:dyDescent="0.45">
      <c r="B19" s="96">
        <v>45292</v>
      </c>
      <c r="C19" s="12">
        <v>49.6</v>
      </c>
      <c r="D19" s="12">
        <v>67.599999999999994</v>
      </c>
      <c r="E19" s="121" t="s">
        <v>12</v>
      </c>
    </row>
    <row r="20" spans="2:5" ht="15.75" customHeight="1" x14ac:dyDescent="0.45">
      <c r="B20" s="97">
        <v>45323</v>
      </c>
      <c r="C20" s="13">
        <v>54.3</v>
      </c>
      <c r="D20" s="13">
        <v>69.8</v>
      </c>
      <c r="E20" s="122" t="s">
        <v>39</v>
      </c>
    </row>
    <row r="21" spans="2:5" ht="15.75" customHeight="1" x14ac:dyDescent="0.45">
      <c r="B21" s="96">
        <v>45352</v>
      </c>
      <c r="C21" s="12">
        <v>55</v>
      </c>
      <c r="D21" s="12">
        <v>75</v>
      </c>
      <c r="E21" s="121" t="s">
        <v>39</v>
      </c>
    </row>
    <row r="22" spans="2:5" ht="15.75" customHeight="1" x14ac:dyDescent="0.45">
      <c r="B22" s="97">
        <v>45383</v>
      </c>
      <c r="C22" s="13">
        <v>55.8</v>
      </c>
      <c r="D22" s="13">
        <v>71.2</v>
      </c>
      <c r="E22" s="122" t="s">
        <v>39</v>
      </c>
    </row>
    <row r="23" spans="2:5" ht="15.75" customHeight="1" x14ac:dyDescent="0.45">
      <c r="B23" s="96">
        <v>45413</v>
      </c>
      <c r="C23" s="12">
        <v>57.5</v>
      </c>
      <c r="D23" s="12">
        <v>70.7</v>
      </c>
      <c r="E23" s="121" t="s">
        <v>39</v>
      </c>
    </row>
    <row r="24" spans="2:5" ht="15.75" customHeight="1" x14ac:dyDescent="0.45">
      <c r="B24" s="97">
        <v>45444</v>
      </c>
      <c r="C24" s="13">
        <v>55</v>
      </c>
      <c r="D24" s="13">
        <v>71.099999999999994</v>
      </c>
      <c r="E24" s="122" t="s">
        <v>39</v>
      </c>
    </row>
    <row r="25" spans="2:5" ht="15.75" customHeight="1" x14ac:dyDescent="0.45">
      <c r="B25" s="96">
        <v>45474</v>
      </c>
      <c r="C25" s="12">
        <v>54.6</v>
      </c>
      <c r="D25" s="12">
        <v>69.900000000000006</v>
      </c>
      <c r="E25" s="121" t="s">
        <v>39</v>
      </c>
    </row>
    <row r="26" spans="2:5" ht="15.75" customHeight="1" x14ac:dyDescent="0.45">
      <c r="B26" s="97">
        <v>45505</v>
      </c>
      <c r="C26" s="13">
        <v>56</v>
      </c>
      <c r="D26" s="13">
        <v>70.599999999999994</v>
      </c>
      <c r="E26" s="122" t="s">
        <v>39</v>
      </c>
    </row>
    <row r="27" spans="2:5" ht="15.75" customHeight="1" x14ac:dyDescent="0.45">
      <c r="B27" s="96">
        <v>45536</v>
      </c>
      <c r="C27" s="12">
        <v>63.7</v>
      </c>
      <c r="D27" s="12">
        <v>67.900000000000006</v>
      </c>
      <c r="E27" s="121" t="s">
        <v>39</v>
      </c>
    </row>
    <row r="28" spans="2:5" ht="15.75" customHeight="1" x14ac:dyDescent="0.45">
      <c r="B28" s="97">
        <v>45566</v>
      </c>
      <c r="C28" s="13">
        <v>60.3</v>
      </c>
      <c r="D28" s="13">
        <v>68.5</v>
      </c>
      <c r="E28" s="122" t="s">
        <v>39</v>
      </c>
    </row>
    <row r="29" spans="2:5" ht="15.75" customHeight="1" x14ac:dyDescent="0.45">
      <c r="B29" s="96">
        <v>45597</v>
      </c>
      <c r="C29" s="12">
        <v>58.1</v>
      </c>
      <c r="D29" s="12">
        <v>72.8</v>
      </c>
      <c r="E29" s="121" t="s">
        <v>39</v>
      </c>
    </row>
    <row r="30" spans="2:5" ht="15.75" customHeight="1" x14ac:dyDescent="0.45">
      <c r="B30" s="97">
        <v>45627</v>
      </c>
      <c r="C30" s="13">
        <v>60.2</v>
      </c>
      <c r="D30" s="13">
        <v>69.8</v>
      </c>
      <c r="E30" s="122" t="s">
        <v>39</v>
      </c>
    </row>
    <row r="31" spans="2:5" ht="15.75" customHeight="1" x14ac:dyDescent="0.45">
      <c r="B31" s="96">
        <v>45658</v>
      </c>
      <c r="C31" s="12">
        <v>58.9</v>
      </c>
      <c r="D31" s="12">
        <v>72.7</v>
      </c>
      <c r="E31" s="121" t="s">
        <v>39</v>
      </c>
    </row>
    <row r="32" spans="2:5" ht="15.75" customHeight="1" x14ac:dyDescent="0.45">
      <c r="B32" s="97">
        <v>45689</v>
      </c>
      <c r="C32" s="13">
        <v>59.6</v>
      </c>
      <c r="D32" s="13">
        <v>72.3</v>
      </c>
      <c r="E32" s="122" t="s">
        <v>39</v>
      </c>
    </row>
    <row r="33" spans="2:5" ht="15.75" customHeight="1" x14ac:dyDescent="0.45">
      <c r="B33" s="96">
        <v>45717</v>
      </c>
      <c r="C33" s="12">
        <v>62.2</v>
      </c>
      <c r="D33" s="12">
        <v>71.2</v>
      </c>
      <c r="E33" s="121" t="s">
        <v>39</v>
      </c>
    </row>
    <row r="34" spans="2:5" ht="15.75" customHeight="1" x14ac:dyDescent="0.45">
      <c r="B34" s="97">
        <v>45748</v>
      </c>
      <c r="C34" s="13">
        <v>68.2</v>
      </c>
      <c r="D34" s="13">
        <v>73.400000000000006</v>
      </c>
      <c r="E34" s="122" t="s">
        <v>39</v>
      </c>
    </row>
    <row r="35" spans="2:5" ht="15.75" customHeight="1" x14ac:dyDescent="0.45">
      <c r="B35" s="96">
        <v>45778</v>
      </c>
      <c r="C35" s="12">
        <v>58.4</v>
      </c>
      <c r="D35" s="12">
        <v>73</v>
      </c>
      <c r="E35" s="121" t="s">
        <v>39</v>
      </c>
    </row>
    <row r="36" spans="2:5" ht="15.75" customHeight="1" x14ac:dyDescent="0.45">
      <c r="B36" s="97">
        <v>45809</v>
      </c>
      <c r="C36" s="13">
        <v>62.5</v>
      </c>
      <c r="D36" s="13">
        <v>74.2</v>
      </c>
      <c r="E36" s="122" t="s">
        <v>39</v>
      </c>
    </row>
    <row r="37" spans="2:5" ht="15.75" customHeight="1" x14ac:dyDescent="0.45">
      <c r="B37" s="96">
        <v>45839</v>
      </c>
      <c r="C37" s="12">
        <v>62.9</v>
      </c>
      <c r="D37" s="12">
        <v>73</v>
      </c>
      <c r="E37" s="121" t="s">
        <v>39</v>
      </c>
    </row>
    <row r="38" spans="2:5" ht="15.75" customHeight="1" x14ac:dyDescent="0.45">
      <c r="B38" s="97">
        <v>45870</v>
      </c>
      <c r="C38" s="13">
        <v>66.900000000000006</v>
      </c>
      <c r="D38" s="13">
        <v>74.7</v>
      </c>
      <c r="E38" s="122" t="s">
        <v>39</v>
      </c>
    </row>
    <row r="39" spans="2:5" ht="15.75" customHeight="1" x14ac:dyDescent="0.45">
      <c r="B39" s="96">
        <v>45901</v>
      </c>
      <c r="C39" s="12">
        <v>63.3</v>
      </c>
      <c r="D39" s="12">
        <v>73.2</v>
      </c>
      <c r="E39" s="121" t="s">
        <v>39</v>
      </c>
    </row>
    <row r="40" spans="2:5" ht="15.75" customHeight="1" x14ac:dyDescent="0.45">
      <c r="B40" s="97">
        <v>45931</v>
      </c>
      <c r="C40" s="13">
        <v>65.8</v>
      </c>
      <c r="D40" s="13">
        <v>72.900000000000006</v>
      </c>
      <c r="E40" s="122" t="s">
        <v>39</v>
      </c>
    </row>
    <row r="41" spans="2:5" ht="15.75" customHeight="1" x14ac:dyDescent="0.45">
      <c r="B41" s="96">
        <v>45962</v>
      </c>
      <c r="C41" s="12">
        <v>72.099999999999994</v>
      </c>
      <c r="D41" s="12">
        <v>74.8</v>
      </c>
      <c r="E41" s="121" t="s">
        <v>39</v>
      </c>
    </row>
    <row r="42" spans="2:5" ht="15.75" customHeight="1" x14ac:dyDescent="0.45">
      <c r="B42" s="104">
        <v>45992</v>
      </c>
      <c r="C42" s="127">
        <v>64.8</v>
      </c>
      <c r="D42" s="127">
        <v>75.599999999999994</v>
      </c>
      <c r="E42" s="123" t="s">
        <v>39</v>
      </c>
    </row>
    <row r="45" spans="2:5" ht="21.75" customHeight="1" x14ac:dyDescent="0.45">
      <c r="B45" s="184" t="s">
        <v>54</v>
      </c>
      <c r="C45" s="184"/>
      <c r="D45" s="184"/>
      <c r="E45" s="184"/>
    </row>
    <row r="46" spans="2:5" ht="18" customHeight="1" x14ac:dyDescent="0.45">
      <c r="B46" s="2" t="s">
        <v>55</v>
      </c>
      <c r="C46" s="2" t="s">
        <v>41</v>
      </c>
      <c r="D46" s="2" t="s">
        <v>42</v>
      </c>
      <c r="E46" s="2" t="s">
        <v>43</v>
      </c>
    </row>
    <row r="47" spans="2:5" ht="18" customHeight="1" x14ac:dyDescent="0.45">
      <c r="B47" s="7" t="s">
        <v>61</v>
      </c>
      <c r="C47" s="9">
        <f>ROUND(AVERAGEIF(E7:E42,"Baseline",C7:C42),1)</f>
        <v>52.6</v>
      </c>
      <c r="D47" s="9">
        <f>ROUND(AVERAGEIF(E7:E42,"Post-Intervention",C7:C42),1)</f>
        <v>60.7</v>
      </c>
      <c r="E47" s="9">
        <f>ROUND(D47-C47,1)</f>
        <v>8.1</v>
      </c>
    </row>
    <row r="48" spans="2:5" ht="18" customHeight="1" x14ac:dyDescent="0.45">
      <c r="B48" s="10" t="s">
        <v>62</v>
      </c>
      <c r="C48" s="4">
        <f>ROUND(AVERAGEIF(E7:E42,"Baseline",D7:D42),1)</f>
        <v>68.8</v>
      </c>
      <c r="D48" s="4">
        <f>ROUND(AVERAGEIF(E7:E42,"Post-Intervention",D7:D42),1)</f>
        <v>72.099999999999994</v>
      </c>
      <c r="E48" s="4">
        <f>ROUND(D48-C48,1)</f>
        <v>3.3</v>
      </c>
    </row>
  </sheetData>
  <mergeCells count="5">
    <mergeCell ref="B2:E2"/>
    <mergeCell ref="B3:E3"/>
    <mergeCell ref="B5:E5"/>
    <mergeCell ref="B45:E45"/>
    <mergeCell ref="I4:P5"/>
  </mergeCells>
  <pageMargins left="0.75" right="0.75" top="1" bottom="1" header="0.511811023622047" footer="0.511811023622047"/>
  <pageSetup paperSize="9" orientation="portrait" horizontalDpi="300" verticalDpi="300"/>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29"/>
  <sheetViews>
    <sheetView showGridLines="0" zoomScaleNormal="100" workbookViewId="0">
      <selection activeCell="E17" sqref="E17"/>
    </sheetView>
  </sheetViews>
  <sheetFormatPr defaultColWidth="8.6640625" defaultRowHeight="14.25" x14ac:dyDescent="0.45"/>
  <cols>
    <col min="1" max="1" width="2" customWidth="1"/>
    <col min="2" max="2" width="90" customWidth="1"/>
    <col min="3" max="3" width="2" customWidth="1"/>
  </cols>
  <sheetData>
    <row r="2" spans="2:2" ht="19.5" customHeight="1" x14ac:dyDescent="0.45">
      <c r="B2" s="15" t="s">
        <v>78</v>
      </c>
    </row>
    <row r="4" spans="2:2" ht="19.5" customHeight="1" x14ac:dyDescent="0.45">
      <c r="B4" s="1" t="s">
        <v>79</v>
      </c>
    </row>
    <row r="5" spans="2:2" ht="19.5" customHeight="1" x14ac:dyDescent="0.45">
      <c r="B5" s="16" t="s">
        <v>80</v>
      </c>
    </row>
    <row r="7" spans="2:2" ht="19.5" customHeight="1" x14ac:dyDescent="0.45">
      <c r="B7" s="1" t="s">
        <v>81</v>
      </c>
    </row>
    <row r="8" spans="2:2" s="18" customFormat="1" ht="50.65" customHeight="1" x14ac:dyDescent="0.4">
      <c r="B8" s="17" t="s">
        <v>184</v>
      </c>
    </row>
    <row r="10" spans="2:2" ht="19.5" customHeight="1" x14ac:dyDescent="0.45">
      <c r="B10" s="1" t="s">
        <v>82</v>
      </c>
    </row>
    <row r="11" spans="2:2" ht="19.5" customHeight="1" x14ac:dyDescent="0.45">
      <c r="B11" s="16" t="s">
        <v>83</v>
      </c>
    </row>
    <row r="12" spans="2:2" ht="19.5" customHeight="1" x14ac:dyDescent="0.45">
      <c r="B12" s="16" t="s">
        <v>84</v>
      </c>
    </row>
    <row r="13" spans="2:2" ht="19.5" customHeight="1" x14ac:dyDescent="0.45">
      <c r="B13" s="16" t="s">
        <v>85</v>
      </c>
    </row>
    <row r="14" spans="2:2" ht="19.5" customHeight="1" x14ac:dyDescent="0.45">
      <c r="B14" s="16" t="s">
        <v>86</v>
      </c>
    </row>
    <row r="15" spans="2:2" ht="19.5" customHeight="1" x14ac:dyDescent="0.45">
      <c r="B15" s="16" t="s">
        <v>87</v>
      </c>
    </row>
    <row r="17" spans="2:2" ht="19.5" customHeight="1" x14ac:dyDescent="0.45">
      <c r="B17" s="1" t="s">
        <v>88</v>
      </c>
    </row>
    <row r="18" spans="2:2" ht="19.5" customHeight="1" x14ac:dyDescent="0.45">
      <c r="B18" s="16" t="s">
        <v>89</v>
      </c>
    </row>
    <row r="19" spans="2:2" ht="19.5" customHeight="1" x14ac:dyDescent="0.45">
      <c r="B19" s="16" t="s">
        <v>90</v>
      </c>
    </row>
    <row r="20" spans="2:2" ht="19.5" customHeight="1" x14ac:dyDescent="0.45">
      <c r="B20" s="16" t="s">
        <v>91</v>
      </c>
    </row>
    <row r="21" spans="2:2" ht="19.5" customHeight="1" x14ac:dyDescent="0.45">
      <c r="B21" s="16" t="s">
        <v>92</v>
      </c>
    </row>
    <row r="22" spans="2:2" ht="19.5" customHeight="1" x14ac:dyDescent="0.45">
      <c r="B22" s="16" t="s">
        <v>93</v>
      </c>
    </row>
    <row r="24" spans="2:2" ht="19.5" customHeight="1" x14ac:dyDescent="0.45">
      <c r="B24" s="1" t="s">
        <v>94</v>
      </c>
    </row>
    <row r="25" spans="2:2" ht="19.5" customHeight="1" x14ac:dyDescent="0.45">
      <c r="B25" s="16" t="s">
        <v>95</v>
      </c>
    </row>
    <row r="26" spans="2:2" ht="19.5" customHeight="1" x14ac:dyDescent="0.45">
      <c r="B26" s="16" t="s">
        <v>96</v>
      </c>
    </row>
    <row r="28" spans="2:2" ht="19.5" customHeight="1" x14ac:dyDescent="0.45">
      <c r="B28" s="1" t="s">
        <v>97</v>
      </c>
    </row>
    <row r="29" spans="2:2" ht="45.85" customHeight="1" x14ac:dyDescent="0.45">
      <c r="B29" s="16" t="s">
        <v>98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 IDEAS IN PORTFOLIO</vt:lpstr>
      <vt:lpstr>Interactive Dashboard</vt:lpstr>
      <vt:lpstr>Methodology</vt:lpstr>
      <vt:lpstr>KPI PIVOT TABLES</vt:lpstr>
      <vt:lpstr>Region</vt:lpstr>
      <vt:lpstr>Tyre Performance UG</vt:lpstr>
      <vt:lpstr>UG Diamond Drilling </vt:lpstr>
      <vt:lpstr>Tyre Performance OPEN PIT</vt:lpstr>
      <vt:lpstr>Mine Development Cycle</vt:lpstr>
      <vt:lpstr>Equipment Utilisation</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linda zamba</cp:lastModifiedBy>
  <cp:revision>1</cp:revision>
  <dcterms:created xsi:type="dcterms:W3CDTF">2026-06-09T10:15:47Z</dcterms:created>
  <dcterms:modified xsi:type="dcterms:W3CDTF">2026-06-16T13:57:01Z</dcterms:modified>
  <dc:language>en-US</dc:language>
</cp:coreProperties>
</file>