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pdhl-my.sharepoint.com/personal/linda_stenqvist_dhl_com/Documents/Desktop/OMAT/"/>
    </mc:Choice>
  </mc:AlternateContent>
  <xr:revisionPtr revIDLastSave="206" documentId="8_{3B0C7A36-0505-4ACC-AC56-5E9DE7E7CF53}" xr6:coauthVersionLast="47" xr6:coauthVersionMax="47" xr10:uidLastSave="{667D1261-C3CB-4EF7-8735-22D663F89DC5}"/>
  <bookViews>
    <workbookView xWindow="765" yWindow="3330" windowWidth="19425" windowHeight="10425" xr2:uid="{C06408DA-18CC-4EA1-AAD7-33C9DC2427B5}"/>
  </bookViews>
  <sheets>
    <sheet name="Process1" sheetId="12" r:id="rId1"/>
    <sheet name="Process2" sheetId="13" r:id="rId2"/>
    <sheet name="Process3" sheetId="14" r:id="rId3"/>
    <sheet name="Strategy1" sheetId="15" r:id="rId4"/>
    <sheet name="Strategy2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6" l="1"/>
  <c r="D64" i="16"/>
  <c r="E64" i="16"/>
  <c r="F64" i="16"/>
  <c r="G64" i="16"/>
  <c r="C65" i="16"/>
  <c r="D65" i="16"/>
  <c r="E65" i="16"/>
  <c r="F65" i="16"/>
  <c r="G65" i="16"/>
  <c r="C66" i="16"/>
  <c r="D66" i="16"/>
  <c r="E66" i="16"/>
  <c r="F66" i="16"/>
  <c r="G66" i="16"/>
  <c r="B65" i="16"/>
  <c r="B66" i="16"/>
  <c r="B64" i="16"/>
  <c r="C57" i="16"/>
  <c r="D57" i="16"/>
  <c r="E57" i="16"/>
  <c r="F57" i="16"/>
  <c r="G57" i="16"/>
  <c r="C58" i="16"/>
  <c r="D58" i="16"/>
  <c r="E58" i="16"/>
  <c r="F58" i="16"/>
  <c r="G58" i="16"/>
  <c r="C56" i="16"/>
  <c r="D56" i="16"/>
  <c r="E56" i="16"/>
  <c r="F56" i="16"/>
  <c r="G56" i="16"/>
  <c r="B57" i="16"/>
  <c r="B58" i="16"/>
  <c r="B56" i="16"/>
  <c r="C40" i="16"/>
  <c r="D40" i="16"/>
  <c r="E40" i="16"/>
  <c r="F40" i="16"/>
  <c r="G40" i="16"/>
  <c r="C41" i="16"/>
  <c r="D41" i="16"/>
  <c r="E41" i="16"/>
  <c r="F41" i="16"/>
  <c r="G41" i="16"/>
  <c r="C42" i="16"/>
  <c r="D42" i="16"/>
  <c r="E42" i="16"/>
  <c r="F42" i="16"/>
  <c r="G42" i="16"/>
  <c r="B40" i="16"/>
  <c r="B41" i="16"/>
  <c r="B42" i="16"/>
  <c r="M124" i="16" l="1"/>
  <c r="H124" i="16"/>
  <c r="G50" i="16"/>
  <c r="F50" i="16"/>
  <c r="E50" i="16"/>
  <c r="D50" i="16"/>
  <c r="C50" i="16"/>
  <c r="B50" i="16"/>
  <c r="B72" i="16" s="1"/>
  <c r="G49" i="16"/>
  <c r="F49" i="16"/>
  <c r="E49" i="16"/>
  <c r="D49" i="16"/>
  <c r="C49" i="16"/>
  <c r="B49" i="16"/>
  <c r="B73" i="16" s="1"/>
  <c r="G48" i="16"/>
  <c r="F48" i="16"/>
  <c r="E48" i="16"/>
  <c r="D48" i="16"/>
  <c r="C48" i="16"/>
  <c r="B48" i="16"/>
  <c r="B74" i="16" s="1"/>
  <c r="C73" i="16" l="1"/>
  <c r="D73" i="16" s="1"/>
  <c r="E73" i="16" s="1"/>
  <c r="F73" i="16" s="1"/>
  <c r="G73" i="16" s="1"/>
  <c r="B102" i="16" s="1"/>
  <c r="B111" i="16" s="1"/>
  <c r="C72" i="16"/>
  <c r="D72" i="16" s="1"/>
  <c r="E72" i="16" s="1"/>
  <c r="F72" i="16" s="1"/>
  <c r="G72" i="16" s="1"/>
  <c r="B101" i="16" s="1"/>
  <c r="C74" i="16"/>
  <c r="D74" i="16" s="1"/>
  <c r="E74" i="16" s="1"/>
  <c r="F74" i="16" s="1"/>
  <c r="G74" i="16" s="1"/>
  <c r="B103" i="16" s="1"/>
  <c r="B110" i="16" s="1"/>
  <c r="E123" i="16" s="1"/>
  <c r="M92" i="15"/>
  <c r="H92" i="15"/>
  <c r="C34" i="15"/>
  <c r="B34" i="15"/>
  <c r="G33" i="15"/>
  <c r="F33" i="15"/>
  <c r="G32" i="15"/>
  <c r="F32" i="15"/>
  <c r="E32" i="15"/>
  <c r="D32" i="15"/>
  <c r="E26" i="15"/>
  <c r="D26" i="15"/>
  <c r="C26" i="15"/>
  <c r="B26" i="15"/>
  <c r="B25" i="15"/>
  <c r="G24" i="15"/>
  <c r="F24" i="15"/>
  <c r="B24" i="15"/>
  <c r="G34" i="15"/>
  <c r="F34" i="15"/>
  <c r="E34" i="15"/>
  <c r="D34" i="15"/>
  <c r="E33" i="15"/>
  <c r="D33" i="15"/>
  <c r="C33" i="15"/>
  <c r="B33" i="15"/>
  <c r="C32" i="15"/>
  <c r="B32" i="15"/>
  <c r="G26" i="15"/>
  <c r="F26" i="15"/>
  <c r="G25" i="15"/>
  <c r="F25" i="15"/>
  <c r="E25" i="15"/>
  <c r="D25" i="15"/>
  <c r="C25" i="15"/>
  <c r="E24" i="15"/>
  <c r="D24" i="15"/>
  <c r="C24" i="15"/>
  <c r="E162" i="16" l="1"/>
  <c r="B112" i="16"/>
  <c r="U123" i="16" s="1"/>
  <c r="E164" i="16"/>
  <c r="B40" i="15"/>
  <c r="C40" i="15" s="1"/>
  <c r="D40" i="15" s="1"/>
  <c r="E40" i="15" s="1"/>
  <c r="F40" i="15" s="1"/>
  <c r="G40" i="15" s="1"/>
  <c r="B69" i="15" s="1"/>
  <c r="E163" i="16"/>
  <c r="B113" i="16"/>
  <c r="L123" i="16"/>
  <c r="B41" i="15"/>
  <c r="C41" i="15" s="1"/>
  <c r="D41" i="15" s="1"/>
  <c r="E41" i="15" s="1"/>
  <c r="F41" i="15" s="1"/>
  <c r="G41" i="15" s="1"/>
  <c r="B70" i="15" s="1"/>
  <c r="B42" i="15"/>
  <c r="C42" i="15" s="1"/>
  <c r="D42" i="15" s="1"/>
  <c r="E42" i="15" s="1"/>
  <c r="F42" i="15" s="1"/>
  <c r="G42" i="15" s="1"/>
  <c r="B71" i="15" s="1"/>
  <c r="M92" i="14"/>
  <c r="H92" i="14"/>
  <c r="E34" i="14"/>
  <c r="D34" i="14"/>
  <c r="C33" i="14"/>
  <c r="B33" i="14"/>
  <c r="G26" i="14"/>
  <c r="F26" i="14"/>
  <c r="B26" i="14"/>
  <c r="E25" i="14"/>
  <c r="D25" i="14"/>
  <c r="B25" i="14"/>
  <c r="C24" i="14"/>
  <c r="B24" i="14"/>
  <c r="G34" i="14"/>
  <c r="F34" i="14"/>
  <c r="C34" i="14"/>
  <c r="B34" i="14"/>
  <c r="G33" i="14"/>
  <c r="F33" i="14"/>
  <c r="E33" i="14"/>
  <c r="D33" i="14"/>
  <c r="G32" i="14"/>
  <c r="F32" i="14"/>
  <c r="E32" i="14"/>
  <c r="D32" i="14"/>
  <c r="C32" i="14"/>
  <c r="B32" i="14"/>
  <c r="B42" i="14" s="1"/>
  <c r="E26" i="14"/>
  <c r="D26" i="14"/>
  <c r="C26" i="14"/>
  <c r="G25" i="14"/>
  <c r="F25" i="14"/>
  <c r="C25" i="14"/>
  <c r="G24" i="14"/>
  <c r="F24" i="14"/>
  <c r="E24" i="14"/>
  <c r="D24" i="14"/>
  <c r="B41" i="14" l="1"/>
  <c r="B114" i="16"/>
  <c r="Q127" i="16" s="1"/>
  <c r="B79" i="15"/>
  <c r="L91" i="15" s="1"/>
  <c r="E131" i="15"/>
  <c r="B125" i="16"/>
  <c r="H127" i="16"/>
  <c r="E130" i="15"/>
  <c r="B80" i="15"/>
  <c r="E132" i="15"/>
  <c r="B78" i="15"/>
  <c r="E91" i="15" s="1"/>
  <c r="C41" i="14"/>
  <c r="D41" i="14" s="1"/>
  <c r="E41" i="14" s="1"/>
  <c r="F41" i="14" s="1"/>
  <c r="G41" i="14" s="1"/>
  <c r="B70" i="14" s="1"/>
  <c r="B40" i="14"/>
  <c r="C42" i="14"/>
  <c r="D42" i="14" s="1"/>
  <c r="E42" i="14" s="1"/>
  <c r="F42" i="14" s="1"/>
  <c r="G42" i="14" s="1"/>
  <c r="B71" i="14" s="1"/>
  <c r="E132" i="14" s="1"/>
  <c r="C40" i="14"/>
  <c r="D40" i="14" s="1"/>
  <c r="E40" i="14" s="1"/>
  <c r="F40" i="14" s="1"/>
  <c r="G40" i="14" s="1"/>
  <c r="B69" i="14" s="1"/>
  <c r="B118" i="16" l="1"/>
  <c r="B78" i="14"/>
  <c r="E91" i="14" s="1"/>
  <c r="B119" i="16"/>
  <c r="C162" i="16"/>
  <c r="C164" i="16"/>
  <c r="C163" i="16"/>
  <c r="B81" i="15"/>
  <c r="H95" i="15" s="1"/>
  <c r="B82" i="15"/>
  <c r="U91" i="15"/>
  <c r="B80" i="14"/>
  <c r="E130" i="14"/>
  <c r="B79" i="14"/>
  <c r="E131" i="14"/>
  <c r="B120" i="16" l="1"/>
  <c r="B124" i="16" s="1"/>
  <c r="B86" i="15"/>
  <c r="B87" i="15"/>
  <c r="B88" i="15" s="1"/>
  <c r="B92" i="15" s="1"/>
  <c r="Q95" i="15"/>
  <c r="B93" i="15"/>
  <c r="L91" i="14"/>
  <c r="B81" i="14"/>
  <c r="B87" i="14" s="1"/>
  <c r="U91" i="14"/>
  <c r="B82" i="14"/>
  <c r="Q95" i="14" s="1"/>
  <c r="B126" i="16" l="1"/>
  <c r="D163" i="16"/>
  <c r="B94" i="15"/>
  <c r="C131" i="15"/>
  <c r="C130" i="15"/>
  <c r="C132" i="15"/>
  <c r="B86" i="14"/>
  <c r="B88" i="14" s="1"/>
  <c r="B92" i="14" s="1"/>
  <c r="H95" i="14"/>
  <c r="B93" i="14"/>
  <c r="D164" i="16" l="1"/>
  <c r="D162" i="16"/>
  <c r="D131" i="15"/>
  <c r="D130" i="15"/>
  <c r="D132" i="15"/>
  <c r="C130" i="14"/>
  <c r="C132" i="14"/>
  <c r="B94" i="14"/>
  <c r="C131" i="14"/>
  <c r="D132" i="14" l="1"/>
  <c r="D131" i="14"/>
  <c r="D130" i="14"/>
  <c r="M92" i="13" l="1"/>
  <c r="H92" i="13"/>
  <c r="D34" i="13"/>
  <c r="C34" i="13"/>
  <c r="B34" i="13"/>
  <c r="G33" i="13"/>
  <c r="B33" i="13"/>
  <c r="G32" i="13"/>
  <c r="F32" i="13"/>
  <c r="E32" i="13"/>
  <c r="F26" i="13"/>
  <c r="E26" i="13"/>
  <c r="D26" i="13"/>
  <c r="C26" i="13"/>
  <c r="B26" i="13"/>
  <c r="C25" i="13"/>
  <c r="B25" i="13"/>
  <c r="G24" i="13"/>
  <c r="F24" i="13"/>
  <c r="B24" i="13"/>
  <c r="G34" i="13"/>
  <c r="F34" i="13"/>
  <c r="E34" i="13"/>
  <c r="F33" i="13"/>
  <c r="E33" i="13"/>
  <c r="D33" i="13"/>
  <c r="C33" i="13"/>
  <c r="D32" i="13"/>
  <c r="C32" i="13"/>
  <c r="B32" i="13"/>
  <c r="G26" i="13"/>
  <c r="G25" i="13"/>
  <c r="F25" i="13"/>
  <c r="E25" i="13"/>
  <c r="D25" i="13"/>
  <c r="E24" i="13"/>
  <c r="D24" i="13"/>
  <c r="C24" i="13"/>
  <c r="M92" i="12"/>
  <c r="H92" i="12"/>
  <c r="B25" i="12"/>
  <c r="B26" i="12"/>
  <c r="B24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G26" i="12"/>
  <c r="F26" i="12"/>
  <c r="E26" i="12"/>
  <c r="D26" i="12"/>
  <c r="C26" i="12"/>
  <c r="G25" i="12"/>
  <c r="F25" i="12"/>
  <c r="E25" i="12"/>
  <c r="D25" i="12"/>
  <c r="C25" i="12"/>
  <c r="G24" i="12"/>
  <c r="F24" i="12"/>
  <c r="E24" i="12"/>
  <c r="D24" i="12"/>
  <c r="C24" i="12"/>
  <c r="B41" i="13" l="1"/>
  <c r="B42" i="13"/>
  <c r="C42" i="13" s="1"/>
  <c r="D42" i="13" s="1"/>
  <c r="E42" i="13" s="1"/>
  <c r="F42" i="13" s="1"/>
  <c r="G42" i="13" s="1"/>
  <c r="B71" i="13" s="1"/>
  <c r="E131" i="13" s="1"/>
  <c r="C41" i="13"/>
  <c r="D41" i="13" s="1"/>
  <c r="E41" i="13" s="1"/>
  <c r="F41" i="13" s="1"/>
  <c r="G41" i="13" s="1"/>
  <c r="B70" i="13" s="1"/>
  <c r="B79" i="13" s="1"/>
  <c r="B40" i="13"/>
  <c r="C40" i="13" s="1"/>
  <c r="D40" i="13" s="1"/>
  <c r="E40" i="13" s="1"/>
  <c r="F40" i="13" s="1"/>
  <c r="G40" i="13" s="1"/>
  <c r="B69" i="13" s="1"/>
  <c r="B40" i="12"/>
  <c r="C40" i="12" s="1"/>
  <c r="D40" i="12" s="1"/>
  <c r="E40" i="12" s="1"/>
  <c r="F40" i="12" s="1"/>
  <c r="G40" i="12" s="1"/>
  <c r="B69" i="12" s="1"/>
  <c r="B42" i="12"/>
  <c r="C42" i="12" s="1"/>
  <c r="D42" i="12" s="1"/>
  <c r="E42" i="12" s="1"/>
  <c r="F42" i="12" s="1"/>
  <c r="G42" i="12" s="1"/>
  <c r="B71" i="12" s="1"/>
  <c r="B41" i="12"/>
  <c r="C41" i="12" s="1"/>
  <c r="D41" i="12" s="1"/>
  <c r="E41" i="12" s="1"/>
  <c r="F41" i="12" s="1"/>
  <c r="G41" i="12" s="1"/>
  <c r="B70" i="12" s="1"/>
  <c r="B78" i="13" l="1"/>
  <c r="E91" i="13" s="1"/>
  <c r="B79" i="12"/>
  <c r="L91" i="12" s="1"/>
  <c r="E131" i="12"/>
  <c r="B78" i="12"/>
  <c r="E91" i="12" s="1"/>
  <c r="E132" i="12"/>
  <c r="B80" i="12"/>
  <c r="U91" i="12" s="1"/>
  <c r="E130" i="12"/>
  <c r="E130" i="13"/>
  <c r="E129" i="13"/>
  <c r="B80" i="13"/>
  <c r="L91" i="13"/>
  <c r="B81" i="13" l="1"/>
  <c r="B87" i="13" s="1"/>
  <c r="B81" i="12"/>
  <c r="H95" i="12" s="1"/>
  <c r="B82" i="12"/>
  <c r="Q95" i="12" s="1"/>
  <c r="B87" i="12"/>
  <c r="H95" i="13"/>
  <c r="U91" i="13"/>
  <c r="B82" i="13"/>
  <c r="B86" i="12" l="1"/>
  <c r="B88" i="12" s="1"/>
  <c r="B93" i="12"/>
  <c r="Q95" i="13"/>
  <c r="B93" i="13"/>
  <c r="B86" i="13"/>
  <c r="B88" i="13" s="1"/>
  <c r="B92" i="13" s="1"/>
  <c r="C131" i="12" l="1"/>
  <c r="B92" i="12"/>
  <c r="C132" i="12"/>
  <c r="C130" i="12"/>
  <c r="C131" i="13"/>
  <c r="B94" i="13"/>
  <c r="C130" i="13"/>
  <c r="C129" i="13"/>
  <c r="B94" i="12"/>
  <c r="D130" i="12" l="1"/>
  <c r="D131" i="12"/>
  <c r="D132" i="12"/>
  <c r="D131" i="13"/>
  <c r="D130" i="13"/>
  <c r="D129" i="13"/>
</calcChain>
</file>

<file path=xl/sharedStrings.xml><?xml version="1.0" encoding="utf-8"?>
<sst xmlns="http://schemas.openxmlformats.org/spreadsheetml/2006/main" count="274" uniqueCount="45">
  <si>
    <t>DR</t>
  </si>
  <si>
    <t>maximum</t>
  </si>
  <si>
    <t>best guess</t>
  </si>
  <si>
    <t>minimum</t>
  </si>
  <si>
    <t>a - alpha</t>
  </si>
  <si>
    <t>A(whole)</t>
  </si>
  <si>
    <t>a</t>
  </si>
  <si>
    <t>A(negative)</t>
  </si>
  <si>
    <t>a + beta</t>
  </si>
  <si>
    <t>A(positive)</t>
  </si>
  <si>
    <t>alpha</t>
  </si>
  <si>
    <t>Success ratio</t>
  </si>
  <si>
    <t>beta</t>
  </si>
  <si>
    <t>Mean NPV</t>
  </si>
  <si>
    <t>Present value scenarios of the investment cost cash-flows</t>
  </si>
  <si>
    <t>ROV</t>
  </si>
  <si>
    <t>Cumulative net-present cashflow scenarios for the investment</t>
  </si>
  <si>
    <t>OUTPUT</t>
  </si>
  <si>
    <t>NET PRESENT VALUES</t>
  </si>
  <si>
    <t>Cost cash-flow scenarios</t>
  </si>
  <si>
    <t>Benefit cash-flow scenarios</t>
  </si>
  <si>
    <t>Present value scenarios of the benefit cash-flows</t>
  </si>
  <si>
    <t>maximum NPV</t>
  </si>
  <si>
    <t>best guess NPV</t>
  </si>
  <si>
    <t>minimum NPV</t>
  </si>
  <si>
    <t>PAY-OFF DISTRIBUTION</t>
  </si>
  <si>
    <t>Fuzzy Number:</t>
  </si>
  <si>
    <t>Descriptive Numbers:</t>
  </si>
  <si>
    <t>Pay-off distribution:</t>
  </si>
  <si>
    <t>NPV</t>
  </si>
  <si>
    <t>Zero</t>
  </si>
  <si>
    <t xml:space="preserve">Possibility </t>
  </si>
  <si>
    <t>Vertical Pay-Off Distribution:</t>
  </si>
  <si>
    <t>Horizontal Pay-Off Distribution:</t>
  </si>
  <si>
    <t>Cost cash-flow scenarios (Phase 2)</t>
  </si>
  <si>
    <t>Benefit cash-flow scenarios (Phase 2)</t>
  </si>
  <si>
    <t/>
  </si>
  <si>
    <t>Benefit cash-flow scenarios (Phase 1)</t>
  </si>
  <si>
    <t>Cost cash-flow scenarios (Phase 1)</t>
  </si>
  <si>
    <t>Present value scenarios of the benefit cash-flows (Phase 1)</t>
  </si>
  <si>
    <t>Present value scenarios of the investment cost cash-flows (Phase 1)</t>
  </si>
  <si>
    <t>Present value scenarios of the benefit cash-flows (Phase 2)</t>
  </si>
  <si>
    <t>Present value scenarios of the investment cost cash-flows (Phase 2)</t>
  </si>
  <si>
    <t>CALCULATIONS</t>
  </si>
  <si>
    <t>CASH FLOW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</si>
</sst>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DBE7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theme="1"/>
      <name val="Calibri (Body)_x0000_"/>
    </font>
    <font>
      <sz val="14"/>
      <color theme="4" tint="-0.249977111117893"/>
      <name val="Calibri"/>
      <family val="2"/>
      <scheme val="minor"/>
    </font>
    <font>
      <sz val="14"/>
      <color rgb="FFFFDBE7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_x0000_"/>
    </font>
    <font>
      <sz val="12"/>
      <color theme="4" tint="-0.249977111117893"/>
      <name val="Calibri"/>
      <family val="2"/>
      <scheme val="minor"/>
    </font>
    <font>
      <sz val="12"/>
      <color rgb="FFFFDBE7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CF0F8"/>
        <bgColor indexed="64"/>
      </patternFill>
    </fill>
    <fill>
      <patternFill patternType="solid">
        <fgColor rgb="FFF0FAF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3" fontId="0" fillId="0" borderId="0" xfId="0" applyNumberFormat="1"/>
    <xf numFmtId="3" fontId="0" fillId="2" borderId="0" xfId="0" applyNumberFormat="1" applyFill="1"/>
    <xf numFmtId="0" fontId="0" fillId="3" borderId="0" xfId="0" applyFill="1"/>
    <xf numFmtId="0" fontId="0" fillId="3" borderId="0" xfId="0" applyFill="1" applyBorder="1"/>
    <xf numFmtId="0" fontId="3" fillId="3" borderId="0" xfId="0" applyFont="1" applyFill="1"/>
    <xf numFmtId="0" fontId="0" fillId="3" borderId="1" xfId="0" applyFill="1" applyBorder="1"/>
    <xf numFmtId="0" fontId="0" fillId="0" borderId="0" xfId="0" applyFill="1" applyBorder="1"/>
    <xf numFmtId="3" fontId="0" fillId="0" borderId="0" xfId="0" applyNumberFormat="1" applyFill="1" applyBorder="1"/>
    <xf numFmtId="3" fontId="0" fillId="3" borderId="0" xfId="0" applyNumberFormat="1" applyFill="1" applyBorder="1"/>
    <xf numFmtId="3" fontId="3" fillId="3" borderId="0" xfId="0" applyNumberFormat="1" applyFont="1" applyFill="1" applyAlignment="1">
      <alignment horizontal="center"/>
    </xf>
    <xf numFmtId="3" fontId="0" fillId="3" borderId="0" xfId="0" applyNumberFormat="1" applyFill="1"/>
    <xf numFmtId="3" fontId="3" fillId="3" borderId="0" xfId="0" applyNumberFormat="1" applyFont="1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2" fontId="0" fillId="3" borderId="0" xfId="0" applyNumberFormat="1" applyFill="1"/>
    <xf numFmtId="0" fontId="0" fillId="3" borderId="0" xfId="0" applyFill="1" applyAlignment="1">
      <alignment horizontal="right"/>
    </xf>
    <xf numFmtId="3" fontId="3" fillId="3" borderId="0" xfId="0" applyNumberFormat="1" applyFont="1" applyFill="1" applyAlignment="1">
      <alignment horizontal="left"/>
    </xf>
    <xf numFmtId="2" fontId="0" fillId="3" borderId="0" xfId="0" applyNumberFormat="1" applyFill="1" applyAlignment="1">
      <alignment horizontal="left"/>
    </xf>
    <xf numFmtId="3" fontId="7" fillId="0" borderId="0" xfId="0" applyNumberFormat="1" applyFont="1" applyFill="1" applyBorder="1"/>
    <xf numFmtId="3" fontId="1" fillId="0" borderId="0" xfId="1" applyNumberFormat="1" applyFont="1" applyFill="1" applyBorder="1"/>
    <xf numFmtId="0" fontId="1" fillId="0" borderId="0" xfId="1" applyFont="1" applyFill="1" applyBorder="1"/>
    <xf numFmtId="3" fontId="0" fillId="0" borderId="0" xfId="0" applyNumberFormat="1" applyBorder="1"/>
    <xf numFmtId="4" fontId="0" fillId="0" borderId="0" xfId="0" applyNumberFormat="1" applyFill="1" applyBorder="1"/>
    <xf numFmtId="164" fontId="0" fillId="0" borderId="0" xfId="0" applyNumberFormat="1" applyFill="1" applyBorder="1"/>
    <xf numFmtId="0" fontId="4" fillId="2" borderId="0" xfId="0" applyFont="1" applyFill="1"/>
    <xf numFmtId="3" fontId="4" fillId="2" borderId="0" xfId="0" applyNumberFormat="1" applyFont="1" applyFill="1"/>
    <xf numFmtId="0" fontId="17" fillId="3" borderId="0" xfId="0" applyFont="1" applyFill="1"/>
    <xf numFmtId="0" fontId="17" fillId="3" borderId="0" xfId="0" applyFont="1" applyFill="1" applyBorder="1"/>
    <xf numFmtId="0" fontId="13" fillId="4" borderId="1" xfId="1" applyFont="1" applyFill="1" applyBorder="1" applyAlignment="1">
      <alignment vertical="center"/>
    </xf>
    <xf numFmtId="0" fontId="14" fillId="4" borderId="1" xfId="1" applyFont="1" applyFill="1" applyBorder="1"/>
    <xf numFmtId="0" fontId="15" fillId="4" borderId="1" xfId="1" applyFont="1" applyFill="1" applyBorder="1"/>
    <xf numFmtId="0" fontId="16" fillId="4" borderId="1" xfId="1" applyFont="1" applyFill="1" applyBorder="1"/>
    <xf numFmtId="0" fontId="5" fillId="4" borderId="1" xfId="0" applyFont="1" applyFill="1" applyBorder="1"/>
    <xf numFmtId="0" fontId="6" fillId="4" borderId="0" xfId="1" applyFont="1" applyFill="1"/>
    <xf numFmtId="0" fontId="0" fillId="4" borderId="0" xfId="0" applyFill="1"/>
    <xf numFmtId="0" fontId="3" fillId="4" borderId="0" xfId="1" applyFont="1" applyFill="1"/>
    <xf numFmtId="0" fontId="1" fillId="4" borderId="0" xfId="1" applyFont="1" applyFill="1"/>
    <xf numFmtId="0" fontId="1" fillId="4" borderId="0" xfId="1" applyFont="1" applyFill="1" applyBorder="1"/>
    <xf numFmtId="3" fontId="1" fillId="4" borderId="0" xfId="1" applyNumberFormat="1" applyFont="1" applyFill="1" applyBorder="1"/>
    <xf numFmtId="0" fontId="1" fillId="4" borderId="1" xfId="1" applyFont="1" applyFill="1" applyBorder="1"/>
    <xf numFmtId="0" fontId="6" fillId="4" borderId="1" xfId="1" applyFont="1" applyFill="1" applyBorder="1"/>
    <xf numFmtId="0" fontId="0" fillId="4" borderId="1" xfId="0" applyFill="1" applyBorder="1"/>
    <xf numFmtId="0" fontId="9" fillId="3" borderId="2" xfId="1" applyFont="1" applyFill="1" applyBorder="1"/>
    <xf numFmtId="0" fontId="10" fillId="3" borderId="2" xfId="1" applyFont="1" applyFill="1" applyBorder="1"/>
    <xf numFmtId="0" fontId="11" fillId="3" borderId="2" xfId="1" applyFont="1" applyFill="1" applyBorder="1"/>
    <xf numFmtId="0" fontId="12" fillId="3" borderId="2" xfId="0" applyFont="1" applyFill="1" applyBorder="1"/>
    <xf numFmtId="0" fontId="13" fillId="3" borderId="2" xfId="1" applyFont="1" applyFill="1" applyBorder="1" applyAlignment="1">
      <alignment vertical="center"/>
    </xf>
    <xf numFmtId="0" fontId="6" fillId="5" borderId="1" xfId="1" applyFont="1" applyFill="1" applyBorder="1"/>
    <xf numFmtId="0" fontId="0" fillId="5" borderId="1" xfId="0" applyFill="1" applyBorder="1"/>
    <xf numFmtId="0" fontId="6" fillId="5" borderId="0" xfId="1" applyFont="1" applyFill="1" applyBorder="1"/>
    <xf numFmtId="0" fontId="0" fillId="5" borderId="0" xfId="0" applyFill="1" applyBorder="1"/>
    <xf numFmtId="0" fontId="0" fillId="5" borderId="0" xfId="0" applyFill="1"/>
    <xf numFmtId="0" fontId="3" fillId="5" borderId="1" xfId="1" applyFont="1" applyFill="1" applyBorder="1"/>
    <xf numFmtId="0" fontId="1" fillId="5" borderId="1" xfId="1" applyFont="1" applyFill="1" applyBorder="1"/>
    <xf numFmtId="0" fontId="1" fillId="5" borderId="0" xfId="1" applyFont="1" applyFill="1" applyBorder="1"/>
    <xf numFmtId="0" fontId="3" fillId="5" borderId="0" xfId="0" applyFont="1" applyFill="1"/>
    <xf numFmtId="0" fontId="0" fillId="5" borderId="0" xfId="0" applyFont="1" applyFill="1"/>
    <xf numFmtId="0" fontId="7" fillId="5" borderId="0" xfId="0" applyFont="1" applyFill="1"/>
    <xf numFmtId="3" fontId="0" fillId="5" borderId="0" xfId="0" applyNumberFormat="1" applyFont="1" applyFill="1"/>
    <xf numFmtId="0" fontId="8" fillId="5" borderId="0" xfId="0" applyFont="1" applyFill="1"/>
    <xf numFmtId="3" fontId="2" fillId="5" borderId="0" xfId="0" applyNumberFormat="1" applyFont="1" applyFill="1"/>
    <xf numFmtId="3" fontId="7" fillId="5" borderId="0" xfId="0" applyNumberFormat="1" applyFont="1" applyFill="1"/>
    <xf numFmtId="0" fontId="7" fillId="5" borderId="0" xfId="0" applyFont="1" applyFill="1" applyBorder="1"/>
    <xf numFmtId="0" fontId="3" fillId="5" borderId="2" xfId="1" applyFont="1" applyFill="1" applyBorder="1"/>
    <xf numFmtId="3" fontId="1" fillId="5" borderId="2" xfId="1" applyNumberFormat="1" applyFont="1" applyFill="1" applyBorder="1"/>
    <xf numFmtId="0" fontId="6" fillId="5" borderId="2" xfId="1" applyFont="1" applyFill="1" applyBorder="1"/>
    <xf numFmtId="0" fontId="0" fillId="5" borderId="2" xfId="0" applyFill="1" applyBorder="1"/>
    <xf numFmtId="0" fontId="14" fillId="3" borderId="2" xfId="1" applyFont="1" applyFill="1" applyBorder="1" applyAlignment="1">
      <alignment vertical="center"/>
    </xf>
    <xf numFmtId="0" fontId="15" fillId="3" borderId="2" xfId="1" applyFont="1" applyFill="1" applyBorder="1" applyAlignment="1">
      <alignment vertical="center"/>
    </xf>
    <xf numFmtId="0" fontId="16" fillId="3" borderId="2" xfId="1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6" fillId="4" borderId="0" xfId="1" applyFont="1" applyFill="1" applyBorder="1"/>
    <xf numFmtId="0" fontId="0" fillId="4" borderId="0" xfId="0" applyFill="1" applyBorder="1"/>
    <xf numFmtId="0" fontId="0" fillId="4" borderId="0" xfId="0" applyFont="1" applyFill="1"/>
    <xf numFmtId="0" fontId="7" fillId="4" borderId="0" xfId="0" applyFont="1" applyFill="1"/>
    <xf numFmtId="0" fontId="7" fillId="4" borderId="0" xfId="0" applyFont="1" applyFill="1" applyBorder="1"/>
    <xf numFmtId="3" fontId="0" fillId="4" borderId="0" xfId="0" applyNumberFormat="1" applyFont="1" applyFill="1"/>
    <xf numFmtId="3" fontId="7" fillId="4" borderId="0" xfId="0" applyNumberFormat="1" applyFont="1" applyFill="1"/>
    <xf numFmtId="0" fontId="1" fillId="5" borderId="2" xfId="1" applyFont="1" applyFill="1" applyBorder="1"/>
    <xf numFmtId="9" fontId="1" fillId="2" borderId="1" xfId="2" applyFont="1" applyFill="1" applyBorder="1"/>
    <xf numFmtId="9" fontId="1" fillId="0" borderId="1" xfId="2" applyFont="1" applyFill="1" applyBorder="1"/>
    <xf numFmtId="0" fontId="0" fillId="4" borderId="0" xfId="0" quotePrefix="1" applyFont="1" applyFill="1"/>
  </cellXfs>
  <cellStyles count="3">
    <cellStyle name="Normal" xfId="0" builtinId="0"/>
    <cellStyle name="Normal 2" xfId="1" xr:uid="{D72C1D44-79C5-4A42-9095-E01D9DCDE912}"/>
    <cellStyle name="Percent 2" xfId="2" xr:uid="{5A79B625-C574-49D8-90D6-C51AA68AB865}"/>
  </cellStyles>
  <dxfs count="0"/>
  <tableStyles count="0" defaultTableStyle="TableStyleMedium2" defaultPivotStyle="PivotStyleLight16"/>
  <colors>
    <mruColors>
      <color rgb="FFECF0F8"/>
      <color rgb="FFF0FAF5"/>
      <color rgb="FFFBFBFB"/>
      <color rgb="FFF6EEF4"/>
      <color rgb="FFD6DCE4"/>
      <color rgb="FFFFECF5"/>
      <color rgb="FFFDFF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/>
              </a:rPr>
              <a:t>Cumulative net present value for the minimum possible, best guess, and the maximum possible scenarios</a:t>
            </a:r>
          </a:p>
        </c:rich>
      </c:tx>
      <c:layout>
        <c:manualLayout>
          <c:xMode val="edge"/>
          <c:yMode val="edge"/>
          <c:x val="0.14734696036381409"/>
          <c:y val="4.6579325494125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1111214499541772"/>
          <c:y val="0.21172094949599252"/>
          <c:w val="0.70437215525372665"/>
          <c:h val="0.66261023091891047"/>
        </c:manualLayout>
      </c:layout>
      <c:lineChart>
        <c:grouping val="standard"/>
        <c:varyColors val="0"/>
        <c:ser>
          <c:idx val="0"/>
          <c:order val="0"/>
          <c:tx>
            <c:strRef>
              <c:f>Process1!$A$40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Process1!$B$39:$G$39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Process1!$B$40:$G$40</c:f>
              <c:numCache>
                <c:formatCode>#,##0</c:formatCode>
                <c:ptCount val="6"/>
                <c:pt idx="0">
                  <c:v>-181000</c:v>
                </c:pt>
                <c:pt idx="1">
                  <c:v>511509.31677018641</c:v>
                </c:pt>
                <c:pt idx="2">
                  <c:v>1107302.6889394701</c:v>
                </c:pt>
                <c:pt idx="3">
                  <c:v>1619299.4607839736</c:v>
                </c:pt>
                <c:pt idx="4">
                  <c:v>2058719.3580002252</c:v>
                </c:pt>
                <c:pt idx="5">
                  <c:v>2435304.8669287967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C-4D36-BFEF-F0EA8AC1CB91}"/>
            </c:ext>
          </c:extLst>
        </c:ser>
        <c:ser>
          <c:idx val="1"/>
          <c:order val="1"/>
          <c:tx>
            <c:strRef>
              <c:f>Process1!$A$41</c:f>
              <c:strCache>
                <c:ptCount val="1"/>
                <c:pt idx="0">
                  <c:v>best guess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Process1!$B$39:$G$39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Process1!$B$41:$G$41</c:f>
              <c:numCache>
                <c:formatCode>#,##0</c:formatCode>
                <c:ptCount val="6"/>
                <c:pt idx="0">
                  <c:v>-302000</c:v>
                </c:pt>
                <c:pt idx="1">
                  <c:v>136368.530020704</c:v>
                </c:pt>
                <c:pt idx="2">
                  <c:v>505569.99258430547</c:v>
                </c:pt>
                <c:pt idx="3">
                  <c:v>815197.06307641254</c:v>
                </c:pt>
                <c:pt idx="4">
                  <c:v>1073564.0134027349</c:v>
                </c:pt>
                <c:pt idx="5">
                  <c:v>1287874.7547905624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C-4D36-BFEF-F0EA8AC1CB91}"/>
            </c:ext>
          </c:extLst>
        </c:ser>
        <c:ser>
          <c:idx val="2"/>
          <c:order val="2"/>
          <c:tx>
            <c:strRef>
              <c:f>Process1!$A$42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Process1!$B$39:$G$39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Process1!$B$42:$G$42</c:f>
              <c:numCache>
                <c:formatCode>#,##0</c:formatCode>
                <c:ptCount val="6"/>
                <c:pt idx="0">
                  <c:v>-435000</c:v>
                </c:pt>
                <c:pt idx="1">
                  <c:v>-276763.97515527951</c:v>
                </c:pt>
                <c:pt idx="2">
                  <c:v>-156913.66073839736</c:v>
                </c:pt>
                <c:pt idx="3">
                  <c:v>-69597.166434115672</c:v>
                </c:pt>
                <c:pt idx="4">
                  <c:v>-9766.132850233611</c:v>
                </c:pt>
                <c:pt idx="5">
                  <c:v>26930.993096150516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C-4D36-BFEF-F0EA8AC1C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30975"/>
        <c:axId val="297326399"/>
      </c:lineChart>
      <c:catAx>
        <c:axId val="297330975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326399"/>
        <c:crosses val="autoZero"/>
        <c:auto val="1"/>
        <c:lblAlgn val="ctr"/>
        <c:lblOffset val="100"/>
        <c:noMultiLvlLbl val="0"/>
      </c:catAx>
      <c:valAx>
        <c:axId val="2973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33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434691759365273"/>
          <c:y val="0.419997398780248"/>
          <c:w val="0.19363831396759199"/>
          <c:h val="0.20020194719072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/>
              </a:rPr>
              <a:t>Cumulative net present value for the minimum possible, best guess, and the maximum possible scenarios</a:t>
            </a:r>
          </a:p>
        </c:rich>
      </c:tx>
      <c:layout>
        <c:manualLayout>
          <c:xMode val="edge"/>
          <c:yMode val="edge"/>
          <c:x val="0.14734696036381409"/>
          <c:y val="4.6579325494125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1111214499541772"/>
          <c:y val="0.21172094949599252"/>
          <c:w val="0.70437215525372665"/>
          <c:h val="0.66261023091891047"/>
        </c:manualLayout>
      </c:layout>
      <c:lineChart>
        <c:grouping val="standard"/>
        <c:varyColors val="0"/>
        <c:ser>
          <c:idx val="0"/>
          <c:order val="0"/>
          <c:tx>
            <c:strRef>
              <c:f>Strategy1!$A$40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Strategy1!$B$39:$G$39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Strategy1!$B$40:$G$40</c:f>
              <c:numCache>
                <c:formatCode>#,##0</c:formatCode>
                <c:ptCount val="6"/>
                <c:pt idx="0">
                  <c:v>-942000</c:v>
                </c:pt>
                <c:pt idx="1">
                  <c:v>1173010.3519668737</c:v>
                </c:pt>
                <c:pt idx="2">
                  <c:v>2987936.0449914057</c:v>
                </c:pt>
                <c:pt idx="3">
                  <c:v>4543071.5917302025</c:v>
                </c:pt>
                <c:pt idx="4">
                  <c:v>5873400.7923934078</c:v>
                </c:pt>
                <c:pt idx="5">
                  <c:v>7009292.0509609068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2-4387-BAE2-904B98D74148}"/>
            </c:ext>
          </c:extLst>
        </c:ser>
        <c:ser>
          <c:idx val="1"/>
          <c:order val="1"/>
          <c:tx>
            <c:strRef>
              <c:f>Strategy1!$A$41</c:f>
              <c:strCache>
                <c:ptCount val="1"/>
                <c:pt idx="0">
                  <c:v>best guess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Strategy1!$B$39:$G$39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Strategy1!$B$41:$G$41</c:f>
              <c:numCache>
                <c:formatCode>#,##0</c:formatCode>
                <c:ptCount val="6"/>
                <c:pt idx="0">
                  <c:v>-1296000</c:v>
                </c:pt>
                <c:pt idx="1">
                  <c:v>-84645.962732919084</c:v>
                </c:pt>
                <c:pt idx="2">
                  <c:v>928007.35568329471</c:v>
                </c:pt>
                <c:pt idx="3">
                  <c:v>1769815.4411893727</c:v>
                </c:pt>
                <c:pt idx="4">
                  <c:v>2464908.1697170399</c:v>
                </c:pt>
                <c:pt idx="5">
                  <c:v>3034180.1508804266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2-4387-BAE2-904B98D74148}"/>
            </c:ext>
          </c:extLst>
        </c:ser>
        <c:ser>
          <c:idx val="2"/>
          <c:order val="2"/>
          <c:tx>
            <c:strRef>
              <c:f>Strategy1!$A$42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Strategy1!$B$39:$G$39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Strategy1!$B$42:$G$42</c:f>
              <c:numCache>
                <c:formatCode>#,##0</c:formatCode>
                <c:ptCount val="6"/>
                <c:pt idx="0">
                  <c:v>-1674000</c:v>
                </c:pt>
                <c:pt idx="1">
                  <c:v>-1283590.062111801</c:v>
                </c:pt>
                <c:pt idx="2">
                  <c:v>-1001600.9413217078</c:v>
                </c:pt>
                <c:pt idx="3">
                  <c:v>-811152.80231549148</c:v>
                </c:pt>
                <c:pt idx="4">
                  <c:v>-697697.90788602363</c:v>
                </c:pt>
                <c:pt idx="5">
                  <c:v>-648710.22363044345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2-4387-BAE2-904B98D7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30975"/>
        <c:axId val="297326399"/>
      </c:lineChart>
      <c:catAx>
        <c:axId val="297330975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326399"/>
        <c:crosses val="autoZero"/>
        <c:auto val="1"/>
        <c:lblAlgn val="ctr"/>
        <c:lblOffset val="100"/>
        <c:noMultiLvlLbl val="0"/>
      </c:catAx>
      <c:valAx>
        <c:axId val="2973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33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434691759365273"/>
          <c:y val="0.419997398780248"/>
          <c:w val="0.19363831396759199"/>
          <c:h val="0.20020194719072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3123359580052"/>
          <c:y val="9.0441589538149833E-2"/>
          <c:w val="0.8508554330708662"/>
          <c:h val="0.85497751377569031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Strategy1!$A$130:$A$132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Strategy1!$B$130:$B$132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7-4246-96F3-FAB463E98E0F}"/>
            </c:ext>
          </c:extLst>
        </c:ser>
        <c:ser>
          <c:idx val="2"/>
          <c:order val="1"/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Strategy1!$A$130:$A$132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Strategy1!$C$130:$C$132</c:f>
              <c:numCache>
                <c:formatCode>#,##0</c:formatCode>
                <c:ptCount val="3"/>
                <c:pt idx="0">
                  <c:v>3086238.2044680128</c:v>
                </c:pt>
                <c:pt idx="1">
                  <c:v>3086238.2044680128</c:v>
                </c:pt>
                <c:pt idx="2">
                  <c:v>3086238.2044680128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7-4246-96F3-FAB463E98E0F}"/>
            </c:ext>
          </c:extLst>
        </c:ser>
        <c:ser>
          <c:idx val="3"/>
          <c:order val="2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Strategy1!$A$130:$A$132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Strategy1!$D$130:$D$132</c:f>
              <c:numCache>
                <c:formatCode>#,##0</c:formatCode>
                <c:ptCount val="3"/>
                <c:pt idx="0">
                  <c:v>3040188.5214404892</c:v>
                </c:pt>
                <c:pt idx="1">
                  <c:v>3040188.5214404892</c:v>
                </c:pt>
                <c:pt idx="2">
                  <c:v>3040188.5214404892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D7-4246-96F3-FAB463E98E0F}"/>
            </c:ext>
          </c:extLst>
        </c:ser>
        <c:ser>
          <c:idx val="6"/>
          <c:order val="3"/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Strategy1!$A$130:$A$132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Strategy1!$E$130:$E$132</c:f>
              <c:numCache>
                <c:formatCode>#,##0</c:formatCode>
                <c:ptCount val="3"/>
                <c:pt idx="0">
                  <c:v>7009292.0509609068</c:v>
                </c:pt>
                <c:pt idx="1">
                  <c:v>3034180.1508804266</c:v>
                </c:pt>
                <c:pt idx="2">
                  <c:v>-648710.22363044345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D7-4246-96F3-FAB463E98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90304"/>
        <c:axId val="347446496"/>
      </c:scatterChart>
      <c:valAx>
        <c:axId val="142790304"/>
        <c:scaling>
          <c:orientation val="minMax"/>
          <c:max val="1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47446496"/>
        <c:crosses val="max"/>
        <c:crossBetween val="midCat"/>
        <c:majorUnit val="0.2"/>
      </c:valAx>
      <c:valAx>
        <c:axId val="34744649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27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Triangular</c:v>
          </c:tx>
          <c:spPr>
            <a:ln w="19050" cap="rnd" cmpd="sng" algn="ctr">
              <a:solidFill>
                <a:schemeClr val="accent3">
                  <a:shade val="5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Strategy1!$E$130:$E$132</c:f>
              <c:numCache>
                <c:formatCode>#,##0</c:formatCode>
                <c:ptCount val="3"/>
                <c:pt idx="0">
                  <c:v>7009292.0509609068</c:v>
                </c:pt>
                <c:pt idx="1">
                  <c:v>3034180.1508804266</c:v>
                </c:pt>
                <c:pt idx="2">
                  <c:v>-648710.22363044345</c:v>
                </c:pt>
              </c:numCache>
            </c:numRef>
          </c:xVal>
          <c:yVal>
            <c:numRef>
              <c:f>Strategy1!$A$130:$A$132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B-439B-A5E9-CD52ACB7A8DF}"/>
            </c:ext>
          </c:extLst>
        </c:ser>
        <c:ser>
          <c:idx val="1"/>
          <c:order val="1"/>
          <c:tx>
            <c:v>0</c:v>
          </c:tx>
          <c:spPr>
            <a:ln w="19050" cap="rnd" cmpd="sng" algn="ctr">
              <a:solidFill>
                <a:schemeClr val="accent3">
                  <a:shade val="8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Strategy1!$B$130:$B$132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Strategy1!$A$130:$A$132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B-439B-A5E9-CD52ACB7A8DF}"/>
            </c:ext>
          </c:extLst>
        </c:ser>
        <c:ser>
          <c:idx val="2"/>
          <c:order val="2"/>
          <c:tx>
            <c:v>ROV</c:v>
          </c:tx>
          <c:spPr>
            <a:ln w="19050" cap="rnd" cmpd="sng" algn="ctr">
              <a:solidFill>
                <a:schemeClr val="accent3">
                  <a:tint val="86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Strategy1!$D$130:$D$132</c:f>
              <c:numCache>
                <c:formatCode>#,##0</c:formatCode>
                <c:ptCount val="3"/>
                <c:pt idx="0">
                  <c:v>3040188.5214404892</c:v>
                </c:pt>
                <c:pt idx="1">
                  <c:v>3040188.5214404892</c:v>
                </c:pt>
                <c:pt idx="2">
                  <c:v>3040188.5214404892</c:v>
                </c:pt>
              </c:numCache>
            </c:numRef>
          </c:xVal>
          <c:yVal>
            <c:numRef>
              <c:f>Strategy1!$A$130:$A$132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FB-439B-A5E9-CD52ACB7A8DF}"/>
            </c:ext>
          </c:extLst>
        </c:ser>
        <c:ser>
          <c:idx val="3"/>
          <c:order val="3"/>
          <c:tx>
            <c:v>Mean NPV</c:v>
          </c:tx>
          <c:spPr>
            <a:ln w="19050" cap="rnd" cmpd="sng" algn="ctr">
              <a:solidFill>
                <a:schemeClr val="accent3">
                  <a:tint val="5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Strategy1!$C$130:$C$132</c:f>
              <c:numCache>
                <c:formatCode>#,##0</c:formatCode>
                <c:ptCount val="3"/>
                <c:pt idx="0">
                  <c:v>3086238.2044680128</c:v>
                </c:pt>
                <c:pt idx="1">
                  <c:v>3086238.2044680128</c:v>
                </c:pt>
                <c:pt idx="2">
                  <c:v>3086238.2044680128</c:v>
                </c:pt>
              </c:numCache>
            </c:numRef>
          </c:xVal>
          <c:yVal>
            <c:numRef>
              <c:f>Strategy1!$A$130:$A$132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FB-439B-A5E9-CD52ACB7A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1424"/>
        <c:axId val="384068096"/>
      </c:scatterChart>
      <c:valAx>
        <c:axId val="143531424"/>
        <c:scaling>
          <c:orientation val="minMax"/>
          <c:min val="-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84068096"/>
        <c:crosses val="autoZero"/>
        <c:crossBetween val="midCat"/>
      </c:valAx>
      <c:valAx>
        <c:axId val="384068096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3531424"/>
        <c:crosses val="max"/>
        <c:crossBetween val="midCat"/>
        <c:majorUnit val="0.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/>
              </a:rPr>
              <a:t>Cumulative net present value for the minimum possible, best guess, and the maximum possible scenarios</a:t>
            </a:r>
          </a:p>
        </c:rich>
      </c:tx>
      <c:layout>
        <c:manualLayout>
          <c:xMode val="edge"/>
          <c:yMode val="edge"/>
          <c:x val="0.14734696036381409"/>
          <c:y val="4.6579325494125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1111214499541772"/>
          <c:y val="0.21172094949599252"/>
          <c:w val="0.70437215525372665"/>
          <c:h val="0.66261023091891047"/>
        </c:manualLayout>
      </c:layout>
      <c:lineChart>
        <c:grouping val="standard"/>
        <c:varyColors val="0"/>
        <c:ser>
          <c:idx val="0"/>
          <c:order val="0"/>
          <c:tx>
            <c:strRef>
              <c:f>Strategy2!$A$72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Strategy2!$B$71:$G$71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Strategy2!$B$72:$G$72</c:f>
              <c:numCache>
                <c:formatCode>#,##0</c:formatCode>
                <c:ptCount val="6"/>
                <c:pt idx="0">
                  <c:v>-390000</c:v>
                </c:pt>
                <c:pt idx="1">
                  <c:v>-72654.244306418157</c:v>
                </c:pt>
                <c:pt idx="2">
                  <c:v>-257472.38832521025</c:v>
                </c:pt>
                <c:pt idx="3">
                  <c:v>2392443.5322569329</c:v>
                </c:pt>
                <c:pt idx="4">
                  <c:v>4675399.5208076686</c:v>
                </c:pt>
                <c:pt idx="5">
                  <c:v>6640275.0936685167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9-4B19-BBB0-2577E607CAD4}"/>
            </c:ext>
          </c:extLst>
        </c:ser>
        <c:ser>
          <c:idx val="1"/>
          <c:order val="1"/>
          <c:tx>
            <c:strRef>
              <c:f>Strategy2!$A$73</c:f>
              <c:strCache>
                <c:ptCount val="1"/>
                <c:pt idx="0">
                  <c:v>best guess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Strategy2!$B$71:$G$71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Strategy2!$B$73:$G$73</c:f>
              <c:numCache>
                <c:formatCode>#,##0</c:formatCode>
                <c:ptCount val="6"/>
                <c:pt idx="0">
                  <c:v>-540000</c:v>
                </c:pt>
                <c:pt idx="1">
                  <c:v>-455561.07660455484</c:v>
                </c:pt>
                <c:pt idx="2">
                  <c:v>-1061067.2084838976</c:v>
                </c:pt>
                <c:pt idx="3">
                  <c:v>530214.14473364037</c:v>
                </c:pt>
                <c:pt idx="4">
                  <c:v>1877308.9156103302</c:v>
                </c:pt>
                <c:pt idx="5">
                  <c:v>3013811.7253090297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9-4B19-BBB0-2577E607CAD4}"/>
            </c:ext>
          </c:extLst>
        </c:ser>
        <c:ser>
          <c:idx val="2"/>
          <c:order val="2"/>
          <c:tx>
            <c:strRef>
              <c:f>Strategy2!$A$74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Strategy2!$B$71:$G$71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Strategy2!$B$74:$G$74</c:f>
              <c:numCache>
                <c:formatCode>#,##0</c:formatCode>
                <c:ptCount val="6"/>
                <c:pt idx="0">
                  <c:v>-714000</c:v>
                </c:pt>
                <c:pt idx="1">
                  <c:v>-838712.21532091103</c:v>
                </c:pt>
                <c:pt idx="2">
                  <c:v>-1888102.113687315</c:v>
                </c:pt>
                <c:pt idx="3">
                  <c:v>-1140622.0694088042</c:v>
                </c:pt>
                <c:pt idx="4">
                  <c:v>-543435.45928804751</c:v>
                </c:pt>
                <c:pt idx="5">
                  <c:v>-74424.694909452402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9-4B19-BBB0-2577E607C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30975"/>
        <c:axId val="297326399"/>
      </c:lineChart>
      <c:catAx>
        <c:axId val="297330975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326399"/>
        <c:crosses val="autoZero"/>
        <c:auto val="1"/>
        <c:lblAlgn val="ctr"/>
        <c:lblOffset val="100"/>
        <c:noMultiLvlLbl val="0"/>
      </c:catAx>
      <c:valAx>
        <c:axId val="2973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33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434691759365273"/>
          <c:y val="0.419997398780248"/>
          <c:w val="0.19363831396759199"/>
          <c:h val="0.20020194719072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3123359580052"/>
          <c:y val="9.0441589538149833E-2"/>
          <c:w val="0.8508554330708662"/>
          <c:h val="0.85497751377569031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Strategy2!$A$162:$A$164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Strategy2!$B$162:$B$164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E-400E-871F-1144AFD83B75}"/>
            </c:ext>
          </c:extLst>
        </c:ser>
        <c:ser>
          <c:idx val="2"/>
          <c:order val="1"/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Strategy2!$A$162:$A$164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Strategy2!$C$162:$C$164</c:f>
              <c:numCache>
                <c:formatCode>#,##0</c:formatCode>
                <c:ptCount val="3"/>
                <c:pt idx="0">
                  <c:v>3103523.4207513537</c:v>
                </c:pt>
                <c:pt idx="1">
                  <c:v>3103523.4207513537</c:v>
                </c:pt>
                <c:pt idx="2">
                  <c:v>3103523.4207513537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E-400E-871F-1144AFD83B75}"/>
            </c:ext>
          </c:extLst>
        </c:ser>
        <c:ser>
          <c:idx val="3"/>
          <c:order val="2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Strategy2!$A$162:$A$164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Strategy2!$D$162:$D$164</c:f>
              <c:numCache>
                <c:formatCode>#,##0</c:formatCode>
                <c:ptCount val="3"/>
                <c:pt idx="0">
                  <c:v>3102694.425557985</c:v>
                </c:pt>
                <c:pt idx="1">
                  <c:v>3102694.425557985</c:v>
                </c:pt>
                <c:pt idx="2">
                  <c:v>3102694.425557985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DE-400E-871F-1144AFD83B75}"/>
            </c:ext>
          </c:extLst>
        </c:ser>
        <c:ser>
          <c:idx val="6"/>
          <c:order val="3"/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Strategy2!$A$162:$A$164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Strategy2!$E$162:$E$164</c:f>
              <c:numCache>
                <c:formatCode>#,##0</c:formatCode>
                <c:ptCount val="3"/>
                <c:pt idx="0">
                  <c:v>6640275.0936685167</c:v>
                </c:pt>
                <c:pt idx="1">
                  <c:v>3013811.7253090297</c:v>
                </c:pt>
                <c:pt idx="2">
                  <c:v>-74424.694909452402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DE-400E-871F-1144AFD83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90304"/>
        <c:axId val="347446496"/>
      </c:scatterChart>
      <c:valAx>
        <c:axId val="142790304"/>
        <c:scaling>
          <c:orientation val="minMax"/>
          <c:max val="1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47446496"/>
        <c:crosses val="max"/>
        <c:crossBetween val="midCat"/>
        <c:majorUnit val="0.2"/>
      </c:valAx>
      <c:valAx>
        <c:axId val="347446496"/>
        <c:scaling>
          <c:orientation val="minMax"/>
          <c:min val="-100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27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Triangular</c:v>
          </c:tx>
          <c:spPr>
            <a:ln w="19050" cap="rnd" cmpd="sng" algn="ctr">
              <a:solidFill>
                <a:schemeClr val="accent3">
                  <a:shade val="5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Strategy2!$E$162:$E$164</c:f>
              <c:numCache>
                <c:formatCode>#,##0</c:formatCode>
                <c:ptCount val="3"/>
                <c:pt idx="0">
                  <c:v>6640275.0936685167</c:v>
                </c:pt>
                <c:pt idx="1">
                  <c:v>3013811.7253090297</c:v>
                </c:pt>
                <c:pt idx="2">
                  <c:v>-74424.694909452402</c:v>
                </c:pt>
              </c:numCache>
            </c:numRef>
          </c:xVal>
          <c:yVal>
            <c:numRef>
              <c:f>Strategy2!$A$162:$A$164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7-4077-A6BA-66D789A8A359}"/>
            </c:ext>
          </c:extLst>
        </c:ser>
        <c:ser>
          <c:idx val="1"/>
          <c:order val="1"/>
          <c:tx>
            <c:v>0</c:v>
          </c:tx>
          <c:spPr>
            <a:ln w="19050" cap="rnd" cmpd="sng" algn="ctr">
              <a:solidFill>
                <a:schemeClr val="accent3">
                  <a:shade val="8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Strategy2!$B$162:$B$164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Strategy2!$A$162:$A$164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27-4077-A6BA-66D789A8A359}"/>
            </c:ext>
          </c:extLst>
        </c:ser>
        <c:ser>
          <c:idx val="2"/>
          <c:order val="2"/>
          <c:tx>
            <c:v>ROV</c:v>
          </c:tx>
          <c:spPr>
            <a:ln w="19050" cap="rnd" cmpd="sng" algn="ctr">
              <a:solidFill>
                <a:schemeClr val="accent3">
                  <a:tint val="86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Strategy2!$D$162:$D$164</c:f>
              <c:numCache>
                <c:formatCode>#,##0</c:formatCode>
                <c:ptCount val="3"/>
                <c:pt idx="0">
                  <c:v>3102694.425557985</c:v>
                </c:pt>
                <c:pt idx="1">
                  <c:v>3102694.425557985</c:v>
                </c:pt>
                <c:pt idx="2">
                  <c:v>3102694.425557985</c:v>
                </c:pt>
              </c:numCache>
            </c:numRef>
          </c:xVal>
          <c:yVal>
            <c:numRef>
              <c:f>Strategy2!$A$162:$A$164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27-4077-A6BA-66D789A8A359}"/>
            </c:ext>
          </c:extLst>
        </c:ser>
        <c:ser>
          <c:idx val="3"/>
          <c:order val="3"/>
          <c:tx>
            <c:v>Mean NPV</c:v>
          </c:tx>
          <c:spPr>
            <a:ln w="19050" cap="rnd" cmpd="sng" algn="ctr">
              <a:solidFill>
                <a:schemeClr val="accent3">
                  <a:tint val="5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Strategy2!$C$162:$C$164</c:f>
              <c:numCache>
                <c:formatCode>#,##0</c:formatCode>
                <c:ptCount val="3"/>
                <c:pt idx="0">
                  <c:v>3103523.4207513537</c:v>
                </c:pt>
                <c:pt idx="1">
                  <c:v>3103523.4207513537</c:v>
                </c:pt>
                <c:pt idx="2">
                  <c:v>3103523.4207513537</c:v>
                </c:pt>
              </c:numCache>
            </c:numRef>
          </c:xVal>
          <c:yVal>
            <c:numRef>
              <c:f>Strategy2!$A$162:$A$164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27-4077-A6BA-66D789A8A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1424"/>
        <c:axId val="384068096"/>
      </c:scatterChart>
      <c:valAx>
        <c:axId val="143531424"/>
        <c:scaling>
          <c:orientation val="minMax"/>
          <c:min val="-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84068096"/>
        <c:crosses val="autoZero"/>
        <c:crossBetween val="midCat"/>
      </c:valAx>
      <c:valAx>
        <c:axId val="384068096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3531424"/>
        <c:crosses val="max"/>
        <c:crossBetween val="midCat"/>
        <c:majorUnit val="0.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3123359580052"/>
          <c:y val="9.0441589538149833E-2"/>
          <c:w val="0.8508554330708662"/>
          <c:h val="0.85497751377569031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Process1!$A$130:$A$132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Process1!$B$130:$B$132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F-4D96-8AC7-84F98B306E68}"/>
            </c:ext>
          </c:extLst>
        </c:ser>
        <c:ser>
          <c:idx val="2"/>
          <c:order val="1"/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Process1!$A$130:$A$132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Process1!$C$130:$C$132</c:f>
              <c:numCache>
                <c:formatCode>#,##0</c:formatCode>
                <c:ptCount val="3"/>
                <c:pt idx="0">
                  <c:v>1268955.8131978661</c:v>
                </c:pt>
                <c:pt idx="1">
                  <c:v>1268955.8131978661</c:v>
                </c:pt>
                <c:pt idx="2">
                  <c:v>1268955.8131978661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F-4D96-8AC7-84F98B306E68}"/>
            </c:ext>
          </c:extLst>
        </c:ser>
        <c:ser>
          <c:idx val="3"/>
          <c:order val="2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Process1!$A$130:$A$132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Process1!$D$130:$D$132</c:f>
              <c:numCache>
                <c:formatCode>#,##0</c:formatCode>
                <c:ptCount val="3"/>
                <c:pt idx="0">
                  <c:v>1268955.8131978661</c:v>
                </c:pt>
                <c:pt idx="1">
                  <c:v>1268955.8131978661</c:v>
                </c:pt>
                <c:pt idx="2">
                  <c:v>1268955.8131978661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DF-4D96-8AC7-84F98B306E68}"/>
            </c:ext>
          </c:extLst>
        </c:ser>
        <c:ser>
          <c:idx val="6"/>
          <c:order val="3"/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Process1!$A$130:$A$132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Process1!$E$130:$E$132</c:f>
              <c:numCache>
                <c:formatCode>#,##0</c:formatCode>
                <c:ptCount val="3"/>
                <c:pt idx="0">
                  <c:v>2435304.8669287967</c:v>
                </c:pt>
                <c:pt idx="1">
                  <c:v>1287874.7547905624</c:v>
                </c:pt>
                <c:pt idx="2">
                  <c:v>26930.993096150516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DF-4D96-8AC7-84F98B306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90304"/>
        <c:axId val="347446496"/>
      </c:scatterChart>
      <c:valAx>
        <c:axId val="142790304"/>
        <c:scaling>
          <c:orientation val="minMax"/>
          <c:max val="1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47446496"/>
        <c:crosses val="max"/>
        <c:crossBetween val="midCat"/>
        <c:majorUnit val="0.2"/>
      </c:valAx>
      <c:valAx>
        <c:axId val="347446496"/>
        <c:scaling>
          <c:orientation val="minMax"/>
          <c:max val="3500000"/>
          <c:min val="-100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27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Triangular</c:v>
          </c:tx>
          <c:spPr>
            <a:ln w="19050" cap="rnd" cmpd="sng" algn="ctr">
              <a:solidFill>
                <a:schemeClr val="accent3">
                  <a:shade val="5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Process1!$E$130:$E$132</c:f>
              <c:numCache>
                <c:formatCode>#,##0</c:formatCode>
                <c:ptCount val="3"/>
                <c:pt idx="0">
                  <c:v>2435304.8669287967</c:v>
                </c:pt>
                <c:pt idx="1">
                  <c:v>1287874.7547905624</c:v>
                </c:pt>
                <c:pt idx="2">
                  <c:v>26930.993096150516</c:v>
                </c:pt>
              </c:numCache>
            </c:numRef>
          </c:xVal>
          <c:yVal>
            <c:numRef>
              <c:f>Process1!$A$130:$A$132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0-40D7-839E-D1D5BDFBCDDE}"/>
            </c:ext>
          </c:extLst>
        </c:ser>
        <c:ser>
          <c:idx val="1"/>
          <c:order val="1"/>
          <c:tx>
            <c:v>0</c:v>
          </c:tx>
          <c:spPr>
            <a:ln w="19050" cap="rnd" cmpd="sng" algn="ctr">
              <a:solidFill>
                <a:schemeClr val="accent3">
                  <a:shade val="8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Process1!$B$130:$B$132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Process1!$A$130:$A$132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D0-40D7-839E-D1D5BDFBCDDE}"/>
            </c:ext>
          </c:extLst>
        </c:ser>
        <c:ser>
          <c:idx val="2"/>
          <c:order val="2"/>
          <c:tx>
            <c:v>ROV</c:v>
          </c:tx>
          <c:spPr>
            <a:ln w="19050" cap="rnd" cmpd="sng" algn="ctr">
              <a:solidFill>
                <a:schemeClr val="accent3">
                  <a:tint val="86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Process1!$D$130:$D$132</c:f>
              <c:numCache>
                <c:formatCode>#,##0</c:formatCode>
                <c:ptCount val="3"/>
                <c:pt idx="0">
                  <c:v>1268955.8131978661</c:v>
                </c:pt>
                <c:pt idx="1">
                  <c:v>1268955.8131978661</c:v>
                </c:pt>
                <c:pt idx="2">
                  <c:v>1268955.8131978661</c:v>
                </c:pt>
              </c:numCache>
            </c:numRef>
          </c:xVal>
          <c:yVal>
            <c:numRef>
              <c:f>Process1!$A$130:$A$132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D0-40D7-839E-D1D5BDFBCDDE}"/>
            </c:ext>
          </c:extLst>
        </c:ser>
        <c:ser>
          <c:idx val="3"/>
          <c:order val="3"/>
          <c:tx>
            <c:v>Mean NPV</c:v>
          </c:tx>
          <c:spPr>
            <a:ln w="19050" cap="rnd" cmpd="sng" algn="ctr">
              <a:solidFill>
                <a:schemeClr val="accent3">
                  <a:tint val="5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Process1!$C$130:$C$132</c:f>
              <c:numCache>
                <c:formatCode>#,##0</c:formatCode>
                <c:ptCount val="3"/>
                <c:pt idx="0">
                  <c:v>1268955.8131978661</c:v>
                </c:pt>
                <c:pt idx="1">
                  <c:v>1268955.8131978661</c:v>
                </c:pt>
                <c:pt idx="2">
                  <c:v>1268955.8131978661</c:v>
                </c:pt>
              </c:numCache>
            </c:numRef>
          </c:xVal>
          <c:yVal>
            <c:numRef>
              <c:f>Process1!$A$130:$A$132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D0-40D7-839E-D1D5BDFBC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1424"/>
        <c:axId val="384068096"/>
      </c:scatterChart>
      <c:valAx>
        <c:axId val="143531424"/>
        <c:scaling>
          <c:orientation val="minMax"/>
          <c:min val="-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84068096"/>
        <c:crosses val="autoZero"/>
        <c:crossBetween val="midCat"/>
      </c:valAx>
      <c:valAx>
        <c:axId val="384068096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3531424"/>
        <c:crosses val="max"/>
        <c:crossBetween val="midCat"/>
        <c:majorUnit val="0.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/>
              </a:rPr>
              <a:t>Cumulative net present value for the minimum possible, best guess, and the maximum possible scenarios</a:t>
            </a:r>
          </a:p>
        </c:rich>
      </c:tx>
      <c:layout>
        <c:manualLayout>
          <c:xMode val="edge"/>
          <c:yMode val="edge"/>
          <c:x val="0.14734696036381409"/>
          <c:y val="4.6579325494125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1111214499541772"/>
          <c:y val="0.21172094949599252"/>
          <c:w val="0.70437215525372665"/>
          <c:h val="0.66261023091891047"/>
        </c:manualLayout>
      </c:layout>
      <c:lineChart>
        <c:grouping val="standard"/>
        <c:varyColors val="0"/>
        <c:ser>
          <c:idx val="0"/>
          <c:order val="0"/>
          <c:tx>
            <c:strRef>
              <c:f>Process2!$A$40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Process2!$B$39:$G$39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Process2!$B$40:$G$40</c:f>
              <c:numCache>
                <c:formatCode>#,##0</c:formatCode>
                <c:ptCount val="6"/>
                <c:pt idx="0">
                  <c:v>-181000</c:v>
                </c:pt>
                <c:pt idx="1">
                  <c:v>549596.27329192555</c:v>
                </c:pt>
                <c:pt idx="2">
                  <c:v>1178508.7380888085</c:v>
                </c:pt>
                <c:pt idx="3">
                  <c:v>1719304.720913833</c:v>
                </c:pt>
                <c:pt idx="4">
                  <c:v>2183767.4102870589</c:v>
                </c:pt>
                <c:pt idx="5">
                  <c:v>2582129.2602216955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D-4AE1-BAD2-002084FA6377}"/>
            </c:ext>
          </c:extLst>
        </c:ser>
        <c:ser>
          <c:idx val="1"/>
          <c:order val="1"/>
          <c:tx>
            <c:strRef>
              <c:f>Process2!$A$41</c:f>
              <c:strCache>
                <c:ptCount val="1"/>
                <c:pt idx="0">
                  <c:v>best guess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Process2!$B$39:$G$39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Process2!$B$41:$G$41</c:f>
              <c:numCache>
                <c:formatCode>#,##0</c:formatCode>
                <c:ptCount val="6"/>
                <c:pt idx="0">
                  <c:v>-302000</c:v>
                </c:pt>
                <c:pt idx="1">
                  <c:v>166629.3995859214</c:v>
                </c:pt>
                <c:pt idx="2">
                  <c:v>562144.66177145112</c:v>
                </c:pt>
                <c:pt idx="3">
                  <c:v>894653.2971521914</c:v>
                </c:pt>
                <c:pt idx="4">
                  <c:v>1172917.2604251511</c:v>
                </c:pt>
                <c:pt idx="5">
                  <c:v>1404529.752201359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D-4AE1-BAD2-002084FA6377}"/>
            </c:ext>
          </c:extLst>
        </c:ser>
        <c:ser>
          <c:idx val="2"/>
          <c:order val="2"/>
          <c:tx>
            <c:strRef>
              <c:f>Process2!$A$42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Process2!$B$39:$G$39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Process2!$B$42:$G$42</c:f>
              <c:numCache>
                <c:formatCode>#,##0</c:formatCode>
                <c:ptCount val="6"/>
                <c:pt idx="0">
                  <c:v>-435000</c:v>
                </c:pt>
                <c:pt idx="1">
                  <c:v>-353459.62732919247</c:v>
                </c:pt>
                <c:pt idx="2">
                  <c:v>-300301.18436788692</c:v>
                </c:pt>
                <c:pt idx="3">
                  <c:v>-270977.62176410656</c:v>
                </c:pt>
                <c:pt idx="4">
                  <c:v>-261575.22444153004</c:v>
                </c:pt>
                <c:pt idx="5">
                  <c:v>-268729.08654845506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D-4AE1-BAD2-002084FA6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30975"/>
        <c:axId val="297326399"/>
      </c:lineChart>
      <c:catAx>
        <c:axId val="297330975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326399"/>
        <c:crosses val="autoZero"/>
        <c:auto val="1"/>
        <c:lblAlgn val="ctr"/>
        <c:lblOffset val="100"/>
        <c:noMultiLvlLbl val="0"/>
      </c:catAx>
      <c:valAx>
        <c:axId val="2973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33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434691759365273"/>
          <c:y val="0.419997398780248"/>
          <c:w val="0.19363831396759199"/>
          <c:h val="0.20020194719072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3123359580052"/>
          <c:y val="9.0441589538149833E-2"/>
          <c:w val="0.8508554330708662"/>
          <c:h val="0.85497751377569031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Process2!$A$129:$A$131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Process2!$B$129:$B$131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4-432F-90E4-7DE0374D73A2}"/>
            </c:ext>
          </c:extLst>
        </c:ser>
        <c:ser>
          <c:idx val="2"/>
          <c:order val="1"/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Process2!$A$129:$A$131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Process2!$C$129:$C$131</c:f>
              <c:numCache>
                <c:formatCode>#,##0</c:formatCode>
                <c:ptCount val="3"/>
                <c:pt idx="0">
                  <c:v>1323075.0885946869</c:v>
                </c:pt>
                <c:pt idx="1">
                  <c:v>1323075.0885946869</c:v>
                </c:pt>
                <c:pt idx="2">
                  <c:v>1323075.0885946869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4-432F-90E4-7DE0374D73A2}"/>
            </c:ext>
          </c:extLst>
        </c:ser>
        <c:ser>
          <c:idx val="3"/>
          <c:order val="2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Process2!$A$129:$A$131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Process2!$D$129:$D$131</c:f>
              <c:numCache>
                <c:formatCode>#,##0</c:formatCode>
                <c:ptCount val="3"/>
                <c:pt idx="0">
                  <c:v>1303045.359390479</c:v>
                </c:pt>
                <c:pt idx="1">
                  <c:v>1303045.359390479</c:v>
                </c:pt>
                <c:pt idx="2">
                  <c:v>1303045.359390479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4-432F-90E4-7DE0374D73A2}"/>
            </c:ext>
          </c:extLst>
        </c:ser>
        <c:ser>
          <c:idx val="6"/>
          <c:order val="3"/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Process2!$A$129:$A$131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Process2!$E$129:$E$131</c:f>
              <c:numCache>
                <c:formatCode>#,##0</c:formatCode>
                <c:ptCount val="3"/>
                <c:pt idx="0">
                  <c:v>2582129.2602216955</c:v>
                </c:pt>
                <c:pt idx="1">
                  <c:v>1404529.752201359</c:v>
                </c:pt>
                <c:pt idx="2">
                  <c:v>-268729.08654845506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4-432F-90E4-7DE0374D7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90304"/>
        <c:axId val="347446496"/>
      </c:scatterChart>
      <c:valAx>
        <c:axId val="142790304"/>
        <c:scaling>
          <c:orientation val="minMax"/>
          <c:max val="1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47446496"/>
        <c:crosses val="max"/>
        <c:crossBetween val="midCat"/>
        <c:majorUnit val="0.2"/>
      </c:valAx>
      <c:valAx>
        <c:axId val="347446496"/>
        <c:scaling>
          <c:orientation val="minMax"/>
          <c:max val="3500000"/>
          <c:min val="-100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27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Triangular</c:v>
          </c:tx>
          <c:spPr>
            <a:ln w="19050" cap="rnd" cmpd="sng" algn="ctr">
              <a:solidFill>
                <a:schemeClr val="accent3">
                  <a:shade val="5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Process2!$E$129:$E$131</c:f>
              <c:numCache>
                <c:formatCode>#,##0</c:formatCode>
                <c:ptCount val="3"/>
                <c:pt idx="0">
                  <c:v>2582129.2602216955</c:v>
                </c:pt>
                <c:pt idx="1">
                  <c:v>1404529.752201359</c:v>
                </c:pt>
                <c:pt idx="2">
                  <c:v>-268729.08654845506</c:v>
                </c:pt>
              </c:numCache>
            </c:numRef>
          </c:xVal>
          <c:yVal>
            <c:numRef>
              <c:f>Process2!$A$129:$A$131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F-4BD0-9C59-4CFADDBE49A6}"/>
            </c:ext>
          </c:extLst>
        </c:ser>
        <c:ser>
          <c:idx val="1"/>
          <c:order val="1"/>
          <c:tx>
            <c:v>0</c:v>
          </c:tx>
          <c:spPr>
            <a:ln w="19050" cap="rnd" cmpd="sng" algn="ctr">
              <a:solidFill>
                <a:schemeClr val="accent3">
                  <a:shade val="8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Process2!$B$129:$B$131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Process2!$A$129:$A$131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F-4BD0-9C59-4CFADDBE49A6}"/>
            </c:ext>
          </c:extLst>
        </c:ser>
        <c:ser>
          <c:idx val="2"/>
          <c:order val="2"/>
          <c:tx>
            <c:v>ROV</c:v>
          </c:tx>
          <c:spPr>
            <a:ln w="19050" cap="rnd" cmpd="sng" algn="ctr">
              <a:solidFill>
                <a:schemeClr val="accent3">
                  <a:tint val="86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Process2!$D$129:$D$131</c:f>
              <c:numCache>
                <c:formatCode>#,##0</c:formatCode>
                <c:ptCount val="3"/>
                <c:pt idx="0">
                  <c:v>1303045.359390479</c:v>
                </c:pt>
                <c:pt idx="1">
                  <c:v>1303045.359390479</c:v>
                </c:pt>
                <c:pt idx="2">
                  <c:v>1303045.359390479</c:v>
                </c:pt>
              </c:numCache>
            </c:numRef>
          </c:xVal>
          <c:yVal>
            <c:numRef>
              <c:f>Process2!$A$129:$A$131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3F-4BD0-9C59-4CFADDBE49A6}"/>
            </c:ext>
          </c:extLst>
        </c:ser>
        <c:ser>
          <c:idx val="3"/>
          <c:order val="3"/>
          <c:tx>
            <c:v>Mean NPV</c:v>
          </c:tx>
          <c:spPr>
            <a:ln w="19050" cap="rnd" cmpd="sng" algn="ctr">
              <a:solidFill>
                <a:schemeClr val="accent3">
                  <a:tint val="5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Process2!$C$129:$C$131</c:f>
              <c:numCache>
                <c:formatCode>#,##0</c:formatCode>
                <c:ptCount val="3"/>
                <c:pt idx="0">
                  <c:v>1323075.0885946869</c:v>
                </c:pt>
                <c:pt idx="1">
                  <c:v>1323075.0885946869</c:v>
                </c:pt>
                <c:pt idx="2">
                  <c:v>1323075.0885946869</c:v>
                </c:pt>
              </c:numCache>
            </c:numRef>
          </c:xVal>
          <c:yVal>
            <c:numRef>
              <c:f>Process2!$A$129:$A$131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3F-4BD0-9C59-4CFADDBE4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1424"/>
        <c:axId val="384068096"/>
      </c:scatterChart>
      <c:valAx>
        <c:axId val="143531424"/>
        <c:scaling>
          <c:orientation val="minMax"/>
          <c:min val="-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84068096"/>
        <c:crosses val="autoZero"/>
        <c:crossBetween val="midCat"/>
      </c:valAx>
      <c:valAx>
        <c:axId val="384068096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3531424"/>
        <c:crosses val="max"/>
        <c:crossBetween val="midCat"/>
        <c:majorUnit val="0.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/>
              </a:rPr>
              <a:t>Cumulative net present value for the minimum possible, best guess, and the maximum possible scenarios</a:t>
            </a:r>
          </a:p>
        </c:rich>
      </c:tx>
      <c:layout>
        <c:manualLayout>
          <c:xMode val="edge"/>
          <c:yMode val="edge"/>
          <c:x val="0.14734696036381409"/>
          <c:y val="4.6579325494125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1111214499541772"/>
          <c:y val="0.21172094949599252"/>
          <c:w val="0.70437215525372665"/>
          <c:h val="0.66261023091891047"/>
        </c:manualLayout>
      </c:layout>
      <c:lineChart>
        <c:grouping val="standard"/>
        <c:varyColors val="0"/>
        <c:ser>
          <c:idx val="0"/>
          <c:order val="0"/>
          <c:tx>
            <c:strRef>
              <c:f>Process3!$A$40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Process3!$B$39:$G$39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Process3!$B$40:$G$40</c:f>
              <c:numCache>
                <c:formatCode>#,##0</c:formatCode>
                <c:ptCount val="6"/>
                <c:pt idx="0">
                  <c:v>-181000</c:v>
                </c:pt>
                <c:pt idx="1">
                  <c:v>625770.18633540382</c:v>
                </c:pt>
                <c:pt idx="2">
                  <c:v>1320920.8363874853</c:v>
                </c:pt>
                <c:pt idx="3">
                  <c:v>1919315.2411735519</c:v>
                </c:pt>
                <c:pt idx="4">
                  <c:v>2433863.5148607278</c:v>
                </c:pt>
                <c:pt idx="5">
                  <c:v>2875778.0468074945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0-41A9-BE06-160FA95B14F4}"/>
            </c:ext>
          </c:extLst>
        </c:ser>
        <c:ser>
          <c:idx val="1"/>
          <c:order val="1"/>
          <c:tx>
            <c:strRef>
              <c:f>Process3!$A$41</c:f>
              <c:strCache>
                <c:ptCount val="1"/>
                <c:pt idx="0">
                  <c:v>best guess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Process3!$B$39:$G$39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Process3!$B$41:$G$41</c:f>
              <c:numCache>
                <c:formatCode>#,##0</c:formatCode>
                <c:ptCount val="6"/>
                <c:pt idx="0">
                  <c:v>-302000</c:v>
                </c:pt>
                <c:pt idx="1">
                  <c:v>151498.96480331264</c:v>
                </c:pt>
                <c:pt idx="2">
                  <c:v>533857.32717787824</c:v>
                </c:pt>
                <c:pt idx="3">
                  <c:v>854925.18011430185</c:v>
                </c:pt>
                <c:pt idx="4">
                  <c:v>1123240.6369139429</c:v>
                </c:pt>
                <c:pt idx="5">
                  <c:v>1346202.2534959605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0-41A9-BE06-160FA95B14F4}"/>
            </c:ext>
          </c:extLst>
        </c:ser>
        <c:ser>
          <c:idx val="2"/>
          <c:order val="2"/>
          <c:tx>
            <c:strRef>
              <c:f>Process3!$A$42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Process3!$B$39:$G$39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Process3!$B$42:$G$42</c:f>
              <c:numCache>
                <c:formatCode>#,##0</c:formatCode>
                <c:ptCount val="6"/>
                <c:pt idx="0">
                  <c:v>-435000</c:v>
                </c:pt>
                <c:pt idx="1">
                  <c:v>-324972.67080745334</c:v>
                </c:pt>
                <c:pt idx="2">
                  <c:v>-247042.96130550504</c:v>
                </c:pt>
                <c:pt idx="3">
                  <c:v>-196179.16692725278</c:v>
                </c:pt>
                <c:pt idx="4">
                  <c:v>-168046.13327904849</c:v>
                </c:pt>
                <c:pt idx="5">
                  <c:v>-158912.48553760155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0-41A9-BE06-160FA95B1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30975"/>
        <c:axId val="297326399"/>
      </c:lineChart>
      <c:catAx>
        <c:axId val="297330975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326399"/>
        <c:crosses val="autoZero"/>
        <c:auto val="1"/>
        <c:lblAlgn val="ctr"/>
        <c:lblOffset val="100"/>
        <c:noMultiLvlLbl val="0"/>
      </c:catAx>
      <c:valAx>
        <c:axId val="2973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33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434691759365273"/>
          <c:y val="0.419997398780248"/>
          <c:w val="0.19363831396759199"/>
          <c:h val="0.20020194719072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3123359580052"/>
          <c:y val="9.0441589538149833E-2"/>
          <c:w val="0.8508554330708662"/>
          <c:h val="0.85497751377569031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Process3!$A$130:$A$132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Process3!$B$130:$B$132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2-4EAF-A365-DF671E16C940}"/>
            </c:ext>
          </c:extLst>
        </c:ser>
        <c:ser>
          <c:idx val="2"/>
          <c:order val="1"/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Process3!$A$130:$A$132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Process3!$C$130:$C$132</c:f>
              <c:numCache>
                <c:formatCode>#,##0</c:formatCode>
                <c:ptCount val="3"/>
                <c:pt idx="0">
                  <c:v>1350574.3415841372</c:v>
                </c:pt>
                <c:pt idx="1">
                  <c:v>1350574.3415841372</c:v>
                </c:pt>
                <c:pt idx="2">
                  <c:v>1350574.3415841372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2-4EAF-A365-DF671E16C940}"/>
            </c:ext>
          </c:extLst>
        </c:ser>
        <c:ser>
          <c:idx val="3"/>
          <c:order val="2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Process3!$A$130:$A$132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Process3!$D$130:$D$132</c:f>
              <c:numCache>
                <c:formatCode>#,##0</c:formatCode>
                <c:ptCount val="3"/>
                <c:pt idx="0">
                  <c:v>1343107.2665195188</c:v>
                </c:pt>
                <c:pt idx="1">
                  <c:v>1343107.2665195188</c:v>
                </c:pt>
                <c:pt idx="2">
                  <c:v>1343107.2665195188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2-4EAF-A365-DF671E16C940}"/>
            </c:ext>
          </c:extLst>
        </c:ser>
        <c:ser>
          <c:idx val="6"/>
          <c:order val="3"/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Process3!$A$130:$A$132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Process3!$E$130:$E$132</c:f>
              <c:numCache>
                <c:formatCode>#,##0</c:formatCode>
                <c:ptCount val="3"/>
                <c:pt idx="0">
                  <c:v>2875778.0468074945</c:v>
                </c:pt>
                <c:pt idx="1">
                  <c:v>1346202.2534959605</c:v>
                </c:pt>
                <c:pt idx="2">
                  <c:v>-158912.48553760155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F2-4EAF-A365-DF671E16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90304"/>
        <c:axId val="347446496"/>
      </c:scatterChart>
      <c:valAx>
        <c:axId val="142790304"/>
        <c:scaling>
          <c:orientation val="minMax"/>
          <c:max val="1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47446496"/>
        <c:crosses val="max"/>
        <c:crossBetween val="midCat"/>
        <c:majorUnit val="0.2"/>
      </c:valAx>
      <c:valAx>
        <c:axId val="347446496"/>
        <c:scaling>
          <c:orientation val="minMax"/>
          <c:max val="3500000"/>
          <c:min val="-100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27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Triangular</c:v>
          </c:tx>
          <c:spPr>
            <a:ln w="19050" cap="rnd" cmpd="sng" algn="ctr">
              <a:solidFill>
                <a:schemeClr val="accent3">
                  <a:shade val="5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Process3!$E$130:$E$132</c:f>
              <c:numCache>
                <c:formatCode>#,##0</c:formatCode>
                <c:ptCount val="3"/>
                <c:pt idx="0">
                  <c:v>2875778.0468074945</c:v>
                </c:pt>
                <c:pt idx="1">
                  <c:v>1346202.2534959605</c:v>
                </c:pt>
                <c:pt idx="2">
                  <c:v>-158912.48553760155</c:v>
                </c:pt>
              </c:numCache>
            </c:numRef>
          </c:xVal>
          <c:yVal>
            <c:numRef>
              <c:f>Process3!$A$130:$A$132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4-4AC1-8DCA-9C316D0BB2FE}"/>
            </c:ext>
          </c:extLst>
        </c:ser>
        <c:ser>
          <c:idx val="1"/>
          <c:order val="1"/>
          <c:tx>
            <c:v>0</c:v>
          </c:tx>
          <c:spPr>
            <a:ln w="19050" cap="rnd" cmpd="sng" algn="ctr">
              <a:solidFill>
                <a:schemeClr val="accent3">
                  <a:shade val="8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Process3!$B$130:$B$132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Process3!$A$130:$A$132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4-4AC1-8DCA-9C316D0BB2FE}"/>
            </c:ext>
          </c:extLst>
        </c:ser>
        <c:ser>
          <c:idx val="2"/>
          <c:order val="2"/>
          <c:tx>
            <c:v>ROV</c:v>
          </c:tx>
          <c:spPr>
            <a:ln w="19050" cap="rnd" cmpd="sng" algn="ctr">
              <a:solidFill>
                <a:schemeClr val="accent3">
                  <a:tint val="86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Process3!$D$130:$D$132</c:f>
              <c:numCache>
                <c:formatCode>#,##0</c:formatCode>
                <c:ptCount val="3"/>
                <c:pt idx="0">
                  <c:v>1343107.2665195188</c:v>
                </c:pt>
                <c:pt idx="1">
                  <c:v>1343107.2665195188</c:v>
                </c:pt>
                <c:pt idx="2">
                  <c:v>1343107.2665195188</c:v>
                </c:pt>
              </c:numCache>
            </c:numRef>
          </c:xVal>
          <c:yVal>
            <c:numRef>
              <c:f>Process3!$A$130:$A$132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24-4AC1-8DCA-9C316D0BB2FE}"/>
            </c:ext>
          </c:extLst>
        </c:ser>
        <c:ser>
          <c:idx val="3"/>
          <c:order val="3"/>
          <c:tx>
            <c:v>Mean NPV</c:v>
          </c:tx>
          <c:spPr>
            <a:ln w="19050" cap="rnd" cmpd="sng" algn="ctr">
              <a:solidFill>
                <a:schemeClr val="accent3">
                  <a:tint val="5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Process3!$C$130:$C$132</c:f>
              <c:numCache>
                <c:formatCode>#,##0</c:formatCode>
                <c:ptCount val="3"/>
                <c:pt idx="0">
                  <c:v>1350574.3415841372</c:v>
                </c:pt>
                <c:pt idx="1">
                  <c:v>1350574.3415841372</c:v>
                </c:pt>
                <c:pt idx="2">
                  <c:v>1350574.3415841372</c:v>
                </c:pt>
              </c:numCache>
            </c:numRef>
          </c:xVal>
          <c:yVal>
            <c:numRef>
              <c:f>Process3!$A$130:$A$132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24-4AC1-8DCA-9C316D0BB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1424"/>
        <c:axId val="384068096"/>
      </c:scatterChart>
      <c:valAx>
        <c:axId val="143531424"/>
        <c:scaling>
          <c:orientation val="minMax"/>
          <c:min val="-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84068096"/>
        <c:crosses val="autoZero"/>
        <c:crossBetween val="midCat"/>
      </c:valAx>
      <c:valAx>
        <c:axId val="384068096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3531424"/>
        <c:crosses val="max"/>
        <c:crossBetween val="midCat"/>
        <c:majorUnit val="0.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3571</xdr:rowOff>
    </xdr:from>
    <xdr:to>
      <xdr:col>5</xdr:col>
      <xdr:colOff>851297</xdr:colOff>
      <xdr:row>66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40C09-6ECC-7ACD-F99A-1A0124E79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75</xdr:row>
      <xdr:rowOff>0</xdr:rowOff>
    </xdr:from>
    <xdr:to>
      <xdr:col>20</xdr:col>
      <xdr:colOff>353786</xdr:colOff>
      <xdr:row>88</xdr:row>
      <xdr:rowOff>153080</xdr:rowOff>
    </xdr:to>
    <xdr:sp macro="" textlink="">
      <xdr:nvSpPr>
        <xdr:cNvPr id="3" name="Triangle 7">
          <a:extLst>
            <a:ext uri="{FF2B5EF4-FFF2-40B4-BE49-F238E27FC236}">
              <a16:creationId xmlns:a16="http://schemas.microsoft.com/office/drawing/2014/main" id="{4CE014FC-6935-4C15-BAC0-5D075DD78DF1}"/>
            </a:ext>
          </a:extLst>
        </xdr:cNvPr>
        <xdr:cNvSpPr/>
      </xdr:nvSpPr>
      <xdr:spPr>
        <a:xfrm>
          <a:off x="4905375" y="14299406"/>
          <a:ext cx="11033692" cy="2629580"/>
        </a:xfrm>
        <a:prstGeom prst="triangle">
          <a:avLst>
            <a:gd name="adj" fmla="val 50000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785813</xdr:colOff>
      <xdr:row>88</xdr:row>
      <xdr:rowOff>154782</xdr:rowOff>
    </xdr:from>
    <xdr:to>
      <xdr:col>22</xdr:col>
      <xdr:colOff>367393</xdr:colOff>
      <xdr:row>88</xdr:row>
      <xdr:rowOff>154782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B991CE9-30B9-4602-A217-EE6926C81E7C}"/>
            </a:ext>
          </a:extLst>
        </xdr:cNvPr>
        <xdr:cNvCxnSpPr/>
      </xdr:nvCxnSpPr>
      <xdr:spPr>
        <a:xfrm>
          <a:off x="4143376" y="16930688"/>
          <a:ext cx="13023736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464347</xdr:colOff>
      <xdr:row>91</xdr:row>
      <xdr:rowOff>47624</xdr:rowOff>
    </xdr:from>
    <xdr:to>
      <xdr:col>11</xdr:col>
      <xdr:colOff>333377</xdr:colOff>
      <xdr:row>92</xdr:row>
      <xdr:rowOff>166688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24763F29-90DD-4BBE-AAFF-7C89AF603781}"/>
            </a:ext>
          </a:extLst>
        </xdr:cNvPr>
        <xdr:cNvSpPr/>
      </xdr:nvSpPr>
      <xdr:spPr>
        <a:xfrm rot="16200000">
          <a:off x="7518799" y="14769703"/>
          <a:ext cx="309564" cy="5560218"/>
        </a:xfrm>
        <a:prstGeom prst="leftBrace">
          <a:avLst>
            <a:gd name="adj1" fmla="val 8333"/>
            <a:gd name="adj2" fmla="val 5168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355569</xdr:colOff>
      <xdr:row>89</xdr:row>
      <xdr:rowOff>20319</xdr:rowOff>
    </xdr:from>
    <xdr:ext cx="3860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252D7C8-A4A3-4777-85E8-F41C9757F1BD}"/>
                </a:ext>
              </a:extLst>
            </xdr:cNvPr>
            <xdr:cNvSpPr txBox="1"/>
          </xdr:nvSpPr>
          <xdr:spPr>
            <a:xfrm>
              <a:off x="4784694" y="16986725"/>
              <a:ext cx="3860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 − ∝</m:t>
                    </m:r>
                  </m:oMath>
                </m:oMathPara>
              </a14:m>
              <a:endParaRPr lang="fi-FI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252D7C8-A4A3-4777-85E8-F41C9757F1BD}"/>
                </a:ext>
              </a:extLst>
            </xdr:cNvPr>
            <xdr:cNvSpPr txBox="1"/>
          </xdr:nvSpPr>
          <xdr:spPr>
            <a:xfrm>
              <a:off x="4784694" y="16986725"/>
              <a:ext cx="3860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b="0" i="0">
                  <a:latin typeface="Cambria Math" panose="02040503050406030204" pitchFamily="18" charset="0"/>
                </a:rPr>
                <a:t>𝑎 − ∝</a:t>
              </a:r>
              <a:endParaRPr lang="fi-FI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20</xdr:col>
      <xdr:colOff>176973</xdr:colOff>
      <xdr:row>89</xdr:row>
      <xdr:rowOff>20320</xdr:rowOff>
    </xdr:from>
    <xdr:ext cx="4028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341212E-F346-4EE9-813E-1C078F7119A3}"/>
                </a:ext>
              </a:extLst>
            </xdr:cNvPr>
            <xdr:cNvSpPr txBox="1"/>
          </xdr:nvSpPr>
          <xdr:spPr>
            <a:xfrm>
              <a:off x="15797973" y="16986726"/>
              <a:ext cx="402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+ </m:t>
                    </m:r>
                    <m:r>
                      <a:rPr lang="fi-FI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fi-FI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341212E-F346-4EE9-813E-1C078F7119A3}"/>
                </a:ext>
              </a:extLst>
            </xdr:cNvPr>
            <xdr:cNvSpPr txBox="1"/>
          </xdr:nvSpPr>
          <xdr:spPr>
            <a:xfrm>
              <a:off x="15797973" y="16986726"/>
              <a:ext cx="402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b="0" i="0">
                  <a:latin typeface="Cambria Math" panose="02040503050406030204" pitchFamily="18" charset="0"/>
                </a:rPr>
                <a:t>𝑎+ </a:t>
              </a:r>
              <a:r>
                <a:rPr lang="fi-FI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fi-FI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11</xdr:col>
      <xdr:colOff>272222</xdr:colOff>
      <xdr:row>89</xdr:row>
      <xdr:rowOff>20319</xdr:rowOff>
    </xdr:from>
    <xdr:ext cx="1139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482EBFD-0DC6-4DA2-886C-C80446027985}"/>
                </a:ext>
              </a:extLst>
            </xdr:cNvPr>
            <xdr:cNvSpPr txBox="1"/>
          </xdr:nvSpPr>
          <xdr:spPr>
            <a:xfrm>
              <a:off x="10392535" y="16986725"/>
              <a:ext cx="113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482EBFD-0DC6-4DA2-886C-C80446027985}"/>
                </a:ext>
              </a:extLst>
            </xdr:cNvPr>
            <xdr:cNvSpPr txBox="1"/>
          </xdr:nvSpPr>
          <xdr:spPr>
            <a:xfrm>
              <a:off x="10392535" y="16986725"/>
              <a:ext cx="113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b="0" i="0">
                  <a:latin typeface="Cambria Math" panose="02040503050406030204" pitchFamily="18" charset="0"/>
                </a:rPr>
                <a:t>𝑎</a:t>
              </a:r>
              <a:endParaRPr lang="fi-FI" sz="1100"/>
            </a:p>
          </xdr:txBody>
        </xdr:sp>
      </mc:Fallback>
    </mc:AlternateContent>
    <xdr:clientData/>
  </xdr:oneCellAnchor>
  <xdr:oneCellAnchor>
    <xdr:from>
      <xdr:col>16</xdr:col>
      <xdr:colOff>186500</xdr:colOff>
      <xdr:row>92</xdr:row>
      <xdr:rowOff>182661</xdr:rowOff>
    </xdr:from>
    <xdr:ext cx="1216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DB9329D-EC09-4C19-A747-6FC6ACD7BFC0}"/>
                </a:ext>
              </a:extLst>
            </xdr:cNvPr>
            <xdr:cNvSpPr txBox="1"/>
          </xdr:nvSpPr>
          <xdr:spPr>
            <a:xfrm>
              <a:off x="13378625" y="17720567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DB9329D-EC09-4C19-A747-6FC6ACD7BFC0}"/>
                </a:ext>
              </a:extLst>
            </xdr:cNvPr>
            <xdr:cNvSpPr txBox="1"/>
          </xdr:nvSpPr>
          <xdr:spPr>
            <a:xfrm>
              <a:off x="13378625" y="17720567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fi-FI" sz="1100"/>
            </a:p>
          </xdr:txBody>
        </xdr:sp>
      </mc:Fallback>
    </mc:AlternateContent>
    <xdr:clientData/>
  </xdr:oneCellAnchor>
  <xdr:oneCellAnchor>
    <xdr:from>
      <xdr:col>7</xdr:col>
      <xdr:colOff>64526</xdr:colOff>
      <xdr:row>93</xdr:row>
      <xdr:rowOff>5767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86AD5879-821C-4D05-91A6-BDF8A0D30720}"/>
                </a:ext>
              </a:extLst>
            </xdr:cNvPr>
            <xdr:cNvSpPr txBox="1"/>
          </xdr:nvSpPr>
          <xdr:spPr>
            <a:xfrm>
              <a:off x="7708339" y="17734173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86AD5879-821C-4D05-91A6-BDF8A0D30720}"/>
                </a:ext>
              </a:extLst>
            </xdr:cNvPr>
            <xdr:cNvSpPr txBox="1"/>
          </xdr:nvSpPr>
          <xdr:spPr>
            <a:xfrm>
              <a:off x="7708339" y="17734173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fi-FI" sz="1100"/>
            </a:p>
          </xdr:txBody>
        </xdr:sp>
      </mc:Fallback>
    </mc:AlternateContent>
    <xdr:clientData/>
  </xdr:oneCellAnchor>
  <xdr:twoCellAnchor>
    <xdr:from>
      <xdr:col>11</xdr:col>
      <xdr:colOff>321467</xdr:colOff>
      <xdr:row>75</xdr:row>
      <xdr:rowOff>0</xdr:rowOff>
    </xdr:from>
    <xdr:to>
      <xdr:col>11</xdr:col>
      <xdr:colOff>321467</xdr:colOff>
      <xdr:row>88</xdr:row>
      <xdr:rowOff>153080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4078733-7872-4CCA-A6D5-A453273BE80D}"/>
            </a:ext>
          </a:extLst>
        </xdr:cNvPr>
        <xdr:cNvCxnSpPr/>
      </xdr:nvCxnSpPr>
      <xdr:spPr>
        <a:xfrm>
          <a:off x="10441780" y="14299406"/>
          <a:ext cx="0" cy="262958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330996</xdr:colOff>
      <xdr:row>91</xdr:row>
      <xdr:rowOff>45243</xdr:rowOff>
    </xdr:from>
    <xdr:to>
      <xdr:col>20</xdr:col>
      <xdr:colOff>390527</xdr:colOff>
      <xdr:row>92</xdr:row>
      <xdr:rowOff>164307</xdr:rowOff>
    </xdr:to>
    <xdr:sp macro="" textlink="">
      <xdr:nvSpPr>
        <xdr:cNvPr id="20" name="Left Brace 19">
          <a:extLst>
            <a:ext uri="{FF2B5EF4-FFF2-40B4-BE49-F238E27FC236}">
              <a16:creationId xmlns:a16="http://schemas.microsoft.com/office/drawing/2014/main" id="{EBFB3D75-0650-40AD-8E01-C5B79BC6755E}"/>
            </a:ext>
          </a:extLst>
        </xdr:cNvPr>
        <xdr:cNvSpPr/>
      </xdr:nvSpPr>
      <xdr:spPr>
        <a:xfrm rot="16200000">
          <a:off x="13076636" y="14767322"/>
          <a:ext cx="309564" cy="5560218"/>
        </a:xfrm>
        <a:prstGeom prst="leftBrace">
          <a:avLst>
            <a:gd name="adj1" fmla="val 8333"/>
            <a:gd name="adj2" fmla="val 5168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35720</xdr:colOff>
      <xdr:row>98</xdr:row>
      <xdr:rowOff>11906</xdr:rowOff>
    </xdr:from>
    <xdr:to>
      <xdr:col>4</xdr:col>
      <xdr:colOff>523875</xdr:colOff>
      <xdr:row>119</xdr:row>
      <xdr:rowOff>100805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25B6940-5272-4444-9B8C-6681D18A1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35720</xdr:colOff>
      <xdr:row>98</xdr:row>
      <xdr:rowOff>23814</xdr:rowOff>
    </xdr:from>
    <xdr:to>
      <xdr:col>12</xdr:col>
      <xdr:colOff>130969</xdr:colOff>
      <xdr:row>119</xdr:row>
      <xdr:rowOff>71438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6A5F4EF-E849-439E-A7AE-DC8BF877B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3571</xdr:rowOff>
    </xdr:from>
    <xdr:to>
      <xdr:col>5</xdr:col>
      <xdr:colOff>851297</xdr:colOff>
      <xdr:row>66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E5C50-5790-4C58-A5F5-1DE094074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75</xdr:row>
      <xdr:rowOff>0</xdr:rowOff>
    </xdr:from>
    <xdr:to>
      <xdr:col>20</xdr:col>
      <xdr:colOff>353786</xdr:colOff>
      <xdr:row>88</xdr:row>
      <xdr:rowOff>153080</xdr:rowOff>
    </xdr:to>
    <xdr:sp macro="" textlink="">
      <xdr:nvSpPr>
        <xdr:cNvPr id="3" name="Triangle 7">
          <a:extLst>
            <a:ext uri="{FF2B5EF4-FFF2-40B4-BE49-F238E27FC236}">
              <a16:creationId xmlns:a16="http://schemas.microsoft.com/office/drawing/2014/main" id="{6C2CA552-E02D-45B1-9A3C-C67A86889A2D}"/>
            </a:ext>
          </a:extLst>
        </xdr:cNvPr>
        <xdr:cNvSpPr/>
      </xdr:nvSpPr>
      <xdr:spPr>
        <a:xfrm>
          <a:off x="4914900" y="13982700"/>
          <a:ext cx="11117036" cy="2629580"/>
        </a:xfrm>
        <a:prstGeom prst="triangle">
          <a:avLst>
            <a:gd name="adj" fmla="val 50000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785813</xdr:colOff>
      <xdr:row>88</xdr:row>
      <xdr:rowOff>154782</xdr:rowOff>
    </xdr:from>
    <xdr:to>
      <xdr:col>22</xdr:col>
      <xdr:colOff>367393</xdr:colOff>
      <xdr:row>88</xdr:row>
      <xdr:rowOff>154782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FCE27E6-C722-4EA1-85CE-5EF7D87F5D18}"/>
            </a:ext>
          </a:extLst>
        </xdr:cNvPr>
        <xdr:cNvCxnSpPr/>
      </xdr:nvCxnSpPr>
      <xdr:spPr>
        <a:xfrm>
          <a:off x="4148138" y="16613982"/>
          <a:ext cx="1316423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464347</xdr:colOff>
      <xdr:row>91</xdr:row>
      <xdr:rowOff>47624</xdr:rowOff>
    </xdr:from>
    <xdr:to>
      <xdr:col>11</xdr:col>
      <xdr:colOff>333377</xdr:colOff>
      <xdr:row>92</xdr:row>
      <xdr:rowOff>166688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770C0DA6-2A11-4CF3-B1C2-F644AA085D12}"/>
            </a:ext>
          </a:extLst>
        </xdr:cNvPr>
        <xdr:cNvSpPr/>
      </xdr:nvSpPr>
      <xdr:spPr>
        <a:xfrm rot="16200000">
          <a:off x="7540230" y="14441091"/>
          <a:ext cx="309564" cy="5584030"/>
        </a:xfrm>
        <a:prstGeom prst="leftBrace">
          <a:avLst>
            <a:gd name="adj1" fmla="val 8333"/>
            <a:gd name="adj2" fmla="val 5168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355569</xdr:colOff>
      <xdr:row>89</xdr:row>
      <xdr:rowOff>20319</xdr:rowOff>
    </xdr:from>
    <xdr:ext cx="3860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CDA2E26-59FE-4A6A-908E-8A1F1FAE676F}"/>
                </a:ext>
              </a:extLst>
            </xdr:cNvPr>
            <xdr:cNvSpPr txBox="1"/>
          </xdr:nvSpPr>
          <xdr:spPr>
            <a:xfrm>
              <a:off x="4794219" y="16670019"/>
              <a:ext cx="3860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 − ∝</m:t>
                    </m:r>
                  </m:oMath>
                </m:oMathPara>
              </a14:m>
              <a:endParaRPr lang="fi-FI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CDA2E26-59FE-4A6A-908E-8A1F1FAE676F}"/>
                </a:ext>
              </a:extLst>
            </xdr:cNvPr>
            <xdr:cNvSpPr txBox="1"/>
          </xdr:nvSpPr>
          <xdr:spPr>
            <a:xfrm>
              <a:off x="4794219" y="16670019"/>
              <a:ext cx="3860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b="0" i="0">
                  <a:latin typeface="Cambria Math" panose="02040503050406030204" pitchFamily="18" charset="0"/>
                </a:rPr>
                <a:t>𝑎 − ∝</a:t>
              </a:r>
              <a:endParaRPr lang="fi-FI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20</xdr:col>
      <xdr:colOff>176973</xdr:colOff>
      <xdr:row>89</xdr:row>
      <xdr:rowOff>20320</xdr:rowOff>
    </xdr:from>
    <xdr:ext cx="4028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967EB3A-3C77-4D30-8F37-438BBBF89A07}"/>
                </a:ext>
              </a:extLst>
            </xdr:cNvPr>
            <xdr:cNvSpPr txBox="1"/>
          </xdr:nvSpPr>
          <xdr:spPr>
            <a:xfrm>
              <a:off x="15855123" y="16670020"/>
              <a:ext cx="402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+ </m:t>
                    </m:r>
                    <m:r>
                      <a:rPr lang="fi-FI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fi-FI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967EB3A-3C77-4D30-8F37-438BBBF89A07}"/>
                </a:ext>
              </a:extLst>
            </xdr:cNvPr>
            <xdr:cNvSpPr txBox="1"/>
          </xdr:nvSpPr>
          <xdr:spPr>
            <a:xfrm>
              <a:off x="15855123" y="16670020"/>
              <a:ext cx="402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b="0" i="0">
                  <a:latin typeface="Cambria Math" panose="02040503050406030204" pitchFamily="18" charset="0"/>
                </a:rPr>
                <a:t>𝑎+ </a:t>
              </a:r>
              <a:r>
                <a:rPr lang="fi-FI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fi-FI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11</xdr:col>
      <xdr:colOff>272222</xdr:colOff>
      <xdr:row>89</xdr:row>
      <xdr:rowOff>20319</xdr:rowOff>
    </xdr:from>
    <xdr:ext cx="1139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1029512-1E94-4BD4-9099-8B225C11F2FF}"/>
                </a:ext>
              </a:extLst>
            </xdr:cNvPr>
            <xdr:cNvSpPr txBox="1"/>
          </xdr:nvSpPr>
          <xdr:spPr>
            <a:xfrm>
              <a:off x="10425872" y="16670019"/>
              <a:ext cx="113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1029512-1E94-4BD4-9099-8B225C11F2FF}"/>
                </a:ext>
              </a:extLst>
            </xdr:cNvPr>
            <xdr:cNvSpPr txBox="1"/>
          </xdr:nvSpPr>
          <xdr:spPr>
            <a:xfrm>
              <a:off x="10425872" y="16670019"/>
              <a:ext cx="113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b="0" i="0">
                  <a:latin typeface="Cambria Math" panose="02040503050406030204" pitchFamily="18" charset="0"/>
                </a:rPr>
                <a:t>𝑎</a:t>
              </a:r>
              <a:endParaRPr lang="fi-FI" sz="1100"/>
            </a:p>
          </xdr:txBody>
        </xdr:sp>
      </mc:Fallback>
    </mc:AlternateContent>
    <xdr:clientData/>
  </xdr:oneCellAnchor>
  <xdr:oneCellAnchor>
    <xdr:from>
      <xdr:col>16</xdr:col>
      <xdr:colOff>186500</xdr:colOff>
      <xdr:row>92</xdr:row>
      <xdr:rowOff>182661</xdr:rowOff>
    </xdr:from>
    <xdr:ext cx="1216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2C2B079-1E58-40C3-B385-61D4225C62DB}"/>
                </a:ext>
              </a:extLst>
            </xdr:cNvPr>
            <xdr:cNvSpPr txBox="1"/>
          </xdr:nvSpPr>
          <xdr:spPr>
            <a:xfrm>
              <a:off x="13426250" y="17403861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2C2B079-1E58-40C3-B385-61D4225C62DB}"/>
                </a:ext>
              </a:extLst>
            </xdr:cNvPr>
            <xdr:cNvSpPr txBox="1"/>
          </xdr:nvSpPr>
          <xdr:spPr>
            <a:xfrm>
              <a:off x="13426250" y="17403861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fi-FI" sz="1100"/>
            </a:p>
          </xdr:txBody>
        </xdr:sp>
      </mc:Fallback>
    </mc:AlternateContent>
    <xdr:clientData/>
  </xdr:oneCellAnchor>
  <xdr:oneCellAnchor>
    <xdr:from>
      <xdr:col>7</xdr:col>
      <xdr:colOff>64526</xdr:colOff>
      <xdr:row>93</xdr:row>
      <xdr:rowOff>5767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1317135-B101-4C62-BA94-1A9936E2B454}"/>
                </a:ext>
              </a:extLst>
            </xdr:cNvPr>
            <xdr:cNvSpPr txBox="1"/>
          </xdr:nvSpPr>
          <xdr:spPr>
            <a:xfrm>
              <a:off x="7732151" y="17417467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1317135-B101-4C62-BA94-1A9936E2B454}"/>
                </a:ext>
              </a:extLst>
            </xdr:cNvPr>
            <xdr:cNvSpPr txBox="1"/>
          </xdr:nvSpPr>
          <xdr:spPr>
            <a:xfrm>
              <a:off x="7732151" y="17417467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fi-FI" sz="1100"/>
            </a:p>
          </xdr:txBody>
        </xdr:sp>
      </mc:Fallback>
    </mc:AlternateContent>
    <xdr:clientData/>
  </xdr:oneCellAnchor>
  <xdr:twoCellAnchor>
    <xdr:from>
      <xdr:col>11</xdr:col>
      <xdr:colOff>321467</xdr:colOff>
      <xdr:row>75</xdr:row>
      <xdr:rowOff>0</xdr:rowOff>
    </xdr:from>
    <xdr:to>
      <xdr:col>11</xdr:col>
      <xdr:colOff>321467</xdr:colOff>
      <xdr:row>88</xdr:row>
      <xdr:rowOff>153080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AB5E4DFD-AE1A-4C2B-80D6-4B8AA3738FED}"/>
            </a:ext>
          </a:extLst>
        </xdr:cNvPr>
        <xdr:cNvCxnSpPr/>
      </xdr:nvCxnSpPr>
      <xdr:spPr>
        <a:xfrm>
          <a:off x="10475117" y="13982700"/>
          <a:ext cx="0" cy="262958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330996</xdr:colOff>
      <xdr:row>91</xdr:row>
      <xdr:rowOff>45243</xdr:rowOff>
    </xdr:from>
    <xdr:to>
      <xdr:col>20</xdr:col>
      <xdr:colOff>390527</xdr:colOff>
      <xdr:row>92</xdr:row>
      <xdr:rowOff>164307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144C083D-2B29-4DF0-906D-9614EF9E0906}"/>
            </a:ext>
          </a:extLst>
        </xdr:cNvPr>
        <xdr:cNvSpPr/>
      </xdr:nvSpPr>
      <xdr:spPr>
        <a:xfrm rot="16200000">
          <a:off x="13121880" y="14438709"/>
          <a:ext cx="309564" cy="5584031"/>
        </a:xfrm>
        <a:prstGeom prst="leftBrace">
          <a:avLst>
            <a:gd name="adj1" fmla="val 8333"/>
            <a:gd name="adj2" fmla="val 5168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35720</xdr:colOff>
      <xdr:row>98</xdr:row>
      <xdr:rowOff>0</xdr:rowOff>
    </xdr:from>
    <xdr:to>
      <xdr:col>4</xdr:col>
      <xdr:colOff>523875</xdr:colOff>
      <xdr:row>119</xdr:row>
      <xdr:rowOff>88899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4A0FC8-19E8-469B-854E-59363D376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47626</xdr:colOff>
      <xdr:row>98</xdr:row>
      <xdr:rowOff>11908</xdr:rowOff>
    </xdr:from>
    <xdr:to>
      <xdr:col>12</xdr:col>
      <xdr:colOff>142875</xdr:colOff>
      <xdr:row>119</xdr:row>
      <xdr:rowOff>83344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31E9B1-4EB9-4F34-A557-3177DC717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3571</xdr:rowOff>
    </xdr:from>
    <xdr:to>
      <xdr:col>5</xdr:col>
      <xdr:colOff>851297</xdr:colOff>
      <xdr:row>66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B5E13-3D62-4563-9081-CBF1BC913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75</xdr:row>
      <xdr:rowOff>0</xdr:rowOff>
    </xdr:from>
    <xdr:to>
      <xdr:col>20</xdr:col>
      <xdr:colOff>353786</xdr:colOff>
      <xdr:row>88</xdr:row>
      <xdr:rowOff>153080</xdr:rowOff>
    </xdr:to>
    <xdr:sp macro="" textlink="">
      <xdr:nvSpPr>
        <xdr:cNvPr id="3" name="Triangle 7">
          <a:extLst>
            <a:ext uri="{FF2B5EF4-FFF2-40B4-BE49-F238E27FC236}">
              <a16:creationId xmlns:a16="http://schemas.microsoft.com/office/drawing/2014/main" id="{C5C3C310-2248-4D4C-BCEF-20C60A0FA9D5}"/>
            </a:ext>
          </a:extLst>
        </xdr:cNvPr>
        <xdr:cNvSpPr/>
      </xdr:nvSpPr>
      <xdr:spPr>
        <a:xfrm>
          <a:off x="4914900" y="13982700"/>
          <a:ext cx="11117036" cy="2629580"/>
        </a:xfrm>
        <a:prstGeom prst="triangle">
          <a:avLst>
            <a:gd name="adj" fmla="val 50000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785813</xdr:colOff>
      <xdr:row>88</xdr:row>
      <xdr:rowOff>154782</xdr:rowOff>
    </xdr:from>
    <xdr:to>
      <xdr:col>22</xdr:col>
      <xdr:colOff>367393</xdr:colOff>
      <xdr:row>88</xdr:row>
      <xdr:rowOff>154782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334B62D-B776-473A-9CC6-ACB7EC1A5895}"/>
            </a:ext>
          </a:extLst>
        </xdr:cNvPr>
        <xdr:cNvCxnSpPr/>
      </xdr:nvCxnSpPr>
      <xdr:spPr>
        <a:xfrm>
          <a:off x="4148138" y="16613982"/>
          <a:ext cx="1316423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464347</xdr:colOff>
      <xdr:row>91</xdr:row>
      <xdr:rowOff>47624</xdr:rowOff>
    </xdr:from>
    <xdr:to>
      <xdr:col>11</xdr:col>
      <xdr:colOff>333377</xdr:colOff>
      <xdr:row>92</xdr:row>
      <xdr:rowOff>166688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E5844255-AC51-4E8B-A576-2BA65E412C7E}"/>
            </a:ext>
          </a:extLst>
        </xdr:cNvPr>
        <xdr:cNvSpPr/>
      </xdr:nvSpPr>
      <xdr:spPr>
        <a:xfrm rot="16200000">
          <a:off x="7540230" y="14441091"/>
          <a:ext cx="309564" cy="5584030"/>
        </a:xfrm>
        <a:prstGeom prst="leftBrace">
          <a:avLst>
            <a:gd name="adj1" fmla="val 8333"/>
            <a:gd name="adj2" fmla="val 5168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355569</xdr:colOff>
      <xdr:row>89</xdr:row>
      <xdr:rowOff>20319</xdr:rowOff>
    </xdr:from>
    <xdr:ext cx="3860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2AB98F4-36CA-4E33-81E8-679846D6B490}"/>
                </a:ext>
              </a:extLst>
            </xdr:cNvPr>
            <xdr:cNvSpPr txBox="1"/>
          </xdr:nvSpPr>
          <xdr:spPr>
            <a:xfrm>
              <a:off x="4794219" y="16670019"/>
              <a:ext cx="3860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 − ∝</m:t>
                    </m:r>
                  </m:oMath>
                </m:oMathPara>
              </a14:m>
              <a:endParaRPr lang="fi-FI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2AB98F4-36CA-4E33-81E8-679846D6B490}"/>
                </a:ext>
              </a:extLst>
            </xdr:cNvPr>
            <xdr:cNvSpPr txBox="1"/>
          </xdr:nvSpPr>
          <xdr:spPr>
            <a:xfrm>
              <a:off x="4794219" y="16670019"/>
              <a:ext cx="3860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b="0" i="0">
                  <a:latin typeface="Cambria Math" panose="02040503050406030204" pitchFamily="18" charset="0"/>
                </a:rPr>
                <a:t>𝑎 − ∝</a:t>
              </a:r>
              <a:endParaRPr lang="fi-FI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20</xdr:col>
      <xdr:colOff>176973</xdr:colOff>
      <xdr:row>89</xdr:row>
      <xdr:rowOff>20320</xdr:rowOff>
    </xdr:from>
    <xdr:ext cx="4028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BF4A9DE-75C4-4465-80EF-8582D50E08CD}"/>
                </a:ext>
              </a:extLst>
            </xdr:cNvPr>
            <xdr:cNvSpPr txBox="1"/>
          </xdr:nvSpPr>
          <xdr:spPr>
            <a:xfrm>
              <a:off x="15855123" y="16670020"/>
              <a:ext cx="402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+ </m:t>
                    </m:r>
                    <m:r>
                      <a:rPr lang="fi-FI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fi-FI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BF4A9DE-75C4-4465-80EF-8582D50E08CD}"/>
                </a:ext>
              </a:extLst>
            </xdr:cNvPr>
            <xdr:cNvSpPr txBox="1"/>
          </xdr:nvSpPr>
          <xdr:spPr>
            <a:xfrm>
              <a:off x="15855123" y="16670020"/>
              <a:ext cx="402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b="0" i="0">
                  <a:latin typeface="Cambria Math" panose="02040503050406030204" pitchFamily="18" charset="0"/>
                </a:rPr>
                <a:t>𝑎+ </a:t>
              </a:r>
              <a:r>
                <a:rPr lang="fi-FI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fi-FI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11</xdr:col>
      <xdr:colOff>272222</xdr:colOff>
      <xdr:row>89</xdr:row>
      <xdr:rowOff>20319</xdr:rowOff>
    </xdr:from>
    <xdr:ext cx="1139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80B63F7-4B37-4794-811A-99A6EF5A2486}"/>
                </a:ext>
              </a:extLst>
            </xdr:cNvPr>
            <xdr:cNvSpPr txBox="1"/>
          </xdr:nvSpPr>
          <xdr:spPr>
            <a:xfrm>
              <a:off x="10425872" y="16670019"/>
              <a:ext cx="113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80B63F7-4B37-4794-811A-99A6EF5A2486}"/>
                </a:ext>
              </a:extLst>
            </xdr:cNvPr>
            <xdr:cNvSpPr txBox="1"/>
          </xdr:nvSpPr>
          <xdr:spPr>
            <a:xfrm>
              <a:off x="10425872" y="16670019"/>
              <a:ext cx="113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b="0" i="0">
                  <a:latin typeface="Cambria Math" panose="02040503050406030204" pitchFamily="18" charset="0"/>
                </a:rPr>
                <a:t>𝑎</a:t>
              </a:r>
              <a:endParaRPr lang="fi-FI" sz="1100"/>
            </a:p>
          </xdr:txBody>
        </xdr:sp>
      </mc:Fallback>
    </mc:AlternateContent>
    <xdr:clientData/>
  </xdr:oneCellAnchor>
  <xdr:oneCellAnchor>
    <xdr:from>
      <xdr:col>16</xdr:col>
      <xdr:colOff>186500</xdr:colOff>
      <xdr:row>92</xdr:row>
      <xdr:rowOff>182661</xdr:rowOff>
    </xdr:from>
    <xdr:ext cx="1216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314722F-3833-4C1A-885A-4AF319F7DED5}"/>
                </a:ext>
              </a:extLst>
            </xdr:cNvPr>
            <xdr:cNvSpPr txBox="1"/>
          </xdr:nvSpPr>
          <xdr:spPr>
            <a:xfrm>
              <a:off x="13426250" y="17403861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314722F-3833-4C1A-885A-4AF319F7DED5}"/>
                </a:ext>
              </a:extLst>
            </xdr:cNvPr>
            <xdr:cNvSpPr txBox="1"/>
          </xdr:nvSpPr>
          <xdr:spPr>
            <a:xfrm>
              <a:off x="13426250" y="17403861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fi-FI" sz="1100"/>
            </a:p>
          </xdr:txBody>
        </xdr:sp>
      </mc:Fallback>
    </mc:AlternateContent>
    <xdr:clientData/>
  </xdr:oneCellAnchor>
  <xdr:oneCellAnchor>
    <xdr:from>
      <xdr:col>7</xdr:col>
      <xdr:colOff>64526</xdr:colOff>
      <xdr:row>93</xdr:row>
      <xdr:rowOff>5767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1593DCA-2237-403C-BE01-1767C84B7B4A}"/>
                </a:ext>
              </a:extLst>
            </xdr:cNvPr>
            <xdr:cNvSpPr txBox="1"/>
          </xdr:nvSpPr>
          <xdr:spPr>
            <a:xfrm>
              <a:off x="7732151" y="17417467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1593DCA-2237-403C-BE01-1767C84B7B4A}"/>
                </a:ext>
              </a:extLst>
            </xdr:cNvPr>
            <xdr:cNvSpPr txBox="1"/>
          </xdr:nvSpPr>
          <xdr:spPr>
            <a:xfrm>
              <a:off x="7732151" y="17417467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fi-FI" sz="1100"/>
            </a:p>
          </xdr:txBody>
        </xdr:sp>
      </mc:Fallback>
    </mc:AlternateContent>
    <xdr:clientData/>
  </xdr:oneCellAnchor>
  <xdr:twoCellAnchor>
    <xdr:from>
      <xdr:col>11</xdr:col>
      <xdr:colOff>321467</xdr:colOff>
      <xdr:row>75</xdr:row>
      <xdr:rowOff>0</xdr:rowOff>
    </xdr:from>
    <xdr:to>
      <xdr:col>11</xdr:col>
      <xdr:colOff>321467</xdr:colOff>
      <xdr:row>88</xdr:row>
      <xdr:rowOff>153080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FE6EF542-76B3-4D43-908E-75F93A0BB69A}"/>
            </a:ext>
          </a:extLst>
        </xdr:cNvPr>
        <xdr:cNvCxnSpPr/>
      </xdr:nvCxnSpPr>
      <xdr:spPr>
        <a:xfrm>
          <a:off x="10475117" y="13982700"/>
          <a:ext cx="0" cy="262958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330996</xdr:colOff>
      <xdr:row>91</xdr:row>
      <xdr:rowOff>45243</xdr:rowOff>
    </xdr:from>
    <xdr:to>
      <xdr:col>20</xdr:col>
      <xdr:colOff>390527</xdr:colOff>
      <xdr:row>92</xdr:row>
      <xdr:rowOff>164307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25F15DA9-0EBB-46F4-978B-8E2852D361A6}"/>
            </a:ext>
          </a:extLst>
        </xdr:cNvPr>
        <xdr:cNvSpPr/>
      </xdr:nvSpPr>
      <xdr:spPr>
        <a:xfrm rot="16200000">
          <a:off x="13121880" y="14438709"/>
          <a:ext cx="309564" cy="5584031"/>
        </a:xfrm>
        <a:prstGeom prst="leftBrace">
          <a:avLst>
            <a:gd name="adj1" fmla="val 8333"/>
            <a:gd name="adj2" fmla="val 5168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23814</xdr:colOff>
      <xdr:row>98</xdr:row>
      <xdr:rowOff>11906</xdr:rowOff>
    </xdr:from>
    <xdr:to>
      <xdr:col>4</xdr:col>
      <xdr:colOff>511969</xdr:colOff>
      <xdr:row>119</xdr:row>
      <xdr:rowOff>100805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2B7D32-B51D-425B-B21C-A3DED5A5E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23814</xdr:colOff>
      <xdr:row>98</xdr:row>
      <xdr:rowOff>23814</xdr:rowOff>
    </xdr:from>
    <xdr:to>
      <xdr:col>12</xdr:col>
      <xdr:colOff>119063</xdr:colOff>
      <xdr:row>119</xdr:row>
      <xdr:rowOff>107156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E0B9AB2-D149-4BE3-8DFE-CACC3FBD9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3571</xdr:rowOff>
    </xdr:from>
    <xdr:to>
      <xdr:col>5</xdr:col>
      <xdr:colOff>851297</xdr:colOff>
      <xdr:row>66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E2F81-95A6-4E87-8D50-2E1B857E8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75</xdr:row>
      <xdr:rowOff>0</xdr:rowOff>
    </xdr:from>
    <xdr:to>
      <xdr:col>20</xdr:col>
      <xdr:colOff>353786</xdr:colOff>
      <xdr:row>88</xdr:row>
      <xdr:rowOff>153080</xdr:rowOff>
    </xdr:to>
    <xdr:sp macro="" textlink="">
      <xdr:nvSpPr>
        <xdr:cNvPr id="3" name="Triangle 7">
          <a:extLst>
            <a:ext uri="{FF2B5EF4-FFF2-40B4-BE49-F238E27FC236}">
              <a16:creationId xmlns:a16="http://schemas.microsoft.com/office/drawing/2014/main" id="{6C6F15DB-42E9-4BE6-9B05-2288E794BAF2}"/>
            </a:ext>
          </a:extLst>
        </xdr:cNvPr>
        <xdr:cNvSpPr/>
      </xdr:nvSpPr>
      <xdr:spPr>
        <a:xfrm>
          <a:off x="4914900" y="13982700"/>
          <a:ext cx="11117036" cy="2629580"/>
        </a:xfrm>
        <a:prstGeom prst="triangle">
          <a:avLst>
            <a:gd name="adj" fmla="val 50000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785813</xdr:colOff>
      <xdr:row>88</xdr:row>
      <xdr:rowOff>154782</xdr:rowOff>
    </xdr:from>
    <xdr:to>
      <xdr:col>22</xdr:col>
      <xdr:colOff>367393</xdr:colOff>
      <xdr:row>88</xdr:row>
      <xdr:rowOff>154782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D1D63CE-CFA8-46FD-A24D-63B7EF2FFF5A}"/>
            </a:ext>
          </a:extLst>
        </xdr:cNvPr>
        <xdr:cNvCxnSpPr/>
      </xdr:nvCxnSpPr>
      <xdr:spPr>
        <a:xfrm>
          <a:off x="4148138" y="16613982"/>
          <a:ext cx="1316423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464347</xdr:colOff>
      <xdr:row>91</xdr:row>
      <xdr:rowOff>47624</xdr:rowOff>
    </xdr:from>
    <xdr:to>
      <xdr:col>11</xdr:col>
      <xdr:colOff>333377</xdr:colOff>
      <xdr:row>92</xdr:row>
      <xdr:rowOff>166688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6E6F927A-5BC0-4784-AD0B-ADC9E48150B7}"/>
            </a:ext>
          </a:extLst>
        </xdr:cNvPr>
        <xdr:cNvSpPr/>
      </xdr:nvSpPr>
      <xdr:spPr>
        <a:xfrm rot="16200000">
          <a:off x="7540230" y="14441091"/>
          <a:ext cx="309564" cy="5584030"/>
        </a:xfrm>
        <a:prstGeom prst="leftBrace">
          <a:avLst>
            <a:gd name="adj1" fmla="val 8333"/>
            <a:gd name="adj2" fmla="val 5168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355569</xdr:colOff>
      <xdr:row>89</xdr:row>
      <xdr:rowOff>20319</xdr:rowOff>
    </xdr:from>
    <xdr:ext cx="3860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603B9E1-8026-4FAF-AADE-FF04332A53BC}"/>
                </a:ext>
              </a:extLst>
            </xdr:cNvPr>
            <xdr:cNvSpPr txBox="1"/>
          </xdr:nvSpPr>
          <xdr:spPr>
            <a:xfrm>
              <a:off x="4794219" y="16670019"/>
              <a:ext cx="3860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 − ∝</m:t>
                    </m:r>
                  </m:oMath>
                </m:oMathPara>
              </a14:m>
              <a:endParaRPr lang="fi-FI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603B9E1-8026-4FAF-AADE-FF04332A53BC}"/>
                </a:ext>
              </a:extLst>
            </xdr:cNvPr>
            <xdr:cNvSpPr txBox="1"/>
          </xdr:nvSpPr>
          <xdr:spPr>
            <a:xfrm>
              <a:off x="4794219" y="16670019"/>
              <a:ext cx="3860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b="0" i="0">
                  <a:latin typeface="Cambria Math" panose="02040503050406030204" pitchFamily="18" charset="0"/>
                </a:rPr>
                <a:t>𝑎 − ∝</a:t>
              </a:r>
              <a:endParaRPr lang="fi-FI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20</xdr:col>
      <xdr:colOff>176973</xdr:colOff>
      <xdr:row>89</xdr:row>
      <xdr:rowOff>20320</xdr:rowOff>
    </xdr:from>
    <xdr:ext cx="4028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6A0D4E1-9C94-4DA9-A94B-BD68BABB6714}"/>
                </a:ext>
              </a:extLst>
            </xdr:cNvPr>
            <xdr:cNvSpPr txBox="1"/>
          </xdr:nvSpPr>
          <xdr:spPr>
            <a:xfrm>
              <a:off x="15855123" y="16670020"/>
              <a:ext cx="402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+ </m:t>
                    </m:r>
                    <m:r>
                      <a:rPr lang="fi-FI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fi-FI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6A0D4E1-9C94-4DA9-A94B-BD68BABB6714}"/>
                </a:ext>
              </a:extLst>
            </xdr:cNvPr>
            <xdr:cNvSpPr txBox="1"/>
          </xdr:nvSpPr>
          <xdr:spPr>
            <a:xfrm>
              <a:off x="15855123" y="16670020"/>
              <a:ext cx="402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b="0" i="0">
                  <a:latin typeface="Cambria Math" panose="02040503050406030204" pitchFamily="18" charset="0"/>
                </a:rPr>
                <a:t>𝑎+ </a:t>
              </a:r>
              <a:r>
                <a:rPr lang="fi-FI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fi-FI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11</xdr:col>
      <xdr:colOff>272222</xdr:colOff>
      <xdr:row>89</xdr:row>
      <xdr:rowOff>20319</xdr:rowOff>
    </xdr:from>
    <xdr:ext cx="1139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A830169-E3C6-43FB-A561-A27A8DFAECE9}"/>
                </a:ext>
              </a:extLst>
            </xdr:cNvPr>
            <xdr:cNvSpPr txBox="1"/>
          </xdr:nvSpPr>
          <xdr:spPr>
            <a:xfrm>
              <a:off x="10425872" y="16670019"/>
              <a:ext cx="113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A830169-E3C6-43FB-A561-A27A8DFAECE9}"/>
                </a:ext>
              </a:extLst>
            </xdr:cNvPr>
            <xdr:cNvSpPr txBox="1"/>
          </xdr:nvSpPr>
          <xdr:spPr>
            <a:xfrm>
              <a:off x="10425872" y="16670019"/>
              <a:ext cx="113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b="0" i="0">
                  <a:latin typeface="Cambria Math" panose="02040503050406030204" pitchFamily="18" charset="0"/>
                </a:rPr>
                <a:t>𝑎</a:t>
              </a:r>
              <a:endParaRPr lang="fi-FI" sz="1100"/>
            </a:p>
          </xdr:txBody>
        </xdr:sp>
      </mc:Fallback>
    </mc:AlternateContent>
    <xdr:clientData/>
  </xdr:oneCellAnchor>
  <xdr:oneCellAnchor>
    <xdr:from>
      <xdr:col>16</xdr:col>
      <xdr:colOff>186500</xdr:colOff>
      <xdr:row>92</xdr:row>
      <xdr:rowOff>182661</xdr:rowOff>
    </xdr:from>
    <xdr:ext cx="1216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10822E8-88B6-41BA-91B8-A6D2D0921F9A}"/>
                </a:ext>
              </a:extLst>
            </xdr:cNvPr>
            <xdr:cNvSpPr txBox="1"/>
          </xdr:nvSpPr>
          <xdr:spPr>
            <a:xfrm>
              <a:off x="13426250" y="17403861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10822E8-88B6-41BA-91B8-A6D2D0921F9A}"/>
                </a:ext>
              </a:extLst>
            </xdr:cNvPr>
            <xdr:cNvSpPr txBox="1"/>
          </xdr:nvSpPr>
          <xdr:spPr>
            <a:xfrm>
              <a:off x="13426250" y="17403861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fi-FI" sz="1100"/>
            </a:p>
          </xdr:txBody>
        </xdr:sp>
      </mc:Fallback>
    </mc:AlternateContent>
    <xdr:clientData/>
  </xdr:oneCellAnchor>
  <xdr:oneCellAnchor>
    <xdr:from>
      <xdr:col>7</xdr:col>
      <xdr:colOff>64526</xdr:colOff>
      <xdr:row>93</xdr:row>
      <xdr:rowOff>5767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103E297-6C3F-4EFB-B66C-BB2BA0E5A055}"/>
                </a:ext>
              </a:extLst>
            </xdr:cNvPr>
            <xdr:cNvSpPr txBox="1"/>
          </xdr:nvSpPr>
          <xdr:spPr>
            <a:xfrm>
              <a:off x="7732151" y="17417467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103E297-6C3F-4EFB-B66C-BB2BA0E5A055}"/>
                </a:ext>
              </a:extLst>
            </xdr:cNvPr>
            <xdr:cNvSpPr txBox="1"/>
          </xdr:nvSpPr>
          <xdr:spPr>
            <a:xfrm>
              <a:off x="7732151" y="17417467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fi-FI" sz="1100"/>
            </a:p>
          </xdr:txBody>
        </xdr:sp>
      </mc:Fallback>
    </mc:AlternateContent>
    <xdr:clientData/>
  </xdr:oneCellAnchor>
  <xdr:twoCellAnchor>
    <xdr:from>
      <xdr:col>11</xdr:col>
      <xdr:colOff>321467</xdr:colOff>
      <xdr:row>75</xdr:row>
      <xdr:rowOff>0</xdr:rowOff>
    </xdr:from>
    <xdr:to>
      <xdr:col>11</xdr:col>
      <xdr:colOff>321467</xdr:colOff>
      <xdr:row>88</xdr:row>
      <xdr:rowOff>153080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B76BB72A-147D-428D-8814-2C1FFC0914BA}"/>
            </a:ext>
          </a:extLst>
        </xdr:cNvPr>
        <xdr:cNvCxnSpPr/>
      </xdr:nvCxnSpPr>
      <xdr:spPr>
        <a:xfrm>
          <a:off x="10475117" y="13982700"/>
          <a:ext cx="0" cy="262958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330996</xdr:colOff>
      <xdr:row>91</xdr:row>
      <xdr:rowOff>45243</xdr:rowOff>
    </xdr:from>
    <xdr:to>
      <xdr:col>20</xdr:col>
      <xdr:colOff>390527</xdr:colOff>
      <xdr:row>92</xdr:row>
      <xdr:rowOff>164307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F0E5E980-7A4F-49A9-BD16-3DFD283F2A5D}"/>
            </a:ext>
          </a:extLst>
        </xdr:cNvPr>
        <xdr:cNvSpPr/>
      </xdr:nvSpPr>
      <xdr:spPr>
        <a:xfrm rot="16200000">
          <a:off x="13121880" y="14438709"/>
          <a:ext cx="309564" cy="5584031"/>
        </a:xfrm>
        <a:prstGeom prst="leftBrace">
          <a:avLst>
            <a:gd name="adj1" fmla="val 8333"/>
            <a:gd name="adj2" fmla="val 5168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35720</xdr:colOff>
      <xdr:row>98</xdr:row>
      <xdr:rowOff>0</xdr:rowOff>
    </xdr:from>
    <xdr:to>
      <xdr:col>4</xdr:col>
      <xdr:colOff>523875</xdr:colOff>
      <xdr:row>119</xdr:row>
      <xdr:rowOff>88899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60BE2E-FCEA-401E-8DA1-D518971AB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23815</xdr:colOff>
      <xdr:row>98</xdr:row>
      <xdr:rowOff>2</xdr:rowOff>
    </xdr:from>
    <xdr:to>
      <xdr:col>12</xdr:col>
      <xdr:colOff>23813</xdr:colOff>
      <xdr:row>119</xdr:row>
      <xdr:rowOff>71438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DB2341-B054-49CC-9DFF-D08155A0C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80</xdr:row>
      <xdr:rowOff>3571</xdr:rowOff>
    </xdr:from>
    <xdr:to>
      <xdr:col>5</xdr:col>
      <xdr:colOff>851297</xdr:colOff>
      <xdr:row>98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F5BA3-520A-41A1-B1AD-C94E71A68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107</xdr:row>
      <xdr:rowOff>0</xdr:rowOff>
    </xdr:from>
    <xdr:to>
      <xdr:col>20</xdr:col>
      <xdr:colOff>353786</xdr:colOff>
      <xdr:row>120</xdr:row>
      <xdr:rowOff>153080</xdr:rowOff>
    </xdr:to>
    <xdr:sp macro="" textlink="">
      <xdr:nvSpPr>
        <xdr:cNvPr id="3" name="Triangle 7">
          <a:extLst>
            <a:ext uri="{FF2B5EF4-FFF2-40B4-BE49-F238E27FC236}">
              <a16:creationId xmlns:a16="http://schemas.microsoft.com/office/drawing/2014/main" id="{6E27A84F-C181-49F9-845D-9F86CB29ED42}"/>
            </a:ext>
          </a:extLst>
        </xdr:cNvPr>
        <xdr:cNvSpPr/>
      </xdr:nvSpPr>
      <xdr:spPr>
        <a:xfrm>
          <a:off x="4914900" y="13982700"/>
          <a:ext cx="11117036" cy="2629580"/>
        </a:xfrm>
        <a:prstGeom prst="triangle">
          <a:avLst>
            <a:gd name="adj" fmla="val 50000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785813</xdr:colOff>
      <xdr:row>120</xdr:row>
      <xdr:rowOff>154782</xdr:rowOff>
    </xdr:from>
    <xdr:to>
      <xdr:col>22</xdr:col>
      <xdr:colOff>367393</xdr:colOff>
      <xdr:row>120</xdr:row>
      <xdr:rowOff>154782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5EBC971-3F8A-46A5-89F4-5E6F3F021550}"/>
            </a:ext>
          </a:extLst>
        </xdr:cNvPr>
        <xdr:cNvCxnSpPr/>
      </xdr:nvCxnSpPr>
      <xdr:spPr>
        <a:xfrm>
          <a:off x="4148138" y="16613982"/>
          <a:ext cx="1316423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464347</xdr:colOff>
      <xdr:row>123</xdr:row>
      <xdr:rowOff>47624</xdr:rowOff>
    </xdr:from>
    <xdr:to>
      <xdr:col>11</xdr:col>
      <xdr:colOff>333377</xdr:colOff>
      <xdr:row>124</xdr:row>
      <xdr:rowOff>166688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B88469C6-BFC0-4EE4-B2B1-8501E1AFF636}"/>
            </a:ext>
          </a:extLst>
        </xdr:cNvPr>
        <xdr:cNvSpPr/>
      </xdr:nvSpPr>
      <xdr:spPr>
        <a:xfrm rot="16200000">
          <a:off x="7540230" y="14441091"/>
          <a:ext cx="309564" cy="5584030"/>
        </a:xfrm>
        <a:prstGeom prst="leftBrace">
          <a:avLst>
            <a:gd name="adj1" fmla="val 8333"/>
            <a:gd name="adj2" fmla="val 5168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355569</xdr:colOff>
      <xdr:row>121</xdr:row>
      <xdr:rowOff>20319</xdr:rowOff>
    </xdr:from>
    <xdr:ext cx="3860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F92E901-5055-4500-BBC7-2FAEEF9F6963}"/>
                </a:ext>
              </a:extLst>
            </xdr:cNvPr>
            <xdr:cNvSpPr txBox="1"/>
          </xdr:nvSpPr>
          <xdr:spPr>
            <a:xfrm>
              <a:off x="4794219" y="16670019"/>
              <a:ext cx="3860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 − ∝</m:t>
                    </m:r>
                  </m:oMath>
                </m:oMathPara>
              </a14:m>
              <a:endParaRPr lang="fi-FI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F92E901-5055-4500-BBC7-2FAEEF9F6963}"/>
                </a:ext>
              </a:extLst>
            </xdr:cNvPr>
            <xdr:cNvSpPr txBox="1"/>
          </xdr:nvSpPr>
          <xdr:spPr>
            <a:xfrm>
              <a:off x="4794219" y="16670019"/>
              <a:ext cx="3860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b="0" i="0">
                  <a:latin typeface="Cambria Math" panose="02040503050406030204" pitchFamily="18" charset="0"/>
                </a:rPr>
                <a:t>𝑎 − ∝</a:t>
              </a:r>
              <a:endParaRPr lang="fi-FI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20</xdr:col>
      <xdr:colOff>176973</xdr:colOff>
      <xdr:row>121</xdr:row>
      <xdr:rowOff>20320</xdr:rowOff>
    </xdr:from>
    <xdr:ext cx="4028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3D05682-C918-463C-93A0-B41A25A38911}"/>
                </a:ext>
              </a:extLst>
            </xdr:cNvPr>
            <xdr:cNvSpPr txBox="1"/>
          </xdr:nvSpPr>
          <xdr:spPr>
            <a:xfrm>
              <a:off x="15855123" y="16670020"/>
              <a:ext cx="402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+ </m:t>
                    </m:r>
                    <m:r>
                      <a:rPr lang="fi-FI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fi-FI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3D05682-C918-463C-93A0-B41A25A38911}"/>
                </a:ext>
              </a:extLst>
            </xdr:cNvPr>
            <xdr:cNvSpPr txBox="1"/>
          </xdr:nvSpPr>
          <xdr:spPr>
            <a:xfrm>
              <a:off x="15855123" y="16670020"/>
              <a:ext cx="402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b="0" i="0">
                  <a:latin typeface="Cambria Math" panose="02040503050406030204" pitchFamily="18" charset="0"/>
                </a:rPr>
                <a:t>𝑎+ </a:t>
              </a:r>
              <a:r>
                <a:rPr lang="fi-FI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fi-FI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11</xdr:col>
      <xdr:colOff>272222</xdr:colOff>
      <xdr:row>121</xdr:row>
      <xdr:rowOff>20319</xdr:rowOff>
    </xdr:from>
    <xdr:ext cx="1139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D90B9BD-C813-4240-AFBF-66AF7493D68A}"/>
                </a:ext>
              </a:extLst>
            </xdr:cNvPr>
            <xdr:cNvSpPr txBox="1"/>
          </xdr:nvSpPr>
          <xdr:spPr>
            <a:xfrm>
              <a:off x="10425872" y="16670019"/>
              <a:ext cx="113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D90B9BD-C813-4240-AFBF-66AF7493D68A}"/>
                </a:ext>
              </a:extLst>
            </xdr:cNvPr>
            <xdr:cNvSpPr txBox="1"/>
          </xdr:nvSpPr>
          <xdr:spPr>
            <a:xfrm>
              <a:off x="10425872" y="16670019"/>
              <a:ext cx="113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b="0" i="0">
                  <a:latin typeface="Cambria Math" panose="02040503050406030204" pitchFamily="18" charset="0"/>
                </a:rPr>
                <a:t>𝑎</a:t>
              </a:r>
              <a:endParaRPr lang="fi-FI" sz="1100"/>
            </a:p>
          </xdr:txBody>
        </xdr:sp>
      </mc:Fallback>
    </mc:AlternateContent>
    <xdr:clientData/>
  </xdr:oneCellAnchor>
  <xdr:oneCellAnchor>
    <xdr:from>
      <xdr:col>16</xdr:col>
      <xdr:colOff>186500</xdr:colOff>
      <xdr:row>124</xdr:row>
      <xdr:rowOff>182661</xdr:rowOff>
    </xdr:from>
    <xdr:ext cx="1216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E3E18B6-4C5A-48DD-A6CF-2A373AB36465}"/>
                </a:ext>
              </a:extLst>
            </xdr:cNvPr>
            <xdr:cNvSpPr txBox="1"/>
          </xdr:nvSpPr>
          <xdr:spPr>
            <a:xfrm>
              <a:off x="13426250" y="17403861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E3E18B6-4C5A-48DD-A6CF-2A373AB36465}"/>
                </a:ext>
              </a:extLst>
            </xdr:cNvPr>
            <xdr:cNvSpPr txBox="1"/>
          </xdr:nvSpPr>
          <xdr:spPr>
            <a:xfrm>
              <a:off x="13426250" y="17403861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fi-FI" sz="1100"/>
            </a:p>
          </xdr:txBody>
        </xdr:sp>
      </mc:Fallback>
    </mc:AlternateContent>
    <xdr:clientData/>
  </xdr:oneCellAnchor>
  <xdr:oneCellAnchor>
    <xdr:from>
      <xdr:col>7</xdr:col>
      <xdr:colOff>64526</xdr:colOff>
      <xdr:row>125</xdr:row>
      <xdr:rowOff>5767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264A5DF-8AC6-401E-8518-9A0D88DE0B56}"/>
                </a:ext>
              </a:extLst>
            </xdr:cNvPr>
            <xdr:cNvSpPr txBox="1"/>
          </xdr:nvSpPr>
          <xdr:spPr>
            <a:xfrm>
              <a:off x="7732151" y="17417467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264A5DF-8AC6-401E-8518-9A0D88DE0B56}"/>
                </a:ext>
              </a:extLst>
            </xdr:cNvPr>
            <xdr:cNvSpPr txBox="1"/>
          </xdr:nvSpPr>
          <xdr:spPr>
            <a:xfrm>
              <a:off x="7732151" y="17417467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fi-FI" sz="1100"/>
            </a:p>
          </xdr:txBody>
        </xdr:sp>
      </mc:Fallback>
    </mc:AlternateContent>
    <xdr:clientData/>
  </xdr:oneCellAnchor>
  <xdr:twoCellAnchor>
    <xdr:from>
      <xdr:col>11</xdr:col>
      <xdr:colOff>321467</xdr:colOff>
      <xdr:row>107</xdr:row>
      <xdr:rowOff>0</xdr:rowOff>
    </xdr:from>
    <xdr:to>
      <xdr:col>11</xdr:col>
      <xdr:colOff>321467</xdr:colOff>
      <xdr:row>120</xdr:row>
      <xdr:rowOff>153080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79332356-9848-40EE-8B28-DCBF3FED9205}"/>
            </a:ext>
          </a:extLst>
        </xdr:cNvPr>
        <xdr:cNvCxnSpPr/>
      </xdr:nvCxnSpPr>
      <xdr:spPr>
        <a:xfrm>
          <a:off x="10475117" y="13982700"/>
          <a:ext cx="0" cy="262958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330996</xdr:colOff>
      <xdr:row>123</xdr:row>
      <xdr:rowOff>45243</xdr:rowOff>
    </xdr:from>
    <xdr:to>
      <xdr:col>20</xdr:col>
      <xdr:colOff>390527</xdr:colOff>
      <xdr:row>124</xdr:row>
      <xdr:rowOff>164307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3D99E100-43BC-41EB-B20B-582083C5DF56}"/>
            </a:ext>
          </a:extLst>
        </xdr:cNvPr>
        <xdr:cNvSpPr/>
      </xdr:nvSpPr>
      <xdr:spPr>
        <a:xfrm rot="16200000">
          <a:off x="13121880" y="14438709"/>
          <a:ext cx="309564" cy="5584031"/>
        </a:xfrm>
        <a:prstGeom prst="leftBrace">
          <a:avLst>
            <a:gd name="adj1" fmla="val 8333"/>
            <a:gd name="adj2" fmla="val 5168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35720</xdr:colOff>
      <xdr:row>130</xdr:row>
      <xdr:rowOff>0</xdr:rowOff>
    </xdr:from>
    <xdr:to>
      <xdr:col>4</xdr:col>
      <xdr:colOff>523875</xdr:colOff>
      <xdr:row>151</xdr:row>
      <xdr:rowOff>88899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264723-275D-4DF7-BA68-0F1E45979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23814</xdr:colOff>
      <xdr:row>130</xdr:row>
      <xdr:rowOff>0</xdr:rowOff>
    </xdr:from>
    <xdr:to>
      <xdr:col>12</xdr:col>
      <xdr:colOff>202405</xdr:colOff>
      <xdr:row>151</xdr:row>
      <xdr:rowOff>83343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EF96AA-294F-4558-B0F7-51F6D71F0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3FBB-E109-4031-AC53-5707799F5A91}">
  <sheetPr codeName="Sheet1"/>
  <dimension ref="A1:AC137"/>
  <sheetViews>
    <sheetView tabSelected="1" zoomScale="80" zoomScaleNormal="80" workbookViewId="0"/>
  </sheetViews>
  <sheetFormatPr defaultRowHeight="15"/>
  <cols>
    <col min="1" max="1" width="18.140625" style="1" customWidth="1"/>
    <col min="2" max="7" width="16.140625" style="1" customWidth="1"/>
    <col min="8" max="8" width="9.85546875" style="1" bestFit="1" customWidth="1"/>
    <col min="9" max="10" width="9.140625" style="1"/>
    <col min="11" max="11" width="9.85546875" style="1" customWidth="1"/>
    <col min="12" max="12" width="9.7109375" style="1" customWidth="1"/>
    <col min="13" max="16" width="9.140625" style="1"/>
    <col min="17" max="17" width="9.85546875" style="1" bestFit="1" customWidth="1"/>
    <col min="18" max="20" width="9.140625" style="1"/>
    <col min="21" max="21" width="9.85546875" style="1" bestFit="1" customWidth="1"/>
    <col min="22" max="27" width="9.140625" style="1"/>
    <col min="28" max="28" width="9.85546875" style="1" customWidth="1"/>
    <col min="29" max="29" width="10.5703125" style="1" customWidth="1"/>
    <col min="30" max="16384" width="9.140625" style="1"/>
  </cols>
  <sheetData>
    <row r="1" spans="1:8" s="34" customFormat="1" ht="15" customHeight="1">
      <c r="A1" s="30" t="s">
        <v>44</v>
      </c>
      <c r="B1" s="31"/>
      <c r="C1" s="32"/>
      <c r="D1" s="32"/>
      <c r="E1" s="32"/>
      <c r="F1" s="32"/>
      <c r="G1" s="32"/>
      <c r="H1" s="33"/>
    </row>
    <row r="2" spans="1:8" s="36" customFormat="1">
      <c r="A2" s="35"/>
      <c r="B2" s="35"/>
      <c r="C2" s="35"/>
      <c r="D2" s="35"/>
      <c r="E2" s="35"/>
      <c r="F2" s="35"/>
      <c r="G2" s="35"/>
      <c r="H2" s="35"/>
    </row>
    <row r="3" spans="1:8" s="36" customFormat="1">
      <c r="A3" s="37" t="s">
        <v>20</v>
      </c>
      <c r="B3" s="38"/>
      <c r="C3" s="38"/>
      <c r="D3" s="38"/>
      <c r="E3" s="38"/>
      <c r="F3" s="38" t="s">
        <v>0</v>
      </c>
      <c r="G3" s="82">
        <v>0.15</v>
      </c>
      <c r="H3" s="35"/>
    </row>
    <row r="4" spans="1:8" s="36" customFormat="1">
      <c r="A4" s="38"/>
      <c r="B4" s="38"/>
      <c r="C4" s="38"/>
      <c r="D4" s="38"/>
      <c r="E4" s="38"/>
      <c r="F4" s="38"/>
      <c r="G4" s="38"/>
      <c r="H4" s="35"/>
    </row>
    <row r="5" spans="1:8" s="36" customFormat="1">
      <c r="A5" s="38"/>
      <c r="B5" s="39">
        <v>0</v>
      </c>
      <c r="C5" s="38">
        <v>1</v>
      </c>
      <c r="D5" s="38">
        <v>2</v>
      </c>
      <c r="E5" s="38">
        <v>3</v>
      </c>
      <c r="F5" s="38">
        <v>4</v>
      </c>
      <c r="G5" s="38">
        <v>5</v>
      </c>
      <c r="H5" s="35"/>
    </row>
    <row r="6" spans="1:8" s="36" customFormat="1">
      <c r="A6" s="38" t="s">
        <v>1</v>
      </c>
      <c r="B6" s="21"/>
      <c r="C6" s="21">
        <v>885100</v>
      </c>
      <c r="D6" s="21">
        <v>885100</v>
      </c>
      <c r="E6" s="21">
        <v>885100</v>
      </c>
      <c r="F6" s="21">
        <v>885100</v>
      </c>
      <c r="G6" s="21">
        <v>885100</v>
      </c>
      <c r="H6" s="35"/>
    </row>
    <row r="7" spans="1:8" s="36" customFormat="1">
      <c r="A7" s="38" t="s">
        <v>2</v>
      </c>
      <c r="B7" s="22"/>
      <c r="C7" s="21">
        <v>670600</v>
      </c>
      <c r="D7" s="21">
        <v>670600</v>
      </c>
      <c r="E7" s="21">
        <v>670600</v>
      </c>
      <c r="F7" s="21">
        <v>670600</v>
      </c>
      <c r="G7" s="21">
        <v>670600</v>
      </c>
      <c r="H7" s="35"/>
    </row>
    <row r="8" spans="1:8" s="36" customFormat="1">
      <c r="A8" s="38" t="s">
        <v>3</v>
      </c>
      <c r="B8" s="22"/>
      <c r="C8" s="21">
        <v>428400</v>
      </c>
      <c r="D8" s="21">
        <v>428400</v>
      </c>
      <c r="E8" s="21">
        <v>428400</v>
      </c>
      <c r="F8" s="21">
        <v>428400</v>
      </c>
      <c r="G8" s="21">
        <v>428400</v>
      </c>
      <c r="H8" s="35"/>
    </row>
    <row r="9" spans="1:8" s="36" customFormat="1">
      <c r="A9" s="35"/>
      <c r="B9" s="35"/>
      <c r="C9" s="35"/>
      <c r="D9" s="35"/>
      <c r="E9" s="35"/>
      <c r="F9" s="35"/>
      <c r="G9" s="35"/>
      <c r="H9" s="35"/>
    </row>
    <row r="10" spans="1:8" s="36" customFormat="1">
      <c r="A10" s="35"/>
      <c r="B10" s="35"/>
      <c r="C10" s="35"/>
      <c r="D10" s="35"/>
      <c r="E10" s="35"/>
      <c r="F10" s="35"/>
      <c r="G10" s="35"/>
      <c r="H10" s="35"/>
    </row>
    <row r="11" spans="1:8" s="36" customFormat="1">
      <c r="A11" s="37" t="s">
        <v>19</v>
      </c>
      <c r="B11" s="38"/>
      <c r="C11" s="38"/>
      <c r="D11" s="38"/>
      <c r="E11" s="38"/>
      <c r="F11" s="38" t="s">
        <v>0</v>
      </c>
      <c r="G11" s="82">
        <v>0.05</v>
      </c>
      <c r="H11" s="35"/>
    </row>
    <row r="12" spans="1:8" s="36" customFormat="1">
      <c r="A12" s="38"/>
      <c r="B12" s="38"/>
      <c r="C12" s="38"/>
      <c r="D12" s="38"/>
      <c r="E12" s="38"/>
      <c r="F12" s="38"/>
      <c r="G12" s="38"/>
      <c r="H12" s="35"/>
    </row>
    <row r="13" spans="1:8" s="36" customFormat="1">
      <c r="A13" s="38"/>
      <c r="B13" s="39">
        <v>0</v>
      </c>
      <c r="C13" s="39">
        <v>1</v>
      </c>
      <c r="D13" s="39">
        <v>2</v>
      </c>
      <c r="E13" s="39">
        <v>3</v>
      </c>
      <c r="F13" s="39">
        <v>4</v>
      </c>
      <c r="G13" s="39">
        <v>5</v>
      </c>
      <c r="H13" s="35"/>
    </row>
    <row r="14" spans="1:8" s="36" customFormat="1">
      <c r="A14" s="38" t="s">
        <v>1</v>
      </c>
      <c r="B14" s="21">
        <v>435000</v>
      </c>
      <c r="C14" s="21">
        <v>225000</v>
      </c>
      <c r="D14" s="21">
        <v>225000</v>
      </c>
      <c r="E14" s="21">
        <v>225000</v>
      </c>
      <c r="F14" s="21">
        <v>225000</v>
      </c>
      <c r="G14" s="21">
        <v>225000</v>
      </c>
      <c r="H14" s="35"/>
    </row>
    <row r="15" spans="1:8" s="36" customFormat="1">
      <c r="A15" s="38" t="s">
        <v>2</v>
      </c>
      <c r="B15" s="21">
        <v>302000</v>
      </c>
      <c r="C15" s="21">
        <v>152000</v>
      </c>
      <c r="D15" s="21">
        <v>152000</v>
      </c>
      <c r="E15" s="21">
        <v>152000</v>
      </c>
      <c r="F15" s="21">
        <v>152000</v>
      </c>
      <c r="G15" s="21">
        <v>152000</v>
      </c>
      <c r="H15" s="35"/>
    </row>
    <row r="16" spans="1:8" s="36" customFormat="1">
      <c r="A16" s="38" t="s">
        <v>3</v>
      </c>
      <c r="B16" s="21">
        <v>181000</v>
      </c>
      <c r="C16" s="21">
        <v>81000</v>
      </c>
      <c r="D16" s="21">
        <v>81000</v>
      </c>
      <c r="E16" s="21">
        <v>81000</v>
      </c>
      <c r="F16" s="21">
        <v>81000</v>
      </c>
      <c r="G16" s="21">
        <v>81000</v>
      </c>
      <c r="H16" s="35"/>
    </row>
    <row r="17" spans="1:8" s="36" customFormat="1">
      <c r="A17" s="38"/>
      <c r="B17" s="40"/>
      <c r="C17" s="40"/>
      <c r="D17" s="40"/>
      <c r="E17" s="40"/>
      <c r="F17" s="40"/>
      <c r="G17" s="40"/>
      <c r="H17" s="35"/>
    </row>
    <row r="18" spans="1:8" s="43" customFormat="1">
      <c r="A18" s="41"/>
      <c r="B18" s="41"/>
      <c r="C18" s="41"/>
      <c r="D18" s="41"/>
      <c r="E18" s="41"/>
      <c r="F18" s="41"/>
      <c r="G18" s="41"/>
      <c r="H18" s="42"/>
    </row>
    <row r="19" spans="1:8" s="50" customFormat="1">
      <c r="A19" s="54" t="s">
        <v>43</v>
      </c>
      <c r="B19" s="55"/>
      <c r="C19" s="55"/>
      <c r="D19" s="55"/>
      <c r="E19" s="55"/>
      <c r="F19" s="55"/>
      <c r="G19" s="55"/>
      <c r="H19" s="49"/>
    </row>
    <row r="20" spans="1:8" s="52" customFormat="1">
      <c r="A20" s="56"/>
      <c r="B20" s="56"/>
      <c r="C20" s="56"/>
      <c r="D20" s="56"/>
      <c r="E20" s="56"/>
      <c r="F20" s="56"/>
      <c r="G20" s="56"/>
      <c r="H20" s="51"/>
    </row>
    <row r="21" spans="1:8" s="53" customFormat="1">
      <c r="A21" s="57" t="s">
        <v>21</v>
      </c>
      <c r="B21" s="58"/>
      <c r="C21" s="58"/>
      <c r="D21" s="58"/>
      <c r="E21" s="58"/>
      <c r="F21" s="58"/>
      <c r="G21" s="58"/>
    </row>
    <row r="22" spans="1:8" s="53" customFormat="1">
      <c r="A22" s="58"/>
      <c r="B22" s="58"/>
      <c r="C22" s="58"/>
      <c r="D22" s="58"/>
      <c r="E22" s="58"/>
      <c r="F22" s="58"/>
      <c r="G22" s="58"/>
    </row>
    <row r="23" spans="1:8" s="53" customFormat="1">
      <c r="A23" s="59"/>
      <c r="B23" s="59">
        <v>0</v>
      </c>
      <c r="C23" s="59">
        <v>1</v>
      </c>
      <c r="D23" s="59">
        <v>2</v>
      </c>
      <c r="E23" s="59">
        <v>3</v>
      </c>
      <c r="F23" s="59">
        <v>4</v>
      </c>
      <c r="G23" s="59">
        <v>5</v>
      </c>
    </row>
    <row r="24" spans="1:8" s="53" customFormat="1">
      <c r="A24" s="64" t="s">
        <v>1</v>
      </c>
      <c r="B24" s="20">
        <f>B6/(1+$G$3)^B$23</f>
        <v>0</v>
      </c>
      <c r="C24" s="20">
        <f>C6/(1+$G$3)^C$23</f>
        <v>769652.17391304357</v>
      </c>
      <c r="D24" s="20">
        <f>D6/(1+$G$3)^D$23</f>
        <v>669262.7599243857</v>
      </c>
      <c r="E24" s="20">
        <f>E6/(1+$G$3)^E$23</f>
        <v>581967.61732555286</v>
      </c>
      <c r="F24" s="20">
        <f>F6/(1+$G$3)^F$23</f>
        <v>506058.79767439386</v>
      </c>
      <c r="G24" s="20">
        <f>G6/(1+$G$3)^G$23</f>
        <v>440051.12841251638</v>
      </c>
    </row>
    <row r="25" spans="1:8" s="53" customFormat="1">
      <c r="A25" s="64" t="s">
        <v>2</v>
      </c>
      <c r="B25" s="20">
        <f>B7/(1+$G$3)^B$23</f>
        <v>0</v>
      </c>
      <c r="C25" s="20">
        <f>C7/(1+$G$3)^C$23</f>
        <v>583130.43478260876</v>
      </c>
      <c r="D25" s="20">
        <f>D7/(1+$G$3)^D$23</f>
        <v>507069.94328922505</v>
      </c>
      <c r="E25" s="20">
        <f>E7/(1+$G$3)^E$23</f>
        <v>440930.38546889141</v>
      </c>
      <c r="F25" s="20">
        <f>F7/(1+$G$3)^F$23</f>
        <v>383417.72649468819</v>
      </c>
      <c r="G25" s="20">
        <f>G7/(1+$G$3)^G$23</f>
        <v>333406.71869103319</v>
      </c>
    </row>
    <row r="26" spans="1:8" s="53" customFormat="1">
      <c r="A26" s="64" t="s">
        <v>3</v>
      </c>
      <c r="B26" s="20">
        <f>B8/(1+$G$3)^B$23</f>
        <v>0</v>
      </c>
      <c r="C26" s="20">
        <f>C8/(1+$G$3)^C$23</f>
        <v>372521.73913043481</v>
      </c>
      <c r="D26" s="20">
        <f>D8/(1+$G$3)^D$23</f>
        <v>323931.94706994336</v>
      </c>
      <c r="E26" s="20">
        <f>E8/(1+$G$3)^E$23</f>
        <v>281679.9539738638</v>
      </c>
      <c r="F26" s="20">
        <f>F8/(1+$G$3)^F$23</f>
        <v>244939.09041205549</v>
      </c>
      <c r="G26" s="20">
        <f>G8/(1+$G$3)^G$23</f>
        <v>212990.51340178738</v>
      </c>
    </row>
    <row r="27" spans="1:8" s="53" customFormat="1">
      <c r="A27" s="58"/>
      <c r="B27" s="60"/>
      <c r="C27" s="60"/>
      <c r="D27" s="60"/>
      <c r="E27" s="60"/>
      <c r="F27" s="60"/>
      <c r="G27" s="60"/>
    </row>
    <row r="28" spans="1:8" s="53" customFormat="1">
      <c r="A28" s="58"/>
      <c r="B28" s="60"/>
      <c r="C28" s="60"/>
      <c r="D28" s="60"/>
      <c r="E28" s="60"/>
      <c r="F28" s="60"/>
      <c r="G28" s="60"/>
    </row>
    <row r="29" spans="1:8" s="53" customFormat="1">
      <c r="A29" s="61" t="s">
        <v>14</v>
      </c>
      <c r="B29" s="60"/>
      <c r="C29" s="60"/>
      <c r="D29" s="60"/>
      <c r="E29" s="60"/>
      <c r="F29" s="60"/>
      <c r="G29" s="62"/>
    </row>
    <row r="30" spans="1:8" s="53" customFormat="1">
      <c r="A30" s="58"/>
      <c r="B30" s="60"/>
      <c r="C30" s="60"/>
      <c r="D30" s="60"/>
      <c r="E30" s="60"/>
      <c r="F30" s="60"/>
      <c r="G30" s="60"/>
    </row>
    <row r="31" spans="1:8" s="53" customFormat="1">
      <c r="A31" s="59"/>
      <c r="B31" s="63">
        <v>0</v>
      </c>
      <c r="C31" s="63">
        <v>1</v>
      </c>
      <c r="D31" s="63">
        <v>2</v>
      </c>
      <c r="E31" s="63">
        <v>3</v>
      </c>
      <c r="F31" s="63">
        <v>4</v>
      </c>
      <c r="G31" s="63">
        <v>5</v>
      </c>
    </row>
    <row r="32" spans="1:8" s="53" customFormat="1">
      <c r="A32" s="59" t="s">
        <v>1</v>
      </c>
      <c r="B32" s="20">
        <f>B14/(1+$G$11)^B$31</f>
        <v>435000</v>
      </c>
      <c r="C32" s="20">
        <f>C14/(1+$G$11)^C$31</f>
        <v>214285.71428571429</v>
      </c>
      <c r="D32" s="20">
        <f>D14/(1+$G$11)^D$31</f>
        <v>204081.63265306121</v>
      </c>
      <c r="E32" s="20">
        <f>E14/(1+$G$11)^E$31</f>
        <v>194363.45966958211</v>
      </c>
      <c r="F32" s="20">
        <f>F14/(1+$G$11)^F$31</f>
        <v>185108.05682817343</v>
      </c>
      <c r="G32" s="20">
        <f>G14/(1+$G$11)^G$31</f>
        <v>176293.38745540325</v>
      </c>
    </row>
    <row r="33" spans="1:8" s="53" customFormat="1">
      <c r="A33" s="59" t="s">
        <v>2</v>
      </c>
      <c r="B33" s="20">
        <f>B15/(1+$G$11)^B$31</f>
        <v>302000</v>
      </c>
      <c r="C33" s="20">
        <f>C15/(1+$G$11)^C$31</f>
        <v>144761.90476190476</v>
      </c>
      <c r="D33" s="20">
        <f>D15/(1+$G$11)^D$31</f>
        <v>137868.48072562358</v>
      </c>
      <c r="E33" s="20">
        <f>E15/(1+$G$11)^E$31</f>
        <v>131303.31497678434</v>
      </c>
      <c r="F33" s="20">
        <f>F15/(1+$G$11)^F$31</f>
        <v>125050.77616836606</v>
      </c>
      <c r="G33" s="20">
        <f>G15/(1+$G$11)^G$31</f>
        <v>119095.97730320576</v>
      </c>
    </row>
    <row r="34" spans="1:8" s="53" customFormat="1">
      <c r="A34" s="59" t="s">
        <v>3</v>
      </c>
      <c r="B34" s="20">
        <f>B16/(1+$G$11)^B$31</f>
        <v>181000</v>
      </c>
      <c r="C34" s="20">
        <f>C16/(1+$G$11)^C$31</f>
        <v>77142.857142857145</v>
      </c>
      <c r="D34" s="20">
        <f>D16/(1+$G$11)^D$31</f>
        <v>73469.387755102041</v>
      </c>
      <c r="E34" s="20">
        <f>E16/(1+$G$11)^E$31</f>
        <v>69970.84548104956</v>
      </c>
      <c r="F34" s="20">
        <f>F16/(1+$G$11)^F$31</f>
        <v>66638.900458142438</v>
      </c>
      <c r="G34" s="20">
        <f>G16/(1+$G$11)^G$31</f>
        <v>63465.619483945178</v>
      </c>
    </row>
    <row r="35" spans="1:8" s="53" customFormat="1">
      <c r="A35" s="58"/>
      <c r="B35" s="58"/>
      <c r="C35" s="58"/>
      <c r="D35" s="58"/>
      <c r="E35" s="58"/>
      <c r="F35" s="58"/>
      <c r="G35" s="58"/>
    </row>
    <row r="36" spans="1:8" s="53" customFormat="1">
      <c r="A36" s="58"/>
      <c r="B36" s="58"/>
      <c r="C36" s="58"/>
      <c r="D36" s="58"/>
      <c r="E36" s="58"/>
      <c r="F36" s="58"/>
      <c r="G36" s="58"/>
    </row>
    <row r="37" spans="1:8" s="53" customFormat="1">
      <c r="A37" s="57" t="s">
        <v>16</v>
      </c>
      <c r="B37" s="58"/>
      <c r="C37" s="58"/>
      <c r="D37" s="58"/>
      <c r="E37" s="58"/>
      <c r="F37" s="58"/>
      <c r="G37" s="58"/>
    </row>
    <row r="38" spans="1:8" s="53" customFormat="1">
      <c r="A38" s="58"/>
      <c r="B38" s="58"/>
      <c r="C38" s="58"/>
      <c r="D38" s="58"/>
      <c r="E38" s="58"/>
      <c r="F38" s="58"/>
      <c r="G38" s="58"/>
    </row>
    <row r="39" spans="1:8" s="53" customFormat="1">
      <c r="A39" s="59"/>
      <c r="B39" s="63">
        <v>0</v>
      </c>
      <c r="C39" s="63">
        <v>1</v>
      </c>
      <c r="D39" s="63">
        <v>2</v>
      </c>
      <c r="E39" s="63">
        <v>3</v>
      </c>
      <c r="F39" s="63">
        <v>4</v>
      </c>
      <c r="G39" s="63">
        <v>5</v>
      </c>
    </row>
    <row r="40" spans="1:8" s="53" customFormat="1">
      <c r="A40" s="59" t="s">
        <v>1</v>
      </c>
      <c r="B40" s="20">
        <f>B24-B34</f>
        <v>-181000</v>
      </c>
      <c r="C40" s="20">
        <f>B40+C24-C34</f>
        <v>511509.31677018641</v>
      </c>
      <c r="D40" s="20">
        <f t="shared" ref="D40:G40" si="0">C40+D24-D34</f>
        <v>1107302.6889394701</v>
      </c>
      <c r="E40" s="20">
        <f t="shared" si="0"/>
        <v>1619299.4607839736</v>
      </c>
      <c r="F40" s="20">
        <f t="shared" si="0"/>
        <v>2058719.3580002252</v>
      </c>
      <c r="G40" s="20">
        <f t="shared" si="0"/>
        <v>2435304.8669287967</v>
      </c>
    </row>
    <row r="41" spans="1:8" s="53" customFormat="1">
      <c r="A41" s="59" t="s">
        <v>2</v>
      </c>
      <c r="B41" s="20">
        <f>B25-B33</f>
        <v>-302000</v>
      </c>
      <c r="C41" s="20">
        <f>B41+C25-C33</f>
        <v>136368.530020704</v>
      </c>
      <c r="D41" s="20">
        <f t="shared" ref="D41:G41" si="1">C41+D25-D33</f>
        <v>505569.99258430547</v>
      </c>
      <c r="E41" s="20">
        <f t="shared" si="1"/>
        <v>815197.06307641254</v>
      </c>
      <c r="F41" s="20">
        <f t="shared" si="1"/>
        <v>1073564.0134027349</v>
      </c>
      <c r="G41" s="20">
        <f t="shared" si="1"/>
        <v>1287874.7547905624</v>
      </c>
    </row>
    <row r="42" spans="1:8" s="53" customFormat="1">
      <c r="A42" s="59" t="s">
        <v>3</v>
      </c>
      <c r="B42" s="20">
        <f>B26-B32</f>
        <v>-435000</v>
      </c>
      <c r="C42" s="20">
        <f>B42+C26-C32</f>
        <v>-276763.97515527951</v>
      </c>
      <c r="D42" s="20">
        <f t="shared" ref="D42:G42" si="2">C42+D26-D32</f>
        <v>-156913.66073839736</v>
      </c>
      <c r="E42" s="20">
        <f t="shared" si="2"/>
        <v>-69597.166434115672</v>
      </c>
      <c r="F42" s="20">
        <f t="shared" si="2"/>
        <v>-9766.132850233611</v>
      </c>
      <c r="G42" s="20">
        <f t="shared" si="2"/>
        <v>26930.993096150516</v>
      </c>
    </row>
    <row r="43" spans="1:8" s="53" customFormat="1">
      <c r="A43" s="58"/>
      <c r="B43" s="58"/>
      <c r="C43" s="58"/>
      <c r="D43" s="58"/>
      <c r="E43" s="58"/>
      <c r="F43" s="58"/>
      <c r="G43" s="58"/>
    </row>
    <row r="44" spans="1:8" s="50" customFormat="1"/>
    <row r="45" spans="1:8" s="47" customFormat="1" ht="14.25" customHeight="1">
      <c r="A45" s="48" t="s">
        <v>17</v>
      </c>
      <c r="B45" s="44"/>
      <c r="C45" s="45"/>
      <c r="D45" s="45"/>
      <c r="E45" s="45"/>
      <c r="F45" s="45"/>
      <c r="G45" s="45"/>
      <c r="H45" s="46"/>
    </row>
    <row r="46" spans="1:8" s="4" customFormat="1"/>
    <row r="47" spans="1:8" s="4" customFormat="1">
      <c r="A47" s="6" t="s">
        <v>18</v>
      </c>
    </row>
    <row r="48" spans="1:8" s="4" customFormat="1"/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  <row r="57" s="4" customFormat="1"/>
    <row r="58" s="4" customFormat="1"/>
    <row r="59" s="4" customFormat="1"/>
    <row r="60" s="4" customFormat="1"/>
    <row r="61" s="4" customFormat="1"/>
    <row r="62" s="4" customFormat="1"/>
    <row r="63" s="4" customFormat="1"/>
    <row r="64" s="4" customFormat="1"/>
    <row r="65" spans="1:29" s="4" customFormat="1"/>
    <row r="66" spans="1:29" s="4" customFormat="1"/>
    <row r="67" spans="1:29" s="4" customFormat="1"/>
    <row r="68" spans="1:29" s="4" customFormat="1"/>
    <row r="69" spans="1:29" s="4" customFormat="1">
      <c r="A69" s="8" t="s">
        <v>22</v>
      </c>
      <c r="B69" s="9">
        <f>G40</f>
        <v>2435304.8669287967</v>
      </c>
    </row>
    <row r="70" spans="1:29" s="4" customFormat="1">
      <c r="A70" s="8" t="s">
        <v>23</v>
      </c>
      <c r="B70" s="9">
        <f t="shared" ref="B70:B71" si="3">G41</f>
        <v>1287874.7547905624</v>
      </c>
    </row>
    <row r="71" spans="1:29" s="4" customFormat="1">
      <c r="A71" s="8" t="s">
        <v>24</v>
      </c>
      <c r="B71" s="9">
        <f t="shared" si="3"/>
        <v>26930.993096150516</v>
      </c>
    </row>
    <row r="72" spans="1:29" s="7" customFormat="1"/>
    <row r="73" spans="1:29" s="4" customFormat="1"/>
    <row r="74" spans="1:29" s="4" customFormat="1">
      <c r="A74" s="6" t="s">
        <v>25</v>
      </c>
    </row>
    <row r="75" spans="1:29" s="4" customFormat="1"/>
    <row r="76" spans="1:29" s="4" customFormat="1">
      <c r="A76" s="28" t="s">
        <v>26</v>
      </c>
    </row>
    <row r="77" spans="1:29" s="4" customFormat="1">
      <c r="AA77" s="12"/>
      <c r="AB77" s="12"/>
      <c r="AC77" s="12"/>
    </row>
    <row r="78" spans="1:29" s="4" customFormat="1">
      <c r="A78" s="8" t="s">
        <v>4</v>
      </c>
      <c r="B78" s="9">
        <f>B71</f>
        <v>26930.993096150516</v>
      </c>
    </row>
    <row r="79" spans="1:29" s="4" customFormat="1">
      <c r="A79" s="8" t="s">
        <v>6</v>
      </c>
      <c r="B79" s="9">
        <f>B70</f>
        <v>1287874.7547905624</v>
      </c>
    </row>
    <row r="80" spans="1:29" s="4" customFormat="1">
      <c r="A80" s="8" t="s">
        <v>8</v>
      </c>
      <c r="B80" s="9">
        <f>B69</f>
        <v>2435304.8669287967</v>
      </c>
    </row>
    <row r="81" spans="1:23" s="4" customFormat="1">
      <c r="A81" s="8" t="s">
        <v>10</v>
      </c>
      <c r="B81" s="9">
        <f>B79-B78</f>
        <v>1260943.761694412</v>
      </c>
    </row>
    <row r="82" spans="1:23" s="4" customFormat="1">
      <c r="A82" s="8" t="s">
        <v>12</v>
      </c>
      <c r="B82" s="9">
        <f>B80-B79</f>
        <v>1147430.1121382343</v>
      </c>
    </row>
    <row r="83" spans="1:23" s="4" customFormat="1"/>
    <row r="84" spans="1:23" s="4" customFormat="1">
      <c r="A84" s="28" t="s">
        <v>28</v>
      </c>
    </row>
    <row r="85" spans="1:23" s="4" customFormat="1"/>
    <row r="86" spans="1:23" s="4" customFormat="1">
      <c r="A86" s="8" t="s">
        <v>5</v>
      </c>
      <c r="B86" s="9">
        <f>0.5*1*(B81+B82)</f>
        <v>1204186.9369163231</v>
      </c>
    </row>
    <row r="87" spans="1:23" s="4" customFormat="1">
      <c r="A87" s="8" t="s">
        <v>7</v>
      </c>
      <c r="B87" s="9">
        <f>IF(AND(B79&gt;0,B78&lt;0),0.5*(B78/B81)*B78,IF(AND(B80&lt;0,B80&gt;0),B86-B88,IF(B78&gt;0,0,B86)))</f>
        <v>0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s="4" customFormat="1">
      <c r="A88" s="8" t="s">
        <v>9</v>
      </c>
      <c r="B88" s="9">
        <f>IF(AND(B79&lt;0,B80&gt;0),0.5*(B80/B86)*B80,IF(AND(B79&gt;0,B78&lt;0),B86-B87,IF(B80&lt;0,0,B86)))</f>
        <v>1204186.9369163231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s="5" customFormat="1">
      <c r="B89" s="10"/>
    </row>
    <row r="90" spans="1:23" s="5" customFormat="1">
      <c r="A90" s="29" t="s">
        <v>27</v>
      </c>
      <c r="B90" s="10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s="5" customFormat="1">
      <c r="B91" s="10"/>
      <c r="D91" s="4"/>
      <c r="E91" s="11">
        <f>B78</f>
        <v>26930.993096150516</v>
      </c>
      <c r="F91" s="4"/>
      <c r="G91" s="4"/>
      <c r="H91" s="4"/>
      <c r="I91" s="4"/>
      <c r="J91" s="4"/>
      <c r="K91" s="12"/>
      <c r="L91" s="13">
        <f>B79</f>
        <v>1287874.7547905624</v>
      </c>
      <c r="M91" s="4"/>
      <c r="N91" s="4"/>
      <c r="O91" s="4"/>
      <c r="P91" s="4"/>
      <c r="Q91" s="4"/>
      <c r="R91" s="4"/>
      <c r="S91" s="4"/>
      <c r="T91" s="4"/>
      <c r="U91" s="13">
        <f>B80</f>
        <v>2435304.8669287967</v>
      </c>
      <c r="V91" s="4"/>
      <c r="W91" s="4"/>
    </row>
    <row r="92" spans="1:23" s="4" customFormat="1">
      <c r="A92" s="8" t="s">
        <v>11</v>
      </c>
      <c r="B92" s="24">
        <f>B88/B86</f>
        <v>1</v>
      </c>
      <c r="E92" s="14"/>
      <c r="H92" s="15" t="str">
        <f>IF(AND(E92&lt;0,J92&gt;0),0," ")</f>
        <v xml:space="preserve"> </v>
      </c>
      <c r="J92" s="14"/>
      <c r="L92" s="16"/>
      <c r="M92" s="15" t="str">
        <f>IF(AND(J92&lt;0,O92&gt;0),0," ")</f>
        <v xml:space="preserve"> </v>
      </c>
      <c r="O92" s="14"/>
    </row>
    <row r="93" spans="1:23" s="4" customFormat="1">
      <c r="A93" s="8" t="s">
        <v>13</v>
      </c>
      <c r="B93" s="9">
        <f>IF(AND(B79&gt;0,B78&lt;0),B79+(B82-B81)/6+((B81-B79)^3)/(6*B81^2),IF(OR(B79=0,AND(B79&lt;0,B80&gt;0)),((B79+B82)^3)/(6*B82^2),IF(B78&gt;0,B79+(B82-B81)/6,0)))</f>
        <v>1268955.8131978661</v>
      </c>
    </row>
    <row r="94" spans="1:23" s="4" customFormat="1">
      <c r="A94" s="8" t="s">
        <v>15</v>
      </c>
      <c r="B94" s="9">
        <f>B93/B86*B88</f>
        <v>1268955.8131978661</v>
      </c>
      <c r="I94" s="17"/>
    </row>
    <row r="95" spans="1:23" s="4" customFormat="1">
      <c r="G95" s="12"/>
      <c r="H95" s="18">
        <f>B81</f>
        <v>1260943.761694412</v>
      </c>
      <c r="I95" s="16"/>
      <c r="M95" s="19"/>
      <c r="Q95" s="18">
        <f>B82</f>
        <v>1147430.1121382343</v>
      </c>
    </row>
    <row r="96" spans="1:23" s="4" customFormat="1">
      <c r="H96" s="19"/>
      <c r="L96" s="16"/>
    </row>
    <row r="97" spans="1:12" s="4" customFormat="1">
      <c r="H97" s="19"/>
      <c r="L97" s="16"/>
    </row>
    <row r="98" spans="1:12" s="4" customFormat="1">
      <c r="A98" s="4" t="s">
        <v>32</v>
      </c>
      <c r="F98" s="4" t="s">
        <v>33</v>
      </c>
    </row>
    <row r="99" spans="1:12" s="4" customFormat="1"/>
    <row r="100" spans="1:12" s="4" customFormat="1"/>
    <row r="101" spans="1:12" s="4" customFormat="1"/>
    <row r="102" spans="1:12" s="4" customFormat="1"/>
    <row r="103" spans="1:12" s="4" customFormat="1"/>
    <row r="104" spans="1:12" s="4" customFormat="1"/>
    <row r="105" spans="1:12" s="4" customFormat="1"/>
    <row r="106" spans="1:12" s="4" customFormat="1"/>
    <row r="107" spans="1:12" s="4" customFormat="1"/>
    <row r="108" spans="1:12" s="4" customFormat="1"/>
    <row r="109" spans="1:12" s="4" customFormat="1"/>
    <row r="110" spans="1:12" s="4" customFormat="1"/>
    <row r="111" spans="1:12" s="4" customFormat="1"/>
    <row r="112" spans="1:12" s="4" customFormat="1"/>
    <row r="113" s="4" customFormat="1"/>
    <row r="114" s="4" customFormat="1"/>
    <row r="115" s="4" customFormat="1"/>
    <row r="116" s="4" customFormat="1"/>
    <row r="117" s="4" customFormat="1"/>
    <row r="118" s="4" customFormat="1"/>
    <row r="119" s="4" customFormat="1"/>
    <row r="120" s="4" customFormat="1"/>
    <row r="121" s="7" customFormat="1"/>
    <row r="129" spans="1:5">
      <c r="A129" s="26" t="s">
        <v>31</v>
      </c>
      <c r="B129" s="26" t="s">
        <v>30</v>
      </c>
      <c r="C129" s="26" t="s">
        <v>13</v>
      </c>
      <c r="D129" s="26" t="s">
        <v>15</v>
      </c>
      <c r="E129" s="26" t="s">
        <v>29</v>
      </c>
    </row>
    <row r="130" spans="1:5">
      <c r="A130" s="26">
        <v>0</v>
      </c>
      <c r="B130" s="26">
        <v>0</v>
      </c>
      <c r="C130" s="27">
        <f>$B$93</f>
        <v>1268955.8131978661</v>
      </c>
      <c r="D130" s="27">
        <f>$B$94</f>
        <v>1268955.8131978661</v>
      </c>
      <c r="E130" s="27">
        <f>B69</f>
        <v>2435304.8669287967</v>
      </c>
    </row>
    <row r="131" spans="1:5">
      <c r="A131" s="26">
        <v>1</v>
      </c>
      <c r="B131" s="26">
        <v>0</v>
      </c>
      <c r="C131" s="27">
        <f t="shared" ref="C131:C132" si="4">$B$93</f>
        <v>1268955.8131978661</v>
      </c>
      <c r="D131" s="27">
        <f t="shared" ref="D131:D132" si="5">$B$94</f>
        <v>1268955.8131978661</v>
      </c>
      <c r="E131" s="27">
        <f t="shared" ref="E131:E132" si="6">B70</f>
        <v>1287874.7547905624</v>
      </c>
    </row>
    <row r="132" spans="1:5">
      <c r="A132" s="26">
        <v>0</v>
      </c>
      <c r="B132" s="26">
        <v>0</v>
      </c>
      <c r="C132" s="27">
        <f t="shared" si="4"/>
        <v>1268955.8131978661</v>
      </c>
      <c r="D132" s="27">
        <f t="shared" si="5"/>
        <v>1268955.8131978661</v>
      </c>
      <c r="E132" s="27">
        <f t="shared" si="6"/>
        <v>26930.993096150516</v>
      </c>
    </row>
    <row r="135" spans="1:5">
      <c r="C135" s="3"/>
      <c r="D135" s="3"/>
      <c r="E135" s="3"/>
    </row>
    <row r="136" spans="1:5">
      <c r="C136" s="3"/>
      <c r="D136" s="3"/>
      <c r="E136" s="3"/>
    </row>
    <row r="137" spans="1:5">
      <c r="C137" s="3"/>
      <c r="D137" s="3"/>
      <c r="E137" s="3"/>
    </row>
  </sheetData>
  <dataValidations count="2">
    <dataValidation allowBlank="1" showInputMessage="1" showErrorMessage="1" promptTitle="Discount rate" prompt="Enter a discount rate for investment cost cash-flows" sqref="G11" xr:uid="{1D33A4D9-C69A-4627-9CB9-499B8075D059}"/>
    <dataValidation allowBlank="1" showInputMessage="1" showErrorMessage="1" promptTitle="Discount rate" prompt="Enter a discount rate for operational cash-flows" sqref="G3" xr:uid="{63F934AB-30D4-462B-9B1A-F44120982D9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7999-D952-4FA3-8CA8-5B5800B3EE90}">
  <sheetPr codeName="Sheet2"/>
  <dimension ref="A1:AC136"/>
  <sheetViews>
    <sheetView zoomScale="80" zoomScaleNormal="80" workbookViewId="0"/>
  </sheetViews>
  <sheetFormatPr defaultRowHeight="15"/>
  <cols>
    <col min="1" max="1" width="18.140625" style="1" customWidth="1"/>
    <col min="2" max="7" width="16.140625" style="1" customWidth="1"/>
    <col min="8" max="8" width="10" style="1" customWidth="1"/>
    <col min="9" max="10" width="9.140625" style="1"/>
    <col min="11" max="11" width="9.85546875" style="1" customWidth="1"/>
    <col min="12" max="12" width="9.7109375" style="1" customWidth="1"/>
    <col min="13" max="16" width="9.140625" style="1"/>
    <col min="17" max="17" width="9.85546875" style="1" bestFit="1" customWidth="1"/>
    <col min="18" max="20" width="9.140625" style="1"/>
    <col min="21" max="21" width="9.85546875" style="1" bestFit="1" customWidth="1"/>
    <col min="22" max="27" width="9.140625" style="1"/>
    <col min="28" max="28" width="9.85546875" style="1" customWidth="1"/>
    <col min="29" max="29" width="10.5703125" style="1" customWidth="1"/>
    <col min="30" max="16384" width="9.140625" style="1"/>
  </cols>
  <sheetData>
    <row r="1" spans="1:8" s="34" customFormat="1" ht="15" customHeight="1">
      <c r="A1" s="30" t="s">
        <v>44</v>
      </c>
      <c r="B1" s="31"/>
      <c r="C1" s="32"/>
      <c r="D1" s="32"/>
      <c r="E1" s="32"/>
      <c r="F1" s="32"/>
      <c r="G1" s="32"/>
      <c r="H1" s="33"/>
    </row>
    <row r="2" spans="1:8" s="36" customFormat="1">
      <c r="A2" s="35"/>
      <c r="B2" s="35"/>
      <c r="C2" s="35"/>
      <c r="D2" s="35"/>
      <c r="E2" s="35"/>
      <c r="F2" s="35"/>
      <c r="G2" s="35"/>
      <c r="H2" s="35"/>
    </row>
    <row r="3" spans="1:8" s="36" customFormat="1">
      <c r="A3" s="37" t="s">
        <v>20</v>
      </c>
      <c r="B3" s="38"/>
      <c r="C3" s="38"/>
      <c r="D3" s="38"/>
      <c r="E3" s="38"/>
      <c r="F3" s="38" t="s">
        <v>0</v>
      </c>
      <c r="G3" s="81">
        <v>0.15</v>
      </c>
      <c r="H3" s="35"/>
    </row>
    <row r="4" spans="1:8" s="36" customFormat="1">
      <c r="A4" s="38"/>
      <c r="B4" s="38"/>
      <c r="C4" s="38"/>
      <c r="D4" s="38"/>
      <c r="E4" s="38"/>
      <c r="F4" s="38"/>
      <c r="G4" s="38"/>
      <c r="H4" s="35"/>
    </row>
    <row r="5" spans="1:8" s="36" customFormat="1">
      <c r="A5" s="38"/>
      <c r="B5" s="39">
        <v>0</v>
      </c>
      <c r="C5" s="38">
        <v>1</v>
      </c>
      <c r="D5" s="38">
        <v>2</v>
      </c>
      <c r="E5" s="38">
        <v>3</v>
      </c>
      <c r="F5" s="38">
        <v>4</v>
      </c>
      <c r="G5" s="38">
        <v>5</v>
      </c>
      <c r="H5" s="35"/>
    </row>
    <row r="6" spans="1:8" s="36" customFormat="1">
      <c r="A6" s="38" t="s">
        <v>1</v>
      </c>
      <c r="B6" s="21"/>
      <c r="C6" s="23">
        <v>928900</v>
      </c>
      <c r="D6" s="23">
        <v>928900</v>
      </c>
      <c r="E6" s="23">
        <v>928900</v>
      </c>
      <c r="F6" s="23">
        <v>928900</v>
      </c>
      <c r="G6" s="23">
        <v>928900</v>
      </c>
      <c r="H6" s="35"/>
    </row>
    <row r="7" spans="1:8" s="36" customFormat="1">
      <c r="A7" s="38" t="s">
        <v>2</v>
      </c>
      <c r="B7" s="22"/>
      <c r="C7" s="2">
        <v>705400</v>
      </c>
      <c r="D7" s="2">
        <v>705400</v>
      </c>
      <c r="E7" s="2">
        <v>705400</v>
      </c>
      <c r="F7" s="2">
        <v>705400</v>
      </c>
      <c r="G7" s="2">
        <v>705400</v>
      </c>
      <c r="H7" s="35"/>
    </row>
    <row r="8" spans="1:8" s="36" customFormat="1">
      <c r="A8" s="38" t="s">
        <v>3</v>
      </c>
      <c r="B8" s="22"/>
      <c r="C8" s="2">
        <v>340200</v>
      </c>
      <c r="D8" s="2">
        <v>340200</v>
      </c>
      <c r="E8" s="2">
        <v>340200</v>
      </c>
      <c r="F8" s="2">
        <v>340200</v>
      </c>
      <c r="G8" s="2">
        <v>340200</v>
      </c>
      <c r="H8" s="35"/>
    </row>
    <row r="9" spans="1:8" s="36" customFormat="1">
      <c r="A9" s="35"/>
      <c r="B9" s="35"/>
      <c r="C9" s="35"/>
      <c r="D9" s="35"/>
      <c r="E9" s="35"/>
      <c r="F9" s="35"/>
      <c r="G9" s="35"/>
      <c r="H9" s="35"/>
    </row>
    <row r="10" spans="1:8" s="36" customFormat="1">
      <c r="A10" s="35"/>
      <c r="B10" s="35"/>
      <c r="C10" s="35"/>
      <c r="D10" s="35"/>
      <c r="E10" s="35"/>
      <c r="F10" s="35"/>
      <c r="G10" s="35"/>
      <c r="H10" s="35"/>
    </row>
    <row r="11" spans="1:8" s="36" customFormat="1">
      <c r="A11" s="37" t="s">
        <v>19</v>
      </c>
      <c r="B11" s="38"/>
      <c r="C11" s="38"/>
      <c r="D11" s="38"/>
      <c r="E11" s="38"/>
      <c r="F11" s="38" t="s">
        <v>0</v>
      </c>
      <c r="G11" s="81">
        <v>0.05</v>
      </c>
      <c r="H11" s="35"/>
    </row>
    <row r="12" spans="1:8" s="36" customFormat="1">
      <c r="A12" s="38"/>
      <c r="B12" s="38"/>
      <c r="C12" s="38"/>
      <c r="D12" s="38"/>
      <c r="E12" s="38"/>
      <c r="F12" s="38"/>
      <c r="G12" s="38"/>
      <c r="H12" s="35"/>
    </row>
    <row r="13" spans="1:8" s="36" customFormat="1">
      <c r="A13" s="38"/>
      <c r="B13" s="39">
        <v>0</v>
      </c>
      <c r="C13" s="39">
        <v>1</v>
      </c>
      <c r="D13" s="39">
        <v>2</v>
      </c>
      <c r="E13" s="39">
        <v>3</v>
      </c>
      <c r="F13" s="39">
        <v>4</v>
      </c>
      <c r="G13" s="39">
        <v>5</v>
      </c>
      <c r="H13" s="35"/>
    </row>
    <row r="14" spans="1:8" s="36" customFormat="1">
      <c r="A14" s="38" t="s">
        <v>1</v>
      </c>
      <c r="B14" s="21">
        <v>435000</v>
      </c>
      <c r="C14" s="21">
        <v>225000</v>
      </c>
      <c r="D14" s="21">
        <v>225000</v>
      </c>
      <c r="E14" s="21">
        <v>225000</v>
      </c>
      <c r="F14" s="21">
        <v>225000</v>
      </c>
      <c r="G14" s="21">
        <v>225000</v>
      </c>
      <c r="H14" s="35"/>
    </row>
    <row r="15" spans="1:8" s="36" customFormat="1">
      <c r="A15" s="38" t="s">
        <v>2</v>
      </c>
      <c r="B15" s="21">
        <v>302000</v>
      </c>
      <c r="C15" s="21">
        <v>152000</v>
      </c>
      <c r="D15" s="21">
        <v>152000</v>
      </c>
      <c r="E15" s="21">
        <v>152000</v>
      </c>
      <c r="F15" s="21">
        <v>152000</v>
      </c>
      <c r="G15" s="21">
        <v>152000</v>
      </c>
      <c r="H15" s="35"/>
    </row>
    <row r="16" spans="1:8" s="36" customFormat="1">
      <c r="A16" s="38" t="s">
        <v>3</v>
      </c>
      <c r="B16" s="21">
        <v>181000</v>
      </c>
      <c r="C16" s="21">
        <v>81000</v>
      </c>
      <c r="D16" s="21">
        <v>81000</v>
      </c>
      <c r="E16" s="21">
        <v>81000</v>
      </c>
      <c r="F16" s="21">
        <v>81000</v>
      </c>
      <c r="G16" s="21">
        <v>81000</v>
      </c>
      <c r="H16" s="35"/>
    </row>
    <row r="17" spans="1:8" s="36" customFormat="1">
      <c r="A17" s="38"/>
      <c r="B17" s="40"/>
      <c r="C17" s="40"/>
      <c r="D17" s="40"/>
      <c r="E17" s="40"/>
      <c r="F17" s="40"/>
      <c r="G17" s="40"/>
      <c r="H17" s="35"/>
    </row>
    <row r="18" spans="1:8" s="36" customFormat="1">
      <c r="A18" s="38"/>
      <c r="B18" s="40"/>
      <c r="C18" s="40"/>
      <c r="D18" s="40"/>
      <c r="E18" s="40"/>
      <c r="F18" s="40"/>
      <c r="G18" s="40"/>
      <c r="H18" s="35"/>
    </row>
    <row r="19" spans="1:8" s="68" customFormat="1">
      <c r="A19" s="65" t="s">
        <v>43</v>
      </c>
      <c r="B19" s="66"/>
      <c r="C19" s="66"/>
      <c r="D19" s="66"/>
      <c r="E19" s="66"/>
      <c r="F19" s="66"/>
      <c r="G19" s="66"/>
      <c r="H19" s="67"/>
    </row>
    <row r="20" spans="1:8" s="52" customFormat="1">
      <c r="A20" s="56"/>
      <c r="B20" s="56"/>
      <c r="C20" s="56"/>
      <c r="D20" s="56"/>
      <c r="E20" s="56"/>
      <c r="F20" s="56"/>
      <c r="G20" s="56"/>
      <c r="H20" s="51"/>
    </row>
    <row r="21" spans="1:8" s="53" customFormat="1">
      <c r="A21" s="57" t="s">
        <v>21</v>
      </c>
      <c r="B21" s="58"/>
      <c r="C21" s="58"/>
      <c r="D21" s="58"/>
      <c r="E21" s="58"/>
      <c r="F21" s="58"/>
      <c r="G21" s="58"/>
    </row>
    <row r="22" spans="1:8" s="53" customFormat="1">
      <c r="A22" s="58"/>
      <c r="B22" s="58"/>
      <c r="C22" s="58"/>
      <c r="D22" s="58"/>
      <c r="E22" s="58"/>
      <c r="F22" s="58"/>
      <c r="G22" s="58"/>
    </row>
    <row r="23" spans="1:8" s="53" customFormat="1">
      <c r="A23" s="59"/>
      <c r="B23" s="59">
        <v>0</v>
      </c>
      <c r="C23" s="59">
        <v>1</v>
      </c>
      <c r="D23" s="59">
        <v>2</v>
      </c>
      <c r="E23" s="59">
        <v>3</v>
      </c>
      <c r="F23" s="59">
        <v>4</v>
      </c>
      <c r="G23" s="59">
        <v>5</v>
      </c>
    </row>
    <row r="24" spans="1:8" s="53" customFormat="1">
      <c r="A24" s="64" t="s">
        <v>1</v>
      </c>
      <c r="B24" s="20">
        <f>B6/(1+$G$3)^B$23</f>
        <v>0</v>
      </c>
      <c r="C24" s="20">
        <f>C6/(1+$G$3)^C$23</f>
        <v>807739.13043478271</v>
      </c>
      <c r="D24" s="20">
        <f>D6/(1+$G$3)^D$23</f>
        <v>702381.85255198495</v>
      </c>
      <c r="E24" s="20">
        <f>E6/(1+$G$3)^E$23</f>
        <v>610766.82830607402</v>
      </c>
      <c r="F24" s="20">
        <f>F6/(1+$G$3)^F$23</f>
        <v>531101.58983136865</v>
      </c>
      <c r="G24" s="20">
        <f>G6/(1+$G$3)^G$23</f>
        <v>461827.46941858146</v>
      </c>
    </row>
    <row r="25" spans="1:8" s="53" customFormat="1">
      <c r="A25" s="64" t="s">
        <v>2</v>
      </c>
      <c r="B25" s="20">
        <f>B7/(1+$G$3)^B$23</f>
        <v>0</v>
      </c>
      <c r="C25" s="20">
        <f>C7/(1+$G$3)^C$23</f>
        <v>613391.30434782617</v>
      </c>
      <c r="D25" s="20">
        <f>D7/(1+$G$3)^D$23</f>
        <v>533383.74291115324</v>
      </c>
      <c r="E25" s="20">
        <f>E7/(1+$G$3)^E$23</f>
        <v>463811.95035752462</v>
      </c>
      <c r="F25" s="20">
        <f>F7/(1+$G$3)^F$23</f>
        <v>403314.73944132571</v>
      </c>
      <c r="G25" s="20">
        <f>G7/(1+$G$3)^G$23</f>
        <v>350708.46907941368</v>
      </c>
    </row>
    <row r="26" spans="1:8" s="53" customFormat="1">
      <c r="A26" s="64" t="s">
        <v>3</v>
      </c>
      <c r="B26" s="20">
        <f>B8/(1+$G$3)^B$23</f>
        <v>0</v>
      </c>
      <c r="C26" s="20">
        <f>C8/(1+$G$3)^C$23</f>
        <v>295826.08695652179</v>
      </c>
      <c r="D26" s="20">
        <f>D8/(1+$G$3)^D$23</f>
        <v>257240.07561436677</v>
      </c>
      <c r="E26" s="20">
        <f>E8/(1+$G$3)^E$23</f>
        <v>223687.02227336244</v>
      </c>
      <c r="F26" s="20">
        <f>F8/(1+$G$3)^F$23</f>
        <v>194510.45415074995</v>
      </c>
      <c r="G26" s="20">
        <f>G8/(1+$G$3)^G$23</f>
        <v>169139.52534847823</v>
      </c>
    </row>
    <row r="27" spans="1:8" s="53" customFormat="1">
      <c r="A27" s="58"/>
      <c r="B27" s="60"/>
      <c r="C27" s="60"/>
      <c r="D27" s="60"/>
      <c r="E27" s="60"/>
      <c r="F27" s="60"/>
      <c r="G27" s="60"/>
    </row>
    <row r="28" spans="1:8" s="53" customFormat="1">
      <c r="A28" s="58"/>
      <c r="B28" s="60"/>
      <c r="C28" s="60"/>
      <c r="D28" s="60"/>
      <c r="E28" s="60"/>
      <c r="F28" s="60"/>
      <c r="G28" s="60"/>
    </row>
    <row r="29" spans="1:8" s="53" customFormat="1">
      <c r="A29" s="61" t="s">
        <v>14</v>
      </c>
      <c r="B29" s="60"/>
      <c r="C29" s="60"/>
      <c r="D29" s="60"/>
      <c r="E29" s="60"/>
      <c r="F29" s="60"/>
      <c r="G29" s="62"/>
    </row>
    <row r="30" spans="1:8" s="53" customFormat="1">
      <c r="A30" s="58"/>
      <c r="B30" s="60"/>
      <c r="C30" s="60"/>
      <c r="D30" s="60"/>
      <c r="E30" s="60"/>
      <c r="F30" s="60"/>
      <c r="G30" s="60"/>
    </row>
    <row r="31" spans="1:8" s="53" customFormat="1">
      <c r="A31" s="59"/>
      <c r="B31" s="63">
        <v>0</v>
      </c>
      <c r="C31" s="63">
        <v>1</v>
      </c>
      <c r="D31" s="63">
        <v>2</v>
      </c>
      <c r="E31" s="63">
        <v>3</v>
      </c>
      <c r="F31" s="63">
        <v>4</v>
      </c>
      <c r="G31" s="63">
        <v>5</v>
      </c>
    </row>
    <row r="32" spans="1:8" s="53" customFormat="1">
      <c r="A32" s="59" t="s">
        <v>1</v>
      </c>
      <c r="B32" s="20">
        <f>B14/(1+$G$11)^B$31</f>
        <v>435000</v>
      </c>
      <c r="C32" s="20">
        <f>C14/(1+$G$11)^C$31</f>
        <v>214285.71428571429</v>
      </c>
      <c r="D32" s="20">
        <f>D14/(1+$G$11)^D$31</f>
        <v>204081.63265306121</v>
      </c>
      <c r="E32" s="20">
        <f>E14/(1+$G$11)^E$31</f>
        <v>194363.45966958211</v>
      </c>
      <c r="F32" s="20">
        <f>F14/(1+$G$11)^F$31</f>
        <v>185108.05682817343</v>
      </c>
      <c r="G32" s="20">
        <f>G14/(1+$G$11)^G$31</f>
        <v>176293.38745540325</v>
      </c>
    </row>
    <row r="33" spans="1:8" s="53" customFormat="1">
      <c r="A33" s="59" t="s">
        <v>2</v>
      </c>
      <c r="B33" s="20">
        <f>B15/(1+$G$11)^B$31</f>
        <v>302000</v>
      </c>
      <c r="C33" s="20">
        <f>C15/(1+$G$11)^C$31</f>
        <v>144761.90476190476</v>
      </c>
      <c r="D33" s="20">
        <f>D15/(1+$G$11)^D$31</f>
        <v>137868.48072562358</v>
      </c>
      <c r="E33" s="20">
        <f>E15/(1+$G$11)^E$31</f>
        <v>131303.31497678434</v>
      </c>
      <c r="F33" s="20">
        <f>F15/(1+$G$11)^F$31</f>
        <v>125050.77616836606</v>
      </c>
      <c r="G33" s="20">
        <f>G15/(1+$G$11)^G$31</f>
        <v>119095.97730320576</v>
      </c>
    </row>
    <row r="34" spans="1:8" s="53" customFormat="1">
      <c r="A34" s="59" t="s">
        <v>3</v>
      </c>
      <c r="B34" s="20">
        <f>B16/(1+$G$11)^B$31</f>
        <v>181000</v>
      </c>
      <c r="C34" s="20">
        <f>C16/(1+$G$11)^C$31</f>
        <v>77142.857142857145</v>
      </c>
      <c r="D34" s="20">
        <f>D16/(1+$G$11)^D$31</f>
        <v>73469.387755102041</v>
      </c>
      <c r="E34" s="20">
        <f>E16/(1+$G$11)^E$31</f>
        <v>69970.84548104956</v>
      </c>
      <c r="F34" s="20">
        <f>F16/(1+$G$11)^F$31</f>
        <v>66638.900458142438</v>
      </c>
      <c r="G34" s="20">
        <f>G16/(1+$G$11)^G$31</f>
        <v>63465.619483945178</v>
      </c>
    </row>
    <row r="35" spans="1:8" s="53" customFormat="1">
      <c r="A35" s="58"/>
      <c r="B35" s="58"/>
      <c r="C35" s="58"/>
      <c r="D35" s="58"/>
      <c r="E35" s="58"/>
      <c r="F35" s="58"/>
      <c r="G35" s="58"/>
    </row>
    <row r="36" spans="1:8" s="53" customFormat="1">
      <c r="A36" s="58"/>
      <c r="B36" s="58"/>
      <c r="C36" s="58"/>
      <c r="D36" s="58"/>
      <c r="E36" s="58"/>
      <c r="F36" s="58"/>
      <c r="G36" s="58"/>
    </row>
    <row r="37" spans="1:8" s="53" customFormat="1">
      <c r="A37" s="57" t="s">
        <v>16</v>
      </c>
      <c r="B37" s="58"/>
      <c r="C37" s="58"/>
      <c r="D37" s="58"/>
      <c r="E37" s="58"/>
      <c r="F37" s="58"/>
      <c r="G37" s="58"/>
    </row>
    <row r="38" spans="1:8" s="53" customFormat="1">
      <c r="A38" s="58"/>
      <c r="B38" s="58"/>
      <c r="C38" s="58"/>
      <c r="D38" s="58"/>
      <c r="E38" s="58"/>
      <c r="F38" s="58"/>
      <c r="G38" s="58"/>
    </row>
    <row r="39" spans="1:8" s="53" customFormat="1">
      <c r="A39" s="59"/>
      <c r="B39" s="63">
        <v>0</v>
      </c>
      <c r="C39" s="63">
        <v>1</v>
      </c>
      <c r="D39" s="63">
        <v>2</v>
      </c>
      <c r="E39" s="63">
        <v>3</v>
      </c>
      <c r="F39" s="63">
        <v>4</v>
      </c>
      <c r="G39" s="63">
        <v>5</v>
      </c>
    </row>
    <row r="40" spans="1:8" s="53" customFormat="1">
      <c r="A40" s="59" t="s">
        <v>1</v>
      </c>
      <c r="B40" s="20">
        <f>B24-B34</f>
        <v>-181000</v>
      </c>
      <c r="C40" s="20">
        <f>B40+C24-C34</f>
        <v>549596.27329192555</v>
      </c>
      <c r="D40" s="20">
        <f t="shared" ref="D40:G40" si="0">C40+D24-D34</f>
        <v>1178508.7380888085</v>
      </c>
      <c r="E40" s="20">
        <f t="shared" si="0"/>
        <v>1719304.720913833</v>
      </c>
      <c r="F40" s="20">
        <f t="shared" si="0"/>
        <v>2183767.4102870589</v>
      </c>
      <c r="G40" s="20">
        <f t="shared" si="0"/>
        <v>2582129.2602216955</v>
      </c>
    </row>
    <row r="41" spans="1:8" s="53" customFormat="1">
      <c r="A41" s="59" t="s">
        <v>2</v>
      </c>
      <c r="B41" s="20">
        <f>B25-B33</f>
        <v>-302000</v>
      </c>
      <c r="C41" s="20">
        <f>B41+C25-C33</f>
        <v>166629.3995859214</v>
      </c>
      <c r="D41" s="20">
        <f t="shared" ref="D41:G41" si="1">C41+D25-D33</f>
        <v>562144.66177145112</v>
      </c>
      <c r="E41" s="20">
        <f t="shared" si="1"/>
        <v>894653.2971521914</v>
      </c>
      <c r="F41" s="20">
        <f t="shared" si="1"/>
        <v>1172917.2604251511</v>
      </c>
      <c r="G41" s="20">
        <f t="shared" si="1"/>
        <v>1404529.752201359</v>
      </c>
    </row>
    <row r="42" spans="1:8" s="53" customFormat="1">
      <c r="A42" s="59" t="s">
        <v>3</v>
      </c>
      <c r="B42" s="20">
        <f>B26-B32</f>
        <v>-435000</v>
      </c>
      <c r="C42" s="20">
        <f>B42+C26-C32</f>
        <v>-353459.62732919247</v>
      </c>
      <c r="D42" s="20">
        <f t="shared" ref="D42:G42" si="2">C42+D26-D32</f>
        <v>-300301.18436788692</v>
      </c>
      <c r="E42" s="20">
        <f t="shared" si="2"/>
        <v>-270977.62176410656</v>
      </c>
      <c r="F42" s="20">
        <f t="shared" si="2"/>
        <v>-261575.22444153004</v>
      </c>
      <c r="G42" s="20">
        <f t="shared" si="2"/>
        <v>-268729.08654845506</v>
      </c>
    </row>
    <row r="43" spans="1:8" s="53" customFormat="1">
      <c r="A43" s="58"/>
      <c r="B43" s="58"/>
      <c r="C43" s="58"/>
      <c r="D43" s="58"/>
      <c r="E43" s="58"/>
      <c r="F43" s="58"/>
      <c r="G43" s="58"/>
    </row>
    <row r="44" spans="1:8" s="50" customFormat="1"/>
    <row r="45" spans="1:8" s="47" customFormat="1" ht="15" customHeight="1">
      <c r="A45" s="48" t="s">
        <v>17</v>
      </c>
      <c r="B45" s="44"/>
      <c r="C45" s="45"/>
      <c r="D45" s="45"/>
      <c r="E45" s="45"/>
      <c r="F45" s="45"/>
      <c r="G45" s="45"/>
      <c r="H45" s="46"/>
    </row>
    <row r="46" spans="1:8" s="4" customFormat="1"/>
    <row r="47" spans="1:8" s="4" customFormat="1">
      <c r="A47" s="6" t="s">
        <v>18</v>
      </c>
    </row>
    <row r="48" spans="1:8" s="4" customFormat="1"/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  <row r="57" s="4" customFormat="1"/>
    <row r="58" s="4" customFormat="1"/>
    <row r="59" s="4" customFormat="1"/>
    <row r="60" s="4" customFormat="1"/>
    <row r="61" s="4" customFormat="1"/>
    <row r="62" s="4" customFormat="1"/>
    <row r="63" s="4" customFormat="1"/>
    <row r="64" s="4" customFormat="1"/>
    <row r="65" spans="1:29" s="4" customFormat="1"/>
    <row r="66" spans="1:29" s="4" customFormat="1"/>
    <row r="67" spans="1:29" s="4" customFormat="1"/>
    <row r="68" spans="1:29" s="4" customFormat="1"/>
    <row r="69" spans="1:29" s="4" customFormat="1">
      <c r="A69" s="8" t="s">
        <v>22</v>
      </c>
      <c r="B69" s="9">
        <f>G40</f>
        <v>2582129.2602216955</v>
      </c>
    </row>
    <row r="70" spans="1:29" s="4" customFormat="1">
      <c r="A70" s="8" t="s">
        <v>23</v>
      </c>
      <c r="B70" s="9">
        <f t="shared" ref="B70:B71" si="3">G41</f>
        <v>1404529.752201359</v>
      </c>
    </row>
    <row r="71" spans="1:29" s="4" customFormat="1">
      <c r="A71" s="8" t="s">
        <v>24</v>
      </c>
      <c r="B71" s="9">
        <f t="shared" si="3"/>
        <v>-268729.08654845506</v>
      </c>
    </row>
    <row r="72" spans="1:29" s="7" customFormat="1"/>
    <row r="73" spans="1:29" s="4" customFormat="1"/>
    <row r="74" spans="1:29" s="4" customFormat="1">
      <c r="A74" s="6" t="s">
        <v>25</v>
      </c>
    </row>
    <row r="75" spans="1:29" s="4" customFormat="1"/>
    <row r="76" spans="1:29" s="4" customFormat="1">
      <c r="A76" s="28" t="s">
        <v>26</v>
      </c>
    </row>
    <row r="77" spans="1:29" s="4" customFormat="1">
      <c r="AA77" s="12"/>
      <c r="AB77" s="12"/>
      <c r="AC77" s="12"/>
    </row>
    <row r="78" spans="1:29" s="4" customFormat="1">
      <c r="A78" s="8" t="s">
        <v>4</v>
      </c>
      <c r="B78" s="9">
        <f>B71</f>
        <v>-268729.08654845506</v>
      </c>
    </row>
    <row r="79" spans="1:29" s="4" customFormat="1">
      <c r="A79" s="8" t="s">
        <v>6</v>
      </c>
      <c r="B79" s="9">
        <f>B70</f>
        <v>1404529.752201359</v>
      </c>
    </row>
    <row r="80" spans="1:29" s="4" customFormat="1">
      <c r="A80" s="8" t="s">
        <v>8</v>
      </c>
      <c r="B80" s="9">
        <f>B69</f>
        <v>2582129.2602216955</v>
      </c>
    </row>
    <row r="81" spans="1:23" s="4" customFormat="1">
      <c r="A81" s="8" t="s">
        <v>10</v>
      </c>
      <c r="B81" s="9">
        <f>B79-B78</f>
        <v>1673258.8387498141</v>
      </c>
    </row>
    <row r="82" spans="1:23" s="4" customFormat="1">
      <c r="A82" s="8" t="s">
        <v>12</v>
      </c>
      <c r="B82" s="9">
        <f>B80-B79</f>
        <v>1177599.5080203365</v>
      </c>
    </row>
    <row r="83" spans="1:23" s="4" customFormat="1"/>
    <row r="84" spans="1:23" s="4" customFormat="1">
      <c r="A84" s="28" t="s">
        <v>28</v>
      </c>
    </row>
    <row r="85" spans="1:23" s="4" customFormat="1"/>
    <row r="86" spans="1:23" s="4" customFormat="1">
      <c r="A86" s="8" t="s">
        <v>5</v>
      </c>
      <c r="B86" s="9">
        <f>0.5*1*(B81+B82)</f>
        <v>1425429.1733850753</v>
      </c>
    </row>
    <row r="87" spans="1:23" s="4" customFormat="1">
      <c r="A87" s="8" t="s">
        <v>7</v>
      </c>
      <c r="B87" s="9">
        <f>IF(AND(B79&gt;0,B78&lt;0),0.5*(B78/B81)*B78,IF(AND(B80&lt;0,B80&gt;0),B86-B88,IF(B78&gt;0,0,B86)))</f>
        <v>21579.244132701904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s="4" customFormat="1">
      <c r="A88" s="8" t="s">
        <v>9</v>
      </c>
      <c r="B88" s="9">
        <f>IF(AND(B79&lt;0,B80&gt;0),0.5*(B80/B86)*B80,IF(AND(B79&gt;0,B78&lt;0),B86-B87,IF(B80&lt;0,0,B86)))</f>
        <v>1403849.9292523733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s="5" customFormat="1">
      <c r="B89" s="10"/>
    </row>
    <row r="90" spans="1:23" s="5" customFormat="1">
      <c r="A90" s="29" t="s">
        <v>27</v>
      </c>
      <c r="B90" s="10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s="5" customFormat="1">
      <c r="B91" s="10"/>
      <c r="D91" s="4"/>
      <c r="E91" s="11">
        <f>B78</f>
        <v>-268729.08654845506</v>
      </c>
      <c r="F91" s="4"/>
      <c r="G91" s="4"/>
      <c r="H91" s="4"/>
      <c r="I91" s="4"/>
      <c r="J91" s="4"/>
      <c r="K91" s="12"/>
      <c r="L91" s="13">
        <f>B79</f>
        <v>1404529.752201359</v>
      </c>
      <c r="M91" s="4"/>
      <c r="N91" s="4"/>
      <c r="O91" s="4"/>
      <c r="P91" s="4"/>
      <c r="Q91" s="4"/>
      <c r="R91" s="4"/>
      <c r="S91" s="4"/>
      <c r="T91" s="4"/>
      <c r="U91" s="13">
        <f>B80</f>
        <v>2582129.2602216955</v>
      </c>
      <c r="V91" s="4"/>
      <c r="W91" s="4"/>
    </row>
    <row r="92" spans="1:23" s="4" customFormat="1">
      <c r="A92" s="8" t="s">
        <v>11</v>
      </c>
      <c r="B92" s="24">
        <f>B88/B86</f>
        <v>0.9848612301925489</v>
      </c>
      <c r="E92" s="14"/>
      <c r="H92" s="15" t="str">
        <f>IF(AND(E92&lt;0,J92&gt;0),0," ")</f>
        <v xml:space="preserve"> </v>
      </c>
      <c r="J92" s="14"/>
      <c r="L92" s="16"/>
      <c r="M92" s="15" t="str">
        <f>IF(AND(J92&lt;0,O92&gt;0),0," ")</f>
        <v xml:space="preserve"> </v>
      </c>
      <c r="O92" s="14"/>
    </row>
    <row r="93" spans="1:23" s="4" customFormat="1">
      <c r="A93" s="8" t="s">
        <v>13</v>
      </c>
      <c r="B93" s="9">
        <f>IF(AND(B79&gt;0,B78&lt;0),B79+(B82-B81)/6+((B81-B79)^3)/(6*B81^2),IF(OR(B79=0,AND(B79&lt;0,B80&gt;0)),((B79+B82)^3)/(6*B82^2),IF(B78&gt;0,B79+(B82-B81)/6,0)))</f>
        <v>1323075.0885946869</v>
      </c>
    </row>
    <row r="94" spans="1:23" s="4" customFormat="1">
      <c r="A94" s="8" t="s">
        <v>15</v>
      </c>
      <c r="B94" s="9">
        <f>B93/B86*B88</f>
        <v>1303045.359390479</v>
      </c>
      <c r="I94" s="17"/>
    </row>
    <row r="95" spans="1:23" s="4" customFormat="1">
      <c r="G95" s="12"/>
      <c r="H95" s="18">
        <f>B81</f>
        <v>1673258.8387498141</v>
      </c>
      <c r="I95" s="16"/>
      <c r="M95" s="19"/>
      <c r="Q95" s="18">
        <f>B82</f>
        <v>1177599.5080203365</v>
      </c>
    </row>
    <row r="96" spans="1:23" s="4" customFormat="1">
      <c r="G96" s="12"/>
      <c r="H96" s="18"/>
      <c r="I96" s="16"/>
      <c r="M96" s="19"/>
      <c r="Q96" s="18"/>
    </row>
    <row r="97" spans="1:12" s="4" customFormat="1">
      <c r="H97" s="19"/>
      <c r="L97" s="16"/>
    </row>
    <row r="98" spans="1:12" s="4" customFormat="1">
      <c r="A98" s="4" t="s">
        <v>32</v>
      </c>
      <c r="F98" s="4" t="s">
        <v>33</v>
      </c>
    </row>
    <row r="99" spans="1:12" s="4" customFormat="1"/>
    <row r="100" spans="1:12" s="4" customFormat="1"/>
    <row r="101" spans="1:12" s="4" customFormat="1"/>
    <row r="102" spans="1:12" s="4" customFormat="1"/>
    <row r="103" spans="1:12" s="4" customFormat="1"/>
    <row r="104" spans="1:12" s="4" customFormat="1"/>
    <row r="105" spans="1:12" s="4" customFormat="1"/>
    <row r="106" spans="1:12" s="4" customFormat="1"/>
    <row r="107" spans="1:12" s="4" customFormat="1"/>
    <row r="108" spans="1:12" s="4" customFormat="1"/>
    <row r="109" spans="1:12" s="4" customFormat="1"/>
    <row r="110" spans="1:12" s="4" customFormat="1"/>
    <row r="111" spans="1:12" s="4" customFormat="1"/>
    <row r="112" spans="1:12" s="4" customFormat="1"/>
    <row r="113" spans="1:6" s="4" customFormat="1"/>
    <row r="114" spans="1:6" s="4" customFormat="1"/>
    <row r="115" spans="1:6" s="4" customFormat="1"/>
    <row r="116" spans="1:6" s="4" customFormat="1"/>
    <row r="117" spans="1:6" s="4" customFormat="1"/>
    <row r="118" spans="1:6" s="4" customFormat="1"/>
    <row r="119" spans="1:6" s="4" customFormat="1"/>
    <row r="120" spans="1:6" s="4" customFormat="1"/>
    <row r="121" spans="1:6" s="7" customFormat="1"/>
    <row r="128" spans="1:6">
      <c r="A128" s="26" t="s">
        <v>31</v>
      </c>
      <c r="B128" s="26" t="s">
        <v>30</v>
      </c>
      <c r="C128" s="26" t="s">
        <v>13</v>
      </c>
      <c r="D128" s="26" t="s">
        <v>15</v>
      </c>
      <c r="E128" s="26" t="s">
        <v>29</v>
      </c>
      <c r="F128" s="26"/>
    </row>
    <row r="129" spans="1:6">
      <c r="A129" s="26">
        <v>0</v>
      </c>
      <c r="B129" s="26">
        <v>0</v>
      </c>
      <c r="C129" s="27">
        <f>$B$93</f>
        <v>1323075.0885946869</v>
      </c>
      <c r="D129" s="27">
        <f>$B$94</f>
        <v>1303045.359390479</v>
      </c>
      <c r="E129" s="27">
        <f>B69</f>
        <v>2582129.2602216955</v>
      </c>
      <c r="F129" s="26"/>
    </row>
    <row r="130" spans="1:6">
      <c r="A130" s="26">
        <v>1</v>
      </c>
      <c r="B130" s="26">
        <v>0</v>
      </c>
      <c r="C130" s="27">
        <f t="shared" ref="C130:C131" si="4">$B$93</f>
        <v>1323075.0885946869</v>
      </c>
      <c r="D130" s="27">
        <f t="shared" ref="D130:D131" si="5">$B$94</f>
        <v>1303045.359390479</v>
      </c>
      <c r="E130" s="27">
        <f t="shared" ref="E130:E131" si="6">B70</f>
        <v>1404529.752201359</v>
      </c>
      <c r="F130" s="26"/>
    </row>
    <row r="131" spans="1:6">
      <c r="A131" s="26">
        <v>0</v>
      </c>
      <c r="B131" s="26">
        <v>0</v>
      </c>
      <c r="C131" s="27">
        <f t="shared" si="4"/>
        <v>1323075.0885946869</v>
      </c>
      <c r="D131" s="27">
        <f t="shared" si="5"/>
        <v>1303045.359390479</v>
      </c>
      <c r="E131" s="27">
        <f t="shared" si="6"/>
        <v>-268729.08654845506</v>
      </c>
      <c r="F131" s="26"/>
    </row>
    <row r="134" spans="1:6">
      <c r="C134" s="3"/>
      <c r="D134" s="3"/>
      <c r="E134" s="3"/>
    </row>
    <row r="135" spans="1:6">
      <c r="C135" s="3"/>
      <c r="D135" s="3"/>
      <c r="E135" s="3"/>
    </row>
    <row r="136" spans="1:6">
      <c r="C136" s="3"/>
      <c r="D136" s="3"/>
      <c r="E136" s="3"/>
    </row>
  </sheetData>
  <dataValidations count="2">
    <dataValidation allowBlank="1" showInputMessage="1" showErrorMessage="1" promptTitle="Discount rate" prompt="Enter a discount rate for operational cash-flows" sqref="G3" xr:uid="{B01246CA-3746-422E-A034-BDF5C10EED9D}"/>
    <dataValidation allowBlank="1" showInputMessage="1" showErrorMessage="1" promptTitle="Discount rate" prompt="Enter a discount rate for investment cost cash-flows" sqref="G11" xr:uid="{423FC3F8-3AC8-45F1-B491-DCF2BBDCB38E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4C36-D750-48FE-A9EE-9C3F25AD5466}">
  <sheetPr codeName="Sheet3"/>
  <dimension ref="A1:AC137"/>
  <sheetViews>
    <sheetView zoomScale="80" zoomScaleNormal="80" workbookViewId="0"/>
  </sheetViews>
  <sheetFormatPr defaultRowHeight="15"/>
  <cols>
    <col min="1" max="1" width="18.140625" style="1" customWidth="1"/>
    <col min="2" max="7" width="16.140625" style="1" customWidth="1"/>
    <col min="8" max="8" width="9.85546875" style="1" bestFit="1" customWidth="1"/>
    <col min="9" max="10" width="9.140625" style="1"/>
    <col min="11" max="11" width="9.85546875" style="1" customWidth="1"/>
    <col min="12" max="12" width="9.7109375" style="1" customWidth="1"/>
    <col min="13" max="16" width="9.140625" style="1"/>
    <col min="17" max="17" width="9.85546875" style="1" bestFit="1" customWidth="1"/>
    <col min="18" max="20" width="9.140625" style="1"/>
    <col min="21" max="21" width="9.85546875" style="1" bestFit="1" customWidth="1"/>
    <col min="22" max="27" width="9.140625" style="1"/>
    <col min="28" max="28" width="9.85546875" style="1" customWidth="1"/>
    <col min="29" max="29" width="10.5703125" style="1" customWidth="1"/>
    <col min="30" max="16384" width="9.140625" style="1"/>
  </cols>
  <sheetData>
    <row r="1" spans="1:8" s="34" customFormat="1" ht="15" customHeight="1">
      <c r="A1" s="30" t="s">
        <v>44</v>
      </c>
      <c r="B1" s="31"/>
      <c r="C1" s="32"/>
      <c r="D1" s="32"/>
      <c r="E1" s="32"/>
      <c r="F1" s="32"/>
      <c r="G1" s="32"/>
      <c r="H1" s="33"/>
    </row>
    <row r="2" spans="1:8" s="36" customFormat="1">
      <c r="A2" s="35"/>
      <c r="B2" s="35"/>
      <c r="C2" s="35"/>
      <c r="D2" s="35"/>
      <c r="E2" s="35"/>
      <c r="F2" s="35"/>
      <c r="G2" s="35"/>
      <c r="H2" s="35"/>
    </row>
    <row r="3" spans="1:8" s="36" customFormat="1">
      <c r="A3" s="37" t="s">
        <v>20</v>
      </c>
      <c r="B3" s="38"/>
      <c r="C3" s="38"/>
      <c r="D3" s="38"/>
      <c r="E3" s="38"/>
      <c r="F3" s="38" t="s">
        <v>0</v>
      </c>
      <c r="G3" s="81">
        <v>0.15</v>
      </c>
      <c r="H3" s="35"/>
    </row>
    <row r="4" spans="1:8" s="36" customFormat="1">
      <c r="A4" s="38"/>
      <c r="B4" s="38"/>
      <c r="C4" s="38"/>
      <c r="D4" s="38"/>
      <c r="E4" s="38"/>
      <c r="F4" s="38"/>
      <c r="G4" s="38"/>
      <c r="H4" s="35"/>
    </row>
    <row r="5" spans="1:8" s="36" customFormat="1">
      <c r="A5" s="38"/>
      <c r="B5" s="39">
        <v>0</v>
      </c>
      <c r="C5" s="38">
        <v>1</v>
      </c>
      <c r="D5" s="38">
        <v>2</v>
      </c>
      <c r="E5" s="38">
        <v>3</v>
      </c>
      <c r="F5" s="38">
        <v>4</v>
      </c>
      <c r="G5" s="38">
        <v>5</v>
      </c>
      <c r="H5" s="35"/>
    </row>
    <row r="6" spans="1:8" s="36" customFormat="1">
      <c r="A6" s="38" t="s">
        <v>1</v>
      </c>
      <c r="B6" s="21"/>
      <c r="C6" s="21">
        <v>1016500</v>
      </c>
      <c r="D6" s="21">
        <v>1016500</v>
      </c>
      <c r="E6" s="21">
        <v>1016500</v>
      </c>
      <c r="F6" s="21">
        <v>1016500</v>
      </c>
      <c r="G6" s="21">
        <v>1016500</v>
      </c>
      <c r="H6" s="35"/>
    </row>
    <row r="7" spans="1:8" s="36" customFormat="1">
      <c r="A7" s="38" t="s">
        <v>2</v>
      </c>
      <c r="B7" s="22"/>
      <c r="C7" s="21">
        <v>688000</v>
      </c>
      <c r="D7" s="21">
        <v>688000</v>
      </c>
      <c r="E7" s="21">
        <v>688000</v>
      </c>
      <c r="F7" s="21">
        <v>688000</v>
      </c>
      <c r="G7" s="21">
        <v>688000</v>
      </c>
      <c r="H7" s="35"/>
    </row>
    <row r="8" spans="1:8" s="36" customFormat="1">
      <c r="A8" s="38" t="s">
        <v>3</v>
      </c>
      <c r="B8" s="22"/>
      <c r="C8" s="21">
        <v>372960</v>
      </c>
      <c r="D8" s="21">
        <v>372960</v>
      </c>
      <c r="E8" s="21">
        <v>372960</v>
      </c>
      <c r="F8" s="21">
        <v>372960</v>
      </c>
      <c r="G8" s="21">
        <v>372960</v>
      </c>
      <c r="H8" s="35"/>
    </row>
    <row r="9" spans="1:8" s="36" customFormat="1">
      <c r="A9" s="35"/>
      <c r="B9" s="35"/>
      <c r="C9" s="35"/>
      <c r="D9" s="35"/>
      <c r="E9" s="35"/>
      <c r="F9" s="35"/>
      <c r="G9" s="35"/>
      <c r="H9" s="35"/>
    </row>
    <row r="10" spans="1:8" s="36" customFormat="1">
      <c r="A10" s="35"/>
      <c r="B10" s="35"/>
      <c r="C10" s="35"/>
      <c r="D10" s="35"/>
      <c r="E10" s="35"/>
      <c r="F10" s="35"/>
      <c r="G10" s="35"/>
      <c r="H10" s="35"/>
    </row>
    <row r="11" spans="1:8" s="36" customFormat="1">
      <c r="A11" s="37" t="s">
        <v>19</v>
      </c>
      <c r="B11" s="38"/>
      <c r="C11" s="38"/>
      <c r="D11" s="38"/>
      <c r="E11" s="38"/>
      <c r="F11" s="38" t="s">
        <v>0</v>
      </c>
      <c r="G11" s="81">
        <v>0.05</v>
      </c>
      <c r="H11" s="35"/>
    </row>
    <row r="12" spans="1:8" s="36" customFormat="1">
      <c r="A12" s="38"/>
      <c r="B12" s="38"/>
      <c r="C12" s="38"/>
      <c r="D12" s="38"/>
      <c r="E12" s="38"/>
      <c r="F12" s="38"/>
      <c r="G12" s="38"/>
      <c r="H12" s="35"/>
    </row>
    <row r="13" spans="1:8" s="36" customFormat="1">
      <c r="A13" s="38"/>
      <c r="B13" s="39">
        <v>0</v>
      </c>
      <c r="C13" s="39">
        <v>1</v>
      </c>
      <c r="D13" s="39">
        <v>2</v>
      </c>
      <c r="E13" s="39">
        <v>3</v>
      </c>
      <c r="F13" s="39">
        <v>4</v>
      </c>
      <c r="G13" s="39">
        <v>5</v>
      </c>
      <c r="H13" s="35"/>
    </row>
    <row r="14" spans="1:8" s="36" customFormat="1">
      <c r="A14" s="38" t="s">
        <v>1</v>
      </c>
      <c r="B14" s="21">
        <v>435000</v>
      </c>
      <c r="C14" s="21">
        <v>225000</v>
      </c>
      <c r="D14" s="21">
        <v>225000</v>
      </c>
      <c r="E14" s="21">
        <v>225000</v>
      </c>
      <c r="F14" s="21">
        <v>225000</v>
      </c>
      <c r="G14" s="21">
        <v>225000</v>
      </c>
      <c r="H14" s="35"/>
    </row>
    <row r="15" spans="1:8" s="36" customFormat="1">
      <c r="A15" s="38" t="s">
        <v>2</v>
      </c>
      <c r="B15" s="21">
        <v>302000</v>
      </c>
      <c r="C15" s="21">
        <v>152000</v>
      </c>
      <c r="D15" s="21">
        <v>152000</v>
      </c>
      <c r="E15" s="21">
        <v>152000</v>
      </c>
      <c r="F15" s="21">
        <v>152000</v>
      </c>
      <c r="G15" s="21">
        <v>152000</v>
      </c>
      <c r="H15" s="35"/>
    </row>
    <row r="16" spans="1:8" s="36" customFormat="1">
      <c r="A16" s="38" t="s">
        <v>3</v>
      </c>
      <c r="B16" s="21">
        <v>181000</v>
      </c>
      <c r="C16" s="21">
        <v>81000</v>
      </c>
      <c r="D16" s="21">
        <v>81000</v>
      </c>
      <c r="E16" s="21">
        <v>81000</v>
      </c>
      <c r="F16" s="21">
        <v>81000</v>
      </c>
      <c r="G16" s="21">
        <v>81000</v>
      </c>
      <c r="H16" s="35"/>
    </row>
    <row r="17" spans="1:8" s="36" customFormat="1">
      <c r="A17" s="38"/>
      <c r="B17" s="40"/>
      <c r="C17" s="40"/>
      <c r="D17" s="40"/>
      <c r="E17" s="40"/>
      <c r="F17" s="40"/>
      <c r="G17" s="40"/>
      <c r="H17" s="35"/>
    </row>
    <row r="18" spans="1:8" s="36" customFormat="1">
      <c r="A18" s="38"/>
      <c r="B18" s="40"/>
      <c r="C18" s="40"/>
      <c r="D18" s="40"/>
      <c r="E18" s="40"/>
      <c r="F18" s="40"/>
      <c r="G18" s="40"/>
      <c r="H18" s="35"/>
    </row>
    <row r="19" spans="1:8" s="68" customFormat="1">
      <c r="A19" s="65" t="s">
        <v>43</v>
      </c>
      <c r="B19" s="66"/>
      <c r="C19" s="66"/>
      <c r="D19" s="66"/>
      <c r="E19" s="66"/>
      <c r="F19" s="66"/>
      <c r="G19" s="66"/>
      <c r="H19" s="67"/>
    </row>
    <row r="20" spans="1:8" s="52" customFormat="1">
      <c r="A20" s="56"/>
      <c r="B20" s="56"/>
      <c r="C20" s="56"/>
      <c r="D20" s="56"/>
      <c r="E20" s="56"/>
      <c r="F20" s="56"/>
      <c r="G20" s="56"/>
      <c r="H20" s="51"/>
    </row>
    <row r="21" spans="1:8" s="53" customFormat="1">
      <c r="A21" s="57" t="s">
        <v>21</v>
      </c>
      <c r="B21" s="58"/>
      <c r="C21" s="58"/>
      <c r="D21" s="58"/>
      <c r="E21" s="58"/>
      <c r="F21" s="58"/>
      <c r="G21" s="58"/>
    </row>
    <row r="22" spans="1:8" s="53" customFormat="1">
      <c r="A22" s="58"/>
      <c r="B22" s="58"/>
      <c r="C22" s="58"/>
      <c r="D22" s="58"/>
      <c r="E22" s="58"/>
      <c r="F22" s="58"/>
      <c r="G22" s="58"/>
    </row>
    <row r="23" spans="1:8" s="53" customFormat="1">
      <c r="A23" s="59"/>
      <c r="B23" s="59">
        <v>0</v>
      </c>
      <c r="C23" s="59">
        <v>1</v>
      </c>
      <c r="D23" s="59">
        <v>2</v>
      </c>
      <c r="E23" s="59">
        <v>3</v>
      </c>
      <c r="F23" s="59">
        <v>4</v>
      </c>
      <c r="G23" s="59">
        <v>5</v>
      </c>
    </row>
    <row r="24" spans="1:8" s="53" customFormat="1">
      <c r="A24" s="64" t="s">
        <v>1</v>
      </c>
      <c r="B24" s="20">
        <f>B6/(1+$G$3)^B$23</f>
        <v>0</v>
      </c>
      <c r="C24" s="20">
        <f>C6/(1+$G$3)^C$23</f>
        <v>883913.04347826098</v>
      </c>
      <c r="D24" s="20">
        <f>D6/(1+$G$3)^D$23</f>
        <v>768620.03780718346</v>
      </c>
      <c r="E24" s="20">
        <f>E6/(1+$G$3)^E$23</f>
        <v>668365.25026711612</v>
      </c>
      <c r="F24" s="20">
        <f>F6/(1+$G$3)^F$23</f>
        <v>581187.17414531845</v>
      </c>
      <c r="G24" s="20">
        <f>G6/(1+$G$3)^G$23</f>
        <v>505380.15143071167</v>
      </c>
    </row>
    <row r="25" spans="1:8" s="53" customFormat="1">
      <c r="A25" s="64" t="s">
        <v>2</v>
      </c>
      <c r="B25" s="20">
        <f>B7/(1+$G$3)^B$23</f>
        <v>0</v>
      </c>
      <c r="C25" s="20">
        <f>C7/(1+$G$3)^C$23</f>
        <v>598260.86956521741</v>
      </c>
      <c r="D25" s="20">
        <f>D7/(1+$G$3)^D$23</f>
        <v>520226.84310018911</v>
      </c>
      <c r="E25" s="20">
        <f>E7/(1+$G$3)^E$23</f>
        <v>452371.16791320802</v>
      </c>
      <c r="F25" s="20">
        <f>F7/(1+$G$3)^F$23</f>
        <v>393366.23296800698</v>
      </c>
      <c r="G25" s="20">
        <f>G7/(1+$G$3)^G$23</f>
        <v>342057.59388522344</v>
      </c>
    </row>
    <row r="26" spans="1:8" s="53" customFormat="1">
      <c r="A26" s="64" t="s">
        <v>3</v>
      </c>
      <c r="B26" s="20">
        <f>B8/(1+$G$3)^B$23</f>
        <v>0</v>
      </c>
      <c r="C26" s="20">
        <f>C8/(1+$G$3)^C$23</f>
        <v>324313.04347826092</v>
      </c>
      <c r="D26" s="20">
        <f>D8/(1+$G$3)^D$23</f>
        <v>282011.34215500951</v>
      </c>
      <c r="E26" s="20">
        <f>E8/(1+$G$3)^E$23</f>
        <v>245227.25404783437</v>
      </c>
      <c r="F26" s="20">
        <f>F8/(1+$G$3)^F$23</f>
        <v>213241.09047637772</v>
      </c>
      <c r="G26" s="20">
        <f>G8/(1+$G$3)^G$23</f>
        <v>185427.03519685019</v>
      </c>
    </row>
    <row r="27" spans="1:8" s="53" customFormat="1">
      <c r="A27" s="58"/>
      <c r="B27" s="60"/>
      <c r="C27" s="60"/>
      <c r="D27" s="60"/>
      <c r="E27" s="60"/>
      <c r="F27" s="60"/>
      <c r="G27" s="60"/>
    </row>
    <row r="28" spans="1:8" s="53" customFormat="1">
      <c r="A28" s="58"/>
      <c r="B28" s="60"/>
      <c r="C28" s="60"/>
      <c r="D28" s="60"/>
      <c r="E28" s="60"/>
      <c r="F28" s="60"/>
      <c r="G28" s="60"/>
    </row>
    <row r="29" spans="1:8" s="53" customFormat="1">
      <c r="A29" s="61" t="s">
        <v>14</v>
      </c>
      <c r="B29" s="60"/>
      <c r="C29" s="60"/>
      <c r="D29" s="60"/>
      <c r="E29" s="60"/>
      <c r="F29" s="60"/>
      <c r="G29" s="62"/>
    </row>
    <row r="30" spans="1:8" s="53" customFormat="1">
      <c r="A30" s="58"/>
      <c r="B30" s="60"/>
      <c r="C30" s="60"/>
      <c r="D30" s="60"/>
      <c r="E30" s="60"/>
      <c r="F30" s="60"/>
      <c r="G30" s="60"/>
    </row>
    <row r="31" spans="1:8" s="53" customFormat="1">
      <c r="A31" s="59"/>
      <c r="B31" s="63">
        <v>0</v>
      </c>
      <c r="C31" s="63">
        <v>1</v>
      </c>
      <c r="D31" s="63">
        <v>2</v>
      </c>
      <c r="E31" s="63">
        <v>3</v>
      </c>
      <c r="F31" s="63">
        <v>4</v>
      </c>
      <c r="G31" s="63">
        <v>5</v>
      </c>
    </row>
    <row r="32" spans="1:8" s="53" customFormat="1">
      <c r="A32" s="59" t="s">
        <v>1</v>
      </c>
      <c r="B32" s="20">
        <f>B14/(1+$G$11)^B$31</f>
        <v>435000</v>
      </c>
      <c r="C32" s="20">
        <f>C14/(1+$G$11)^C$31</f>
        <v>214285.71428571429</v>
      </c>
      <c r="D32" s="20">
        <f>D14/(1+$G$11)^D$31</f>
        <v>204081.63265306121</v>
      </c>
      <c r="E32" s="20">
        <f>E14/(1+$G$11)^E$31</f>
        <v>194363.45966958211</v>
      </c>
      <c r="F32" s="20">
        <f>F14/(1+$G$11)^F$31</f>
        <v>185108.05682817343</v>
      </c>
      <c r="G32" s="20">
        <f>G14/(1+$G$11)^G$31</f>
        <v>176293.38745540325</v>
      </c>
    </row>
    <row r="33" spans="1:8" s="53" customFormat="1">
      <c r="A33" s="59" t="s">
        <v>2</v>
      </c>
      <c r="B33" s="20">
        <f>B15/(1+$G$11)^B$31</f>
        <v>302000</v>
      </c>
      <c r="C33" s="20">
        <f>C15/(1+$G$11)^C$31</f>
        <v>144761.90476190476</v>
      </c>
      <c r="D33" s="20">
        <f>D15/(1+$G$11)^D$31</f>
        <v>137868.48072562358</v>
      </c>
      <c r="E33" s="20">
        <f>E15/(1+$G$11)^E$31</f>
        <v>131303.31497678434</v>
      </c>
      <c r="F33" s="20">
        <f>F15/(1+$G$11)^F$31</f>
        <v>125050.77616836606</v>
      </c>
      <c r="G33" s="20">
        <f>G15/(1+$G$11)^G$31</f>
        <v>119095.97730320576</v>
      </c>
    </row>
    <row r="34" spans="1:8" s="53" customFormat="1">
      <c r="A34" s="59" t="s">
        <v>3</v>
      </c>
      <c r="B34" s="20">
        <f>B16/(1+$G$11)^B$31</f>
        <v>181000</v>
      </c>
      <c r="C34" s="20">
        <f>C16/(1+$G$11)^C$31</f>
        <v>77142.857142857145</v>
      </c>
      <c r="D34" s="20">
        <f>D16/(1+$G$11)^D$31</f>
        <v>73469.387755102041</v>
      </c>
      <c r="E34" s="20">
        <f>E16/(1+$G$11)^E$31</f>
        <v>69970.84548104956</v>
      </c>
      <c r="F34" s="20">
        <f>F16/(1+$G$11)^F$31</f>
        <v>66638.900458142438</v>
      </c>
      <c r="G34" s="20">
        <f>G16/(1+$G$11)^G$31</f>
        <v>63465.619483945178</v>
      </c>
    </row>
    <row r="35" spans="1:8" s="53" customFormat="1">
      <c r="A35" s="58"/>
      <c r="B35" s="58"/>
      <c r="C35" s="58"/>
      <c r="D35" s="58"/>
      <c r="E35" s="58"/>
      <c r="F35" s="58"/>
      <c r="G35" s="58"/>
    </row>
    <row r="36" spans="1:8" s="53" customFormat="1">
      <c r="A36" s="58"/>
      <c r="B36" s="58"/>
      <c r="C36" s="58"/>
      <c r="D36" s="58"/>
      <c r="E36" s="58"/>
      <c r="F36" s="58"/>
      <c r="G36" s="58"/>
    </row>
    <row r="37" spans="1:8" s="53" customFormat="1">
      <c r="A37" s="57" t="s">
        <v>16</v>
      </c>
      <c r="B37" s="58"/>
      <c r="C37" s="58"/>
      <c r="D37" s="58"/>
      <c r="E37" s="58"/>
      <c r="F37" s="58"/>
      <c r="G37" s="58"/>
    </row>
    <row r="38" spans="1:8" s="53" customFormat="1">
      <c r="A38" s="58"/>
      <c r="B38" s="58"/>
      <c r="C38" s="58"/>
      <c r="D38" s="58"/>
      <c r="E38" s="58"/>
      <c r="F38" s="58"/>
      <c r="G38" s="58"/>
    </row>
    <row r="39" spans="1:8" s="53" customFormat="1">
      <c r="A39" s="59"/>
      <c r="B39" s="63">
        <v>0</v>
      </c>
      <c r="C39" s="63">
        <v>1</v>
      </c>
      <c r="D39" s="63">
        <v>2</v>
      </c>
      <c r="E39" s="63">
        <v>3</v>
      </c>
      <c r="F39" s="63">
        <v>4</v>
      </c>
      <c r="G39" s="63">
        <v>5</v>
      </c>
    </row>
    <row r="40" spans="1:8" s="53" customFormat="1">
      <c r="A40" s="59" t="s">
        <v>1</v>
      </c>
      <c r="B40" s="20">
        <f>B24-B34</f>
        <v>-181000</v>
      </c>
      <c r="C40" s="20">
        <f>B40+C24-C34</f>
        <v>625770.18633540382</v>
      </c>
      <c r="D40" s="20">
        <f t="shared" ref="D40:G40" si="0">C40+D24-D34</f>
        <v>1320920.8363874853</v>
      </c>
      <c r="E40" s="20">
        <f t="shared" si="0"/>
        <v>1919315.2411735519</v>
      </c>
      <c r="F40" s="20">
        <f t="shared" si="0"/>
        <v>2433863.5148607278</v>
      </c>
      <c r="G40" s="20">
        <f t="shared" si="0"/>
        <v>2875778.0468074945</v>
      </c>
    </row>
    <row r="41" spans="1:8" s="53" customFormat="1">
      <c r="A41" s="59" t="s">
        <v>2</v>
      </c>
      <c r="B41" s="20">
        <f>B25-B33</f>
        <v>-302000</v>
      </c>
      <c r="C41" s="20">
        <f>B41+C25-C33</f>
        <v>151498.96480331264</v>
      </c>
      <c r="D41" s="20">
        <f t="shared" ref="D41:G41" si="1">C41+D25-D33</f>
        <v>533857.32717787824</v>
      </c>
      <c r="E41" s="20">
        <f t="shared" si="1"/>
        <v>854925.18011430185</v>
      </c>
      <c r="F41" s="20">
        <f t="shared" si="1"/>
        <v>1123240.6369139429</v>
      </c>
      <c r="G41" s="20">
        <f t="shared" si="1"/>
        <v>1346202.2534959605</v>
      </c>
    </row>
    <row r="42" spans="1:8" s="53" customFormat="1">
      <c r="A42" s="59" t="s">
        <v>3</v>
      </c>
      <c r="B42" s="20">
        <f>B26-B32</f>
        <v>-435000</v>
      </c>
      <c r="C42" s="20">
        <f>B42+C26-C32</f>
        <v>-324972.67080745334</v>
      </c>
      <c r="D42" s="20">
        <f t="shared" ref="D42:G42" si="2">C42+D26-D32</f>
        <v>-247042.96130550504</v>
      </c>
      <c r="E42" s="20">
        <f t="shared" si="2"/>
        <v>-196179.16692725278</v>
      </c>
      <c r="F42" s="20">
        <f t="shared" si="2"/>
        <v>-168046.13327904849</v>
      </c>
      <c r="G42" s="20">
        <f t="shared" si="2"/>
        <v>-158912.48553760155</v>
      </c>
    </row>
    <row r="43" spans="1:8" s="53" customFormat="1">
      <c r="A43" s="58"/>
      <c r="B43" s="58"/>
      <c r="C43" s="58"/>
      <c r="D43" s="58"/>
      <c r="E43" s="58"/>
      <c r="F43" s="58"/>
      <c r="G43" s="58"/>
    </row>
    <row r="44" spans="1:8" s="50" customFormat="1"/>
    <row r="45" spans="1:8" s="72" customFormat="1" ht="15.75" customHeight="1">
      <c r="A45" s="48" t="s">
        <v>17</v>
      </c>
      <c r="B45" s="69"/>
      <c r="C45" s="70"/>
      <c r="D45" s="70"/>
      <c r="E45" s="70"/>
      <c r="F45" s="70"/>
      <c r="G45" s="70"/>
      <c r="H45" s="71"/>
    </row>
    <row r="46" spans="1:8" s="4" customFormat="1"/>
    <row r="47" spans="1:8" s="4" customFormat="1">
      <c r="A47" s="6" t="s">
        <v>18</v>
      </c>
    </row>
    <row r="48" spans="1:8" s="4" customFormat="1"/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  <row r="57" s="4" customFormat="1"/>
    <row r="58" s="4" customFormat="1"/>
    <row r="59" s="4" customFormat="1"/>
    <row r="60" s="4" customFormat="1"/>
    <row r="61" s="4" customFormat="1"/>
    <row r="62" s="4" customFormat="1"/>
    <row r="63" s="4" customFormat="1"/>
    <row r="64" s="4" customFormat="1"/>
    <row r="65" spans="1:29" s="4" customFormat="1"/>
    <row r="66" spans="1:29" s="4" customFormat="1"/>
    <row r="67" spans="1:29" s="4" customFormat="1"/>
    <row r="68" spans="1:29" s="4" customFormat="1"/>
    <row r="69" spans="1:29" s="4" customFormat="1">
      <c r="A69" s="8" t="s">
        <v>22</v>
      </c>
      <c r="B69" s="9">
        <f>G40</f>
        <v>2875778.0468074945</v>
      </c>
    </row>
    <row r="70" spans="1:29" s="4" customFormat="1">
      <c r="A70" s="8" t="s">
        <v>23</v>
      </c>
      <c r="B70" s="9">
        <f t="shared" ref="B70:B71" si="3">G41</f>
        <v>1346202.2534959605</v>
      </c>
    </row>
    <row r="71" spans="1:29" s="4" customFormat="1">
      <c r="A71" s="8" t="s">
        <v>24</v>
      </c>
      <c r="B71" s="9">
        <f t="shared" si="3"/>
        <v>-158912.48553760155</v>
      </c>
    </row>
    <row r="72" spans="1:29" s="7" customFormat="1"/>
    <row r="73" spans="1:29" s="4" customFormat="1"/>
    <row r="74" spans="1:29" s="4" customFormat="1">
      <c r="A74" s="6" t="s">
        <v>25</v>
      </c>
    </row>
    <row r="75" spans="1:29" s="4" customFormat="1"/>
    <row r="76" spans="1:29" s="4" customFormat="1">
      <c r="A76" s="28" t="s">
        <v>26</v>
      </c>
    </row>
    <row r="77" spans="1:29" s="4" customFormat="1">
      <c r="AA77" s="12"/>
      <c r="AB77" s="12"/>
      <c r="AC77" s="12"/>
    </row>
    <row r="78" spans="1:29" s="4" customFormat="1">
      <c r="A78" s="8" t="s">
        <v>4</v>
      </c>
      <c r="B78" s="9">
        <f>B71</f>
        <v>-158912.48553760155</v>
      </c>
    </row>
    <row r="79" spans="1:29" s="4" customFormat="1">
      <c r="A79" s="8" t="s">
        <v>6</v>
      </c>
      <c r="B79" s="9">
        <f>B70</f>
        <v>1346202.2534959605</v>
      </c>
    </row>
    <row r="80" spans="1:29" s="4" customFormat="1">
      <c r="A80" s="8" t="s">
        <v>8</v>
      </c>
      <c r="B80" s="9">
        <f>B69</f>
        <v>2875778.0468074945</v>
      </c>
    </row>
    <row r="81" spans="1:23" s="4" customFormat="1">
      <c r="A81" s="8" t="s">
        <v>10</v>
      </c>
      <c r="B81" s="9">
        <f>B79-B78</f>
        <v>1505114.7390335621</v>
      </c>
    </row>
    <row r="82" spans="1:23" s="4" customFormat="1">
      <c r="A82" s="8" t="s">
        <v>12</v>
      </c>
      <c r="B82" s="9">
        <f>B80-B79</f>
        <v>1529575.793311534</v>
      </c>
    </row>
    <row r="83" spans="1:23" s="4" customFormat="1"/>
    <row r="84" spans="1:23" s="4" customFormat="1">
      <c r="A84" s="28" t="s">
        <v>28</v>
      </c>
    </row>
    <row r="85" spans="1:23" s="4" customFormat="1"/>
    <row r="86" spans="1:23" s="4" customFormat="1">
      <c r="A86" s="8" t="s">
        <v>5</v>
      </c>
      <c r="B86" s="9">
        <f>0.5*1*(B81+B82)</f>
        <v>1517345.2661725481</v>
      </c>
    </row>
    <row r="87" spans="1:23" s="4" customFormat="1">
      <c r="A87" s="8" t="s">
        <v>7</v>
      </c>
      <c r="B87" s="9">
        <f>IF(AND(B79&gt;0,B78&lt;0),0.5*(B78/B81)*B78,IF(AND(B80&lt;0,B80&gt;0),B86-B88,IF(B78&gt;0,0,B86)))</f>
        <v>8389.1205782602156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s="4" customFormat="1">
      <c r="A88" s="8" t="s">
        <v>9</v>
      </c>
      <c r="B88" s="9">
        <f>IF(AND(B79&lt;0,B80&gt;0),0.5*(B80/B86)*B80,IF(AND(B79&gt;0,B78&lt;0),B86-B87,IF(B80&lt;0,0,B86)))</f>
        <v>1508956.1455942879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s="5" customFormat="1">
      <c r="B89" s="10"/>
    </row>
    <row r="90" spans="1:23" s="5" customFormat="1">
      <c r="A90" s="29" t="s">
        <v>27</v>
      </c>
      <c r="B90" s="10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s="5" customFormat="1">
      <c r="B91" s="10"/>
      <c r="D91" s="4"/>
      <c r="E91" s="11">
        <f>B78</f>
        <v>-158912.48553760155</v>
      </c>
      <c r="F91" s="4"/>
      <c r="G91" s="4"/>
      <c r="H91" s="4"/>
      <c r="I91" s="4"/>
      <c r="J91" s="4"/>
      <c r="K91" s="12"/>
      <c r="L91" s="13">
        <f>B79</f>
        <v>1346202.2534959605</v>
      </c>
      <c r="M91" s="4"/>
      <c r="N91" s="4"/>
      <c r="O91" s="4"/>
      <c r="P91" s="4"/>
      <c r="Q91" s="4"/>
      <c r="R91" s="4"/>
      <c r="S91" s="4"/>
      <c r="T91" s="4"/>
      <c r="U91" s="13">
        <f>B80</f>
        <v>2875778.0468074945</v>
      </c>
      <c r="V91" s="4"/>
      <c r="W91" s="4"/>
    </row>
    <row r="92" spans="1:23" s="4" customFormat="1">
      <c r="A92" s="8" t="s">
        <v>11</v>
      </c>
      <c r="B92" s="24">
        <f>B88/B86</f>
        <v>0.99447118545443425</v>
      </c>
      <c r="E92" s="14"/>
      <c r="H92" s="15" t="str">
        <f>IF(AND(E92&lt;0,J92&gt;0),0," ")</f>
        <v xml:space="preserve"> </v>
      </c>
      <c r="J92" s="14"/>
      <c r="L92" s="16"/>
      <c r="M92" s="15" t="str">
        <f>IF(AND(J92&lt;0,O92&gt;0),0," ")</f>
        <v xml:space="preserve"> </v>
      </c>
      <c r="O92" s="14"/>
    </row>
    <row r="93" spans="1:23" s="4" customFormat="1">
      <c r="A93" s="8" t="s">
        <v>13</v>
      </c>
      <c r="B93" s="9">
        <f>IF(AND(B79&gt;0,B78&lt;0),B79+(B82-B81)/6+((B81-B79)^3)/(6*B81^2),IF(OR(B79=0,AND(B79&lt;0,B80&gt;0)),((B79+B82)^3)/(6*B82^2),IF(B78&gt;0,B79+(B82-B81)/6,0)))</f>
        <v>1350574.3415841372</v>
      </c>
    </row>
    <row r="94" spans="1:23" s="4" customFormat="1">
      <c r="A94" s="8" t="s">
        <v>15</v>
      </c>
      <c r="B94" s="9">
        <f>B93/B86*B88</f>
        <v>1343107.2665195188</v>
      </c>
      <c r="I94" s="17"/>
    </row>
    <row r="95" spans="1:23" s="4" customFormat="1">
      <c r="G95" s="12"/>
      <c r="H95" s="18">
        <f>B81</f>
        <v>1505114.7390335621</v>
      </c>
      <c r="I95" s="16"/>
      <c r="M95" s="19"/>
      <c r="Q95" s="18">
        <f>B82</f>
        <v>1529575.793311534</v>
      </c>
    </row>
    <row r="96" spans="1:23" s="4" customFormat="1">
      <c r="G96" s="12"/>
      <c r="H96" s="18"/>
      <c r="I96" s="16"/>
      <c r="M96" s="19"/>
      <c r="Q96" s="18"/>
    </row>
    <row r="97" spans="1:12" s="4" customFormat="1">
      <c r="H97" s="19"/>
      <c r="L97" s="16"/>
    </row>
    <row r="98" spans="1:12" s="4" customFormat="1">
      <c r="A98" s="4" t="s">
        <v>32</v>
      </c>
      <c r="F98" s="4" t="s">
        <v>33</v>
      </c>
    </row>
    <row r="99" spans="1:12" s="4" customFormat="1"/>
    <row r="100" spans="1:12" s="4" customFormat="1"/>
    <row r="101" spans="1:12" s="4" customFormat="1"/>
    <row r="102" spans="1:12" s="4" customFormat="1"/>
    <row r="103" spans="1:12" s="4" customFormat="1"/>
    <row r="104" spans="1:12" s="4" customFormat="1"/>
    <row r="105" spans="1:12" s="4" customFormat="1"/>
    <row r="106" spans="1:12" s="4" customFormat="1"/>
    <row r="107" spans="1:12" s="4" customFormat="1"/>
    <row r="108" spans="1:12" s="4" customFormat="1"/>
    <row r="109" spans="1:12" s="4" customFormat="1"/>
    <row r="110" spans="1:12" s="4" customFormat="1"/>
    <row r="111" spans="1:12" s="4" customFormat="1"/>
    <row r="112" spans="1:12" s="4" customFormat="1"/>
    <row r="113" s="4" customFormat="1"/>
    <row r="114" s="4" customFormat="1"/>
    <row r="115" s="4" customFormat="1"/>
    <row r="116" s="4" customFormat="1"/>
    <row r="117" s="4" customFormat="1"/>
    <row r="118" s="4" customFormat="1"/>
    <row r="119" s="4" customFormat="1"/>
    <row r="120" s="4" customFormat="1"/>
    <row r="121" s="7" customFormat="1"/>
    <row r="129" spans="1:5">
      <c r="A129" s="26" t="s">
        <v>31</v>
      </c>
      <c r="B129" s="26" t="s">
        <v>30</v>
      </c>
      <c r="C129" s="26" t="s">
        <v>13</v>
      </c>
      <c r="D129" s="26" t="s">
        <v>15</v>
      </c>
      <c r="E129" s="26" t="s">
        <v>29</v>
      </c>
    </row>
    <row r="130" spans="1:5">
      <c r="A130" s="26">
        <v>0</v>
      </c>
      <c r="B130" s="26">
        <v>0</v>
      </c>
      <c r="C130" s="27">
        <f>$B$93</f>
        <v>1350574.3415841372</v>
      </c>
      <c r="D130" s="27">
        <f>$B$94</f>
        <v>1343107.2665195188</v>
      </c>
      <c r="E130" s="27">
        <f>B69</f>
        <v>2875778.0468074945</v>
      </c>
    </row>
    <row r="131" spans="1:5">
      <c r="A131" s="26">
        <v>1</v>
      </c>
      <c r="B131" s="26">
        <v>0</v>
      </c>
      <c r="C131" s="27">
        <f t="shared" ref="C131:C132" si="4">$B$93</f>
        <v>1350574.3415841372</v>
      </c>
      <c r="D131" s="27">
        <f t="shared" ref="D131:D132" si="5">$B$94</f>
        <v>1343107.2665195188</v>
      </c>
      <c r="E131" s="27">
        <f t="shared" ref="E131:E132" si="6">B70</f>
        <v>1346202.2534959605</v>
      </c>
    </row>
    <row r="132" spans="1:5">
      <c r="A132" s="26">
        <v>0</v>
      </c>
      <c r="B132" s="26">
        <v>0</v>
      </c>
      <c r="C132" s="27">
        <f t="shared" si="4"/>
        <v>1350574.3415841372</v>
      </c>
      <c r="D132" s="27">
        <f t="shared" si="5"/>
        <v>1343107.2665195188</v>
      </c>
      <c r="E132" s="27">
        <f t="shared" si="6"/>
        <v>-158912.48553760155</v>
      </c>
    </row>
    <row r="135" spans="1:5">
      <c r="C135" s="3"/>
      <c r="D135" s="3"/>
      <c r="E135" s="3"/>
    </row>
    <row r="136" spans="1:5">
      <c r="C136" s="3"/>
      <c r="D136" s="3"/>
      <c r="E136" s="3"/>
    </row>
    <row r="137" spans="1:5">
      <c r="C137" s="3"/>
      <c r="D137" s="3"/>
      <c r="E137" s="3"/>
    </row>
  </sheetData>
  <dataValidations count="2">
    <dataValidation allowBlank="1" showInputMessage="1" showErrorMessage="1" promptTitle="Discount rate" prompt="Enter a discount rate for operational cash-flows" sqref="G3" xr:uid="{1B75FCDE-EC5E-46EE-9439-CF0A1323D4B2}"/>
    <dataValidation allowBlank="1" showInputMessage="1" showErrorMessage="1" promptTitle="Discount rate" prompt="Enter a discount rate for investment cost cash-flows" sqref="G11" xr:uid="{ABECFBD4-7376-41BB-AA46-4699EB465AFD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EB24-1359-474A-8C9B-81D71BF7FF0B}">
  <sheetPr codeName="Sheet4"/>
  <dimension ref="A1:AC137"/>
  <sheetViews>
    <sheetView zoomScale="80" zoomScaleNormal="80" workbookViewId="0"/>
  </sheetViews>
  <sheetFormatPr defaultRowHeight="15"/>
  <cols>
    <col min="1" max="1" width="18.140625" style="1" customWidth="1"/>
    <col min="2" max="7" width="16.140625" style="1" customWidth="1"/>
    <col min="8" max="8" width="10.28515625" style="1" customWidth="1"/>
    <col min="9" max="10" width="9.140625" style="1"/>
    <col min="11" max="11" width="9.85546875" style="1" customWidth="1"/>
    <col min="12" max="12" width="9.7109375" style="1" customWidth="1"/>
    <col min="13" max="16" width="9.140625" style="1"/>
    <col min="17" max="17" width="10" style="1" customWidth="1"/>
    <col min="18" max="20" width="9.140625" style="1"/>
    <col min="21" max="21" width="9.85546875" style="1" bestFit="1" customWidth="1"/>
    <col min="22" max="27" width="9.140625" style="1"/>
    <col min="28" max="28" width="9.85546875" style="1" customWidth="1"/>
    <col min="29" max="29" width="10.5703125" style="1" customWidth="1"/>
    <col min="30" max="16384" width="9.140625" style="1"/>
  </cols>
  <sheetData>
    <row r="1" spans="1:8" s="34" customFormat="1" ht="15" customHeight="1">
      <c r="A1" s="30" t="s">
        <v>44</v>
      </c>
      <c r="B1" s="31"/>
      <c r="C1" s="32"/>
      <c r="D1" s="32"/>
      <c r="E1" s="32"/>
      <c r="F1" s="32"/>
      <c r="G1" s="32"/>
      <c r="H1" s="33"/>
    </row>
    <row r="2" spans="1:8" s="36" customFormat="1">
      <c r="A2" s="35"/>
      <c r="B2" s="35"/>
      <c r="C2" s="35"/>
      <c r="D2" s="35"/>
      <c r="E2" s="35"/>
      <c r="F2" s="35"/>
      <c r="G2" s="35"/>
      <c r="H2" s="35"/>
    </row>
    <row r="3" spans="1:8" s="36" customFormat="1">
      <c r="A3" s="37" t="s">
        <v>20</v>
      </c>
      <c r="B3" s="38"/>
      <c r="C3" s="38"/>
      <c r="D3" s="38"/>
      <c r="E3" s="38"/>
      <c r="F3" s="38" t="s">
        <v>0</v>
      </c>
      <c r="G3" s="81">
        <v>0.15</v>
      </c>
      <c r="H3" s="35"/>
    </row>
    <row r="4" spans="1:8" s="36" customFormat="1">
      <c r="A4" s="38"/>
      <c r="B4" s="38"/>
      <c r="C4" s="38"/>
      <c r="D4" s="38"/>
      <c r="E4" s="38"/>
      <c r="F4" s="38"/>
      <c r="G4" s="38"/>
      <c r="H4" s="35"/>
    </row>
    <row r="5" spans="1:8" s="36" customFormat="1">
      <c r="A5" s="38"/>
      <c r="B5" s="39">
        <v>0</v>
      </c>
      <c r="C5" s="38">
        <v>1</v>
      </c>
      <c r="D5" s="38">
        <v>2</v>
      </c>
      <c r="E5" s="38">
        <v>3</v>
      </c>
      <c r="F5" s="38">
        <v>4</v>
      </c>
      <c r="G5" s="38">
        <v>5</v>
      </c>
      <c r="H5" s="35"/>
    </row>
    <row r="6" spans="1:8" s="36" customFormat="1">
      <c r="A6" s="38" t="s">
        <v>1</v>
      </c>
      <c r="B6" s="21"/>
      <c r="C6" s="23">
        <v>2768500</v>
      </c>
      <c r="D6" s="23">
        <v>2768500</v>
      </c>
      <c r="E6" s="23">
        <v>2768500</v>
      </c>
      <c r="F6" s="23">
        <v>2768500</v>
      </c>
      <c r="G6" s="23">
        <v>2768500</v>
      </c>
      <c r="H6" s="35"/>
    </row>
    <row r="7" spans="1:8" s="36" customFormat="1">
      <c r="A7" s="38" t="s">
        <v>2</v>
      </c>
      <c r="B7" s="22"/>
      <c r="C7" s="23">
        <v>1958200</v>
      </c>
      <c r="D7" s="23">
        <v>1958200</v>
      </c>
      <c r="E7" s="23">
        <v>1958200</v>
      </c>
      <c r="F7" s="23">
        <v>1958200</v>
      </c>
      <c r="G7" s="23">
        <v>1958200</v>
      </c>
      <c r="H7" s="35"/>
    </row>
    <row r="8" spans="1:8" s="36" customFormat="1">
      <c r="A8" s="38" t="s">
        <v>3</v>
      </c>
      <c r="B8" s="22"/>
      <c r="C8" s="23">
        <v>1247400</v>
      </c>
      <c r="D8" s="23">
        <v>1247400</v>
      </c>
      <c r="E8" s="23">
        <v>1247400</v>
      </c>
      <c r="F8" s="23">
        <v>1247400</v>
      </c>
      <c r="G8" s="23">
        <v>1247400</v>
      </c>
      <c r="H8" s="35"/>
    </row>
    <row r="9" spans="1:8" s="36" customFormat="1">
      <c r="A9" s="35"/>
      <c r="B9" s="35"/>
      <c r="C9" s="35"/>
      <c r="D9" s="35"/>
      <c r="E9" s="35"/>
      <c r="F9" s="35"/>
      <c r="G9" s="35"/>
      <c r="H9" s="35"/>
    </row>
    <row r="10" spans="1:8" s="36" customFormat="1">
      <c r="A10" s="35"/>
      <c r="B10" s="35"/>
      <c r="C10" s="35"/>
      <c r="D10" s="35"/>
      <c r="E10" s="35"/>
      <c r="F10" s="35"/>
      <c r="G10" s="35"/>
      <c r="H10" s="35"/>
    </row>
    <row r="11" spans="1:8" s="36" customFormat="1">
      <c r="A11" s="37" t="s">
        <v>19</v>
      </c>
      <c r="B11" s="38"/>
      <c r="C11" s="38"/>
      <c r="D11" s="38"/>
      <c r="E11" s="38"/>
      <c r="F11" s="38" t="s">
        <v>0</v>
      </c>
      <c r="G11" s="81">
        <v>0.05</v>
      </c>
      <c r="H11" s="35"/>
    </row>
    <row r="12" spans="1:8" s="36" customFormat="1">
      <c r="A12" s="38"/>
      <c r="B12" s="38"/>
      <c r="C12" s="38"/>
      <c r="D12" s="38"/>
      <c r="E12" s="38"/>
      <c r="F12" s="38"/>
      <c r="G12" s="38"/>
      <c r="H12" s="35"/>
    </row>
    <row r="13" spans="1:8" s="36" customFormat="1">
      <c r="A13" s="38"/>
      <c r="B13" s="39">
        <v>0</v>
      </c>
      <c r="C13" s="39">
        <v>1</v>
      </c>
      <c r="D13" s="39">
        <v>2</v>
      </c>
      <c r="E13" s="39">
        <v>3</v>
      </c>
      <c r="F13" s="39">
        <v>4</v>
      </c>
      <c r="G13" s="39">
        <v>5</v>
      </c>
      <c r="H13" s="35"/>
    </row>
    <row r="14" spans="1:8" s="36" customFormat="1">
      <c r="A14" s="38" t="s">
        <v>1</v>
      </c>
      <c r="B14" s="21">
        <v>1674000</v>
      </c>
      <c r="C14" s="21">
        <v>729000</v>
      </c>
      <c r="D14" s="21">
        <v>729000</v>
      </c>
      <c r="E14" s="21">
        <v>729000</v>
      </c>
      <c r="F14" s="21">
        <v>729000</v>
      </c>
      <c r="G14" s="21">
        <v>729000</v>
      </c>
      <c r="H14" s="35"/>
    </row>
    <row r="15" spans="1:8" s="36" customFormat="1">
      <c r="A15" s="38" t="s">
        <v>2</v>
      </c>
      <c r="B15" s="21">
        <v>1296000</v>
      </c>
      <c r="C15" s="21">
        <v>516000</v>
      </c>
      <c r="D15" s="21">
        <v>516000</v>
      </c>
      <c r="E15" s="21">
        <v>516000</v>
      </c>
      <c r="F15" s="21">
        <v>516000</v>
      </c>
      <c r="G15" s="21">
        <v>516000</v>
      </c>
      <c r="H15" s="35"/>
    </row>
    <row r="16" spans="1:8" s="36" customFormat="1">
      <c r="A16" s="38" t="s">
        <v>3</v>
      </c>
      <c r="B16" s="21">
        <v>942000</v>
      </c>
      <c r="C16" s="21">
        <v>307000</v>
      </c>
      <c r="D16" s="21">
        <v>307000</v>
      </c>
      <c r="E16" s="21">
        <v>307000</v>
      </c>
      <c r="F16" s="21">
        <v>307000</v>
      </c>
      <c r="G16" s="21">
        <v>307000</v>
      </c>
      <c r="H16" s="35"/>
    </row>
    <row r="17" spans="1:8" s="36" customFormat="1">
      <c r="A17" s="38"/>
      <c r="B17" s="40"/>
      <c r="C17" s="40"/>
      <c r="D17" s="40"/>
      <c r="E17" s="40"/>
      <c r="F17" s="40"/>
      <c r="G17" s="40"/>
      <c r="H17" s="35"/>
    </row>
    <row r="18" spans="1:8" s="36" customFormat="1">
      <c r="A18" s="38"/>
      <c r="B18" s="40"/>
      <c r="C18" s="40"/>
      <c r="D18" s="40"/>
      <c r="E18" s="40"/>
      <c r="F18" s="40"/>
      <c r="G18" s="40"/>
      <c r="H18" s="35"/>
    </row>
    <row r="19" spans="1:8" s="68" customFormat="1">
      <c r="A19" s="65" t="s">
        <v>43</v>
      </c>
      <c r="B19" s="66"/>
      <c r="C19" s="66"/>
      <c r="D19" s="66"/>
      <c r="E19" s="66"/>
      <c r="F19" s="66"/>
      <c r="G19" s="66"/>
      <c r="H19" s="67"/>
    </row>
    <row r="20" spans="1:8" s="52" customFormat="1">
      <c r="A20" s="56"/>
      <c r="B20" s="56"/>
      <c r="C20" s="56"/>
      <c r="D20" s="56"/>
      <c r="E20" s="56"/>
      <c r="F20" s="56"/>
      <c r="G20" s="56"/>
      <c r="H20" s="51"/>
    </row>
    <row r="21" spans="1:8" s="53" customFormat="1">
      <c r="A21" s="57" t="s">
        <v>21</v>
      </c>
      <c r="B21" s="58"/>
      <c r="C21" s="58"/>
      <c r="D21" s="58"/>
      <c r="E21" s="58"/>
      <c r="F21" s="58"/>
      <c r="G21" s="58"/>
    </row>
    <row r="22" spans="1:8" s="53" customFormat="1">
      <c r="A22" s="58"/>
      <c r="B22" s="58"/>
      <c r="C22" s="58"/>
      <c r="D22" s="58"/>
      <c r="E22" s="58"/>
      <c r="F22" s="58"/>
      <c r="G22" s="58"/>
    </row>
    <row r="23" spans="1:8" s="53" customFormat="1">
      <c r="A23" s="59"/>
      <c r="B23" s="59">
        <v>0</v>
      </c>
      <c r="C23" s="59">
        <v>1</v>
      </c>
      <c r="D23" s="59">
        <v>2</v>
      </c>
      <c r="E23" s="59">
        <v>3</v>
      </c>
      <c r="F23" s="59">
        <v>4</v>
      </c>
      <c r="G23" s="59">
        <v>5</v>
      </c>
    </row>
    <row r="24" spans="1:8" s="53" customFormat="1">
      <c r="A24" s="64" t="s">
        <v>1</v>
      </c>
      <c r="B24" s="20">
        <f>B6/(1+$G$3)^B$23</f>
        <v>0</v>
      </c>
      <c r="C24" s="20">
        <f>C6/(1+$G$3)^C$23</f>
        <v>2407391.3043478262</v>
      </c>
      <c r="D24" s="20">
        <f>D6/(1+$G$3)^D$23</f>
        <v>2093383.7429111535</v>
      </c>
      <c r="E24" s="20">
        <f>E6/(1+$G$3)^E$23</f>
        <v>1820333.6894879597</v>
      </c>
      <c r="F24" s="20">
        <f>F6/(1+$G$3)^F$23</f>
        <v>1582898.860424313</v>
      </c>
      <c r="G24" s="20">
        <f>G6/(1+$G$3)^G$23</f>
        <v>1376433.7916733155</v>
      </c>
    </row>
    <row r="25" spans="1:8" s="53" customFormat="1">
      <c r="A25" s="64" t="s">
        <v>2</v>
      </c>
      <c r="B25" s="20">
        <f>B7/(1+$G$3)^B$23</f>
        <v>0</v>
      </c>
      <c r="C25" s="20">
        <f>C7/(1+$G$3)^C$23</f>
        <v>1702782.6086956523</v>
      </c>
      <c r="D25" s="20">
        <f>D7/(1+$G$3)^D$23</f>
        <v>1480680.5293005675</v>
      </c>
      <c r="E25" s="20">
        <f>E7/(1+$G$3)^E$23</f>
        <v>1287548.2863483196</v>
      </c>
      <c r="F25" s="20">
        <f>F7/(1+$G$3)^F$23</f>
        <v>1119607.2055202778</v>
      </c>
      <c r="G25" s="20">
        <f>G7/(1+$G$3)^G$23</f>
        <v>973571.4830611113</v>
      </c>
    </row>
    <row r="26" spans="1:8" s="53" customFormat="1">
      <c r="A26" s="64" t="s">
        <v>3</v>
      </c>
      <c r="B26" s="20">
        <f>B8/(1+$G$3)^B$23</f>
        <v>0</v>
      </c>
      <c r="C26" s="20">
        <f>C8/(1+$G$3)^C$23</f>
        <v>1084695.6521739131</v>
      </c>
      <c r="D26" s="20">
        <f>D8/(1+$G$3)^D$23</f>
        <v>943213.61058601155</v>
      </c>
      <c r="E26" s="20">
        <f>E8/(1+$G$3)^E$23</f>
        <v>820185.7483356623</v>
      </c>
      <c r="F26" s="20">
        <f>F8/(1+$G$3)^F$23</f>
        <v>713204.99855274986</v>
      </c>
      <c r="G26" s="20">
        <f>G8/(1+$G$3)^G$23</f>
        <v>620178.2596110868</v>
      </c>
    </row>
    <row r="27" spans="1:8" s="53" customFormat="1">
      <c r="A27" s="58"/>
      <c r="B27" s="60"/>
      <c r="C27" s="60"/>
      <c r="D27" s="60"/>
      <c r="E27" s="60"/>
      <c r="F27" s="60"/>
      <c r="G27" s="60"/>
    </row>
    <row r="28" spans="1:8" s="53" customFormat="1">
      <c r="A28" s="58"/>
      <c r="B28" s="60"/>
      <c r="C28" s="60"/>
      <c r="D28" s="60"/>
      <c r="E28" s="60"/>
      <c r="F28" s="60"/>
      <c r="G28" s="60"/>
    </row>
    <row r="29" spans="1:8" s="53" customFormat="1">
      <c r="A29" s="61" t="s">
        <v>14</v>
      </c>
      <c r="B29" s="60"/>
      <c r="C29" s="60"/>
      <c r="D29" s="60"/>
      <c r="E29" s="60"/>
      <c r="F29" s="60"/>
      <c r="G29" s="62"/>
    </row>
    <row r="30" spans="1:8" s="53" customFormat="1">
      <c r="A30" s="58"/>
      <c r="B30" s="60"/>
      <c r="C30" s="60"/>
      <c r="D30" s="60"/>
      <c r="E30" s="60"/>
      <c r="F30" s="60"/>
      <c r="G30" s="60"/>
    </row>
    <row r="31" spans="1:8" s="53" customFormat="1">
      <c r="A31" s="59"/>
      <c r="B31" s="63">
        <v>0</v>
      </c>
      <c r="C31" s="63">
        <v>1</v>
      </c>
      <c r="D31" s="63">
        <v>2</v>
      </c>
      <c r="E31" s="63">
        <v>3</v>
      </c>
      <c r="F31" s="63">
        <v>4</v>
      </c>
      <c r="G31" s="63">
        <v>5</v>
      </c>
    </row>
    <row r="32" spans="1:8" s="53" customFormat="1">
      <c r="A32" s="59" t="s">
        <v>1</v>
      </c>
      <c r="B32" s="20">
        <f>B14/(1+$G$11)^B$31</f>
        <v>1674000</v>
      </c>
      <c r="C32" s="20">
        <f>C14/(1+$G$11)^C$31</f>
        <v>694285.7142857142</v>
      </c>
      <c r="D32" s="20">
        <f>D14/(1+$G$11)^D$31</f>
        <v>661224.48979591834</v>
      </c>
      <c r="E32" s="20">
        <f>E14/(1+$G$11)^E$31</f>
        <v>629737.60932944599</v>
      </c>
      <c r="F32" s="20">
        <f>F14/(1+$G$11)^F$31</f>
        <v>599750.10412328201</v>
      </c>
      <c r="G32" s="20">
        <f>G14/(1+$G$11)^G$31</f>
        <v>571190.57535550662</v>
      </c>
    </row>
    <row r="33" spans="1:8" s="53" customFormat="1">
      <c r="A33" s="59" t="s">
        <v>2</v>
      </c>
      <c r="B33" s="20">
        <f>B15/(1+$G$11)^B$31</f>
        <v>1296000</v>
      </c>
      <c r="C33" s="20">
        <f>C15/(1+$G$11)^C$31</f>
        <v>491428.57142857142</v>
      </c>
      <c r="D33" s="20">
        <f>D15/(1+$G$11)^D$31</f>
        <v>468027.21088435373</v>
      </c>
      <c r="E33" s="20">
        <f>E15/(1+$G$11)^E$31</f>
        <v>445740.20084224158</v>
      </c>
      <c r="F33" s="20">
        <f>F15/(1+$G$11)^F$31</f>
        <v>424514.47699261107</v>
      </c>
      <c r="G33" s="20">
        <f>G15/(1+$G$11)^G$31</f>
        <v>404299.50189772481</v>
      </c>
    </row>
    <row r="34" spans="1:8" s="53" customFormat="1">
      <c r="A34" s="59" t="s">
        <v>3</v>
      </c>
      <c r="B34" s="20">
        <f>B16/(1+$G$11)^B$31</f>
        <v>942000</v>
      </c>
      <c r="C34" s="20">
        <f>C16/(1+$G$11)^C$31</f>
        <v>292380.95238095237</v>
      </c>
      <c r="D34" s="20">
        <f>D16/(1+$G$11)^D$31</f>
        <v>278458.0498866213</v>
      </c>
      <c r="E34" s="20">
        <f>E16/(1+$G$11)^E$31</f>
        <v>265198.14274916315</v>
      </c>
      <c r="F34" s="20">
        <f>F16/(1+$G$11)^F$31</f>
        <v>252569.65976110776</v>
      </c>
      <c r="G34" s="20">
        <f>G16/(1+$G$11)^G$31</f>
        <v>240542.5331058169</v>
      </c>
    </row>
    <row r="35" spans="1:8" s="53" customFormat="1">
      <c r="A35" s="58"/>
      <c r="B35" s="58"/>
      <c r="C35" s="58"/>
      <c r="D35" s="58"/>
      <c r="E35" s="58"/>
      <c r="F35" s="58"/>
      <c r="G35" s="58"/>
    </row>
    <row r="36" spans="1:8" s="53" customFormat="1">
      <c r="A36" s="58"/>
      <c r="B36" s="58"/>
      <c r="C36" s="58"/>
      <c r="D36" s="58"/>
      <c r="E36" s="58"/>
      <c r="F36" s="58"/>
      <c r="G36" s="58"/>
    </row>
    <row r="37" spans="1:8" s="53" customFormat="1">
      <c r="A37" s="57" t="s">
        <v>16</v>
      </c>
      <c r="B37" s="58"/>
      <c r="C37" s="58"/>
      <c r="D37" s="58"/>
      <c r="E37" s="58"/>
      <c r="F37" s="58"/>
      <c r="G37" s="58"/>
    </row>
    <row r="38" spans="1:8" s="53" customFormat="1">
      <c r="A38" s="58"/>
      <c r="B38" s="58"/>
      <c r="C38" s="58"/>
      <c r="D38" s="58"/>
      <c r="E38" s="58"/>
      <c r="F38" s="58"/>
      <c r="G38" s="58"/>
    </row>
    <row r="39" spans="1:8" s="53" customFormat="1">
      <c r="A39" s="59"/>
      <c r="B39" s="63">
        <v>0</v>
      </c>
      <c r="C39" s="63">
        <v>1</v>
      </c>
      <c r="D39" s="63">
        <v>2</v>
      </c>
      <c r="E39" s="63">
        <v>3</v>
      </c>
      <c r="F39" s="63">
        <v>4</v>
      </c>
      <c r="G39" s="63">
        <v>5</v>
      </c>
    </row>
    <row r="40" spans="1:8" s="53" customFormat="1">
      <c r="A40" s="59" t="s">
        <v>1</v>
      </c>
      <c r="B40" s="20">
        <f>B24-B34</f>
        <v>-942000</v>
      </c>
      <c r="C40" s="20">
        <f>B40+C24-C34</f>
        <v>1173010.3519668737</v>
      </c>
      <c r="D40" s="20">
        <f t="shared" ref="D40:G40" si="0">C40+D24-D34</f>
        <v>2987936.0449914057</v>
      </c>
      <c r="E40" s="20">
        <f t="shared" si="0"/>
        <v>4543071.5917302025</v>
      </c>
      <c r="F40" s="20">
        <f t="shared" si="0"/>
        <v>5873400.7923934078</v>
      </c>
      <c r="G40" s="20">
        <f t="shared" si="0"/>
        <v>7009292.0509609068</v>
      </c>
    </row>
    <row r="41" spans="1:8" s="53" customFormat="1">
      <c r="A41" s="59" t="s">
        <v>2</v>
      </c>
      <c r="B41" s="20">
        <f>B25-B33</f>
        <v>-1296000</v>
      </c>
      <c r="C41" s="20">
        <f>B41+C25-C33</f>
        <v>-84645.962732919084</v>
      </c>
      <c r="D41" s="20">
        <f t="shared" ref="D41:G41" si="1">C41+D25-D33</f>
        <v>928007.35568329471</v>
      </c>
      <c r="E41" s="20">
        <f t="shared" si="1"/>
        <v>1769815.4411893727</v>
      </c>
      <c r="F41" s="20">
        <f t="shared" si="1"/>
        <v>2464908.1697170399</v>
      </c>
      <c r="G41" s="20">
        <f t="shared" si="1"/>
        <v>3034180.1508804266</v>
      </c>
    </row>
    <row r="42" spans="1:8" s="53" customFormat="1">
      <c r="A42" s="59" t="s">
        <v>3</v>
      </c>
      <c r="B42" s="20">
        <f>B26-B32</f>
        <v>-1674000</v>
      </c>
      <c r="C42" s="20">
        <f>B42+C26-C32</f>
        <v>-1283590.062111801</v>
      </c>
      <c r="D42" s="20">
        <f t="shared" ref="D42:G42" si="2">C42+D26-D32</f>
        <v>-1001600.9413217078</v>
      </c>
      <c r="E42" s="20">
        <f t="shared" si="2"/>
        <v>-811152.80231549148</v>
      </c>
      <c r="F42" s="20">
        <f t="shared" si="2"/>
        <v>-697697.90788602363</v>
      </c>
      <c r="G42" s="20">
        <f t="shared" si="2"/>
        <v>-648710.22363044345</v>
      </c>
    </row>
    <row r="43" spans="1:8" s="53" customFormat="1">
      <c r="A43" s="58"/>
      <c r="B43" s="58"/>
      <c r="C43" s="58"/>
      <c r="D43" s="58"/>
      <c r="E43" s="58"/>
      <c r="F43" s="58"/>
      <c r="G43" s="58"/>
    </row>
    <row r="44" spans="1:8" s="50" customFormat="1"/>
    <row r="45" spans="1:8" s="47" customFormat="1" ht="15" customHeight="1">
      <c r="A45" s="48" t="s">
        <v>17</v>
      </c>
      <c r="B45" s="44"/>
      <c r="C45" s="45"/>
      <c r="D45" s="45"/>
      <c r="E45" s="45"/>
      <c r="F45" s="45"/>
      <c r="G45" s="45"/>
      <c r="H45" s="46"/>
    </row>
    <row r="46" spans="1:8" s="4" customFormat="1"/>
    <row r="47" spans="1:8" s="4" customFormat="1">
      <c r="A47" s="6" t="s">
        <v>18</v>
      </c>
    </row>
    <row r="48" spans="1:8" s="4" customFormat="1"/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  <row r="57" s="4" customFormat="1"/>
    <row r="58" s="4" customFormat="1"/>
    <row r="59" s="4" customFormat="1"/>
    <row r="60" s="4" customFormat="1"/>
    <row r="61" s="4" customFormat="1"/>
    <row r="62" s="4" customFormat="1"/>
    <row r="63" s="4" customFormat="1"/>
    <row r="64" s="4" customFormat="1"/>
    <row r="65" spans="1:29" s="4" customFormat="1"/>
    <row r="66" spans="1:29" s="4" customFormat="1"/>
    <row r="67" spans="1:29" s="4" customFormat="1"/>
    <row r="68" spans="1:29" s="4" customFormat="1"/>
    <row r="69" spans="1:29" s="4" customFormat="1">
      <c r="A69" s="8" t="s">
        <v>22</v>
      </c>
      <c r="B69" s="9">
        <f>G40</f>
        <v>7009292.0509609068</v>
      </c>
    </row>
    <row r="70" spans="1:29" s="4" customFormat="1">
      <c r="A70" s="8" t="s">
        <v>23</v>
      </c>
      <c r="B70" s="9">
        <f t="shared" ref="B70:B71" si="3">G41</f>
        <v>3034180.1508804266</v>
      </c>
    </row>
    <row r="71" spans="1:29" s="4" customFormat="1">
      <c r="A71" s="8" t="s">
        <v>24</v>
      </c>
      <c r="B71" s="9">
        <f t="shared" si="3"/>
        <v>-648710.22363044345</v>
      </c>
    </row>
    <row r="72" spans="1:29" s="7" customFormat="1"/>
    <row r="73" spans="1:29" s="4" customFormat="1"/>
    <row r="74" spans="1:29" s="4" customFormat="1">
      <c r="A74" s="6" t="s">
        <v>25</v>
      </c>
    </row>
    <row r="75" spans="1:29" s="4" customFormat="1"/>
    <row r="76" spans="1:29" s="4" customFormat="1">
      <c r="A76" s="28" t="s">
        <v>26</v>
      </c>
    </row>
    <row r="77" spans="1:29" s="4" customFormat="1">
      <c r="AA77" s="12"/>
      <c r="AB77" s="12"/>
      <c r="AC77" s="12"/>
    </row>
    <row r="78" spans="1:29" s="4" customFormat="1">
      <c r="A78" s="8" t="s">
        <v>4</v>
      </c>
      <c r="B78" s="9">
        <f>B71</f>
        <v>-648710.22363044345</v>
      </c>
    </row>
    <row r="79" spans="1:29" s="4" customFormat="1">
      <c r="A79" s="8" t="s">
        <v>6</v>
      </c>
      <c r="B79" s="9">
        <f>B70</f>
        <v>3034180.1508804266</v>
      </c>
    </row>
    <row r="80" spans="1:29" s="4" customFormat="1">
      <c r="A80" s="8" t="s">
        <v>8</v>
      </c>
      <c r="B80" s="9">
        <f>B69</f>
        <v>7009292.0509609068</v>
      </c>
    </row>
    <row r="81" spans="1:23" s="4" customFormat="1">
      <c r="A81" s="8" t="s">
        <v>10</v>
      </c>
      <c r="B81" s="9">
        <f>B79-B78</f>
        <v>3682890.3745108703</v>
      </c>
    </row>
    <row r="82" spans="1:23" s="4" customFormat="1">
      <c r="A82" s="8" t="s">
        <v>12</v>
      </c>
      <c r="B82" s="9">
        <f>B80-B79</f>
        <v>3975111.9000804801</v>
      </c>
    </row>
    <row r="83" spans="1:23" s="4" customFormat="1"/>
    <row r="84" spans="1:23" s="4" customFormat="1">
      <c r="A84" s="28" t="s">
        <v>28</v>
      </c>
    </row>
    <row r="85" spans="1:23" s="4" customFormat="1"/>
    <row r="86" spans="1:23" s="4" customFormat="1">
      <c r="A86" s="8" t="s">
        <v>5</v>
      </c>
      <c r="B86" s="9">
        <f>0.5*1*(B81+B82)</f>
        <v>3829001.1372956755</v>
      </c>
    </row>
    <row r="87" spans="1:23" s="4" customFormat="1">
      <c r="A87" s="8" t="s">
        <v>7</v>
      </c>
      <c r="B87" s="9">
        <f>IF(AND(B79&gt;0,B78&lt;0),0.5*(B78/B81)*B78,IF(AND(B80&lt;0,B80&gt;0),B86-B88,IF(B78&gt;0,0,B86)))</f>
        <v>57132.430163435187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s="4" customFormat="1">
      <c r="A88" s="8" t="s">
        <v>9</v>
      </c>
      <c r="B88" s="9">
        <f>IF(AND(B79&lt;0,B80&gt;0),0.5*(B80/B86)*B80,IF(AND(B79&gt;0,B78&lt;0),B86-B87,IF(B80&lt;0,0,B86)))</f>
        <v>3771868.7071322403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s="5" customFormat="1">
      <c r="B89" s="10"/>
    </row>
    <row r="90" spans="1:23" s="5" customFormat="1">
      <c r="A90" s="29" t="s">
        <v>27</v>
      </c>
      <c r="B90" s="10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s="5" customFormat="1">
      <c r="B91" s="10"/>
      <c r="D91" s="4"/>
      <c r="E91" s="11">
        <f>B78</f>
        <v>-648710.22363044345</v>
      </c>
      <c r="F91" s="4"/>
      <c r="G91" s="4"/>
      <c r="H91" s="4"/>
      <c r="I91" s="4"/>
      <c r="J91" s="4"/>
      <c r="K91" s="12"/>
      <c r="L91" s="13">
        <f>B79</f>
        <v>3034180.1508804266</v>
      </c>
      <c r="M91" s="4"/>
      <c r="N91" s="4"/>
      <c r="O91" s="4"/>
      <c r="P91" s="4"/>
      <c r="Q91" s="4"/>
      <c r="R91" s="4"/>
      <c r="S91" s="4"/>
      <c r="T91" s="4"/>
      <c r="U91" s="13">
        <f>B80</f>
        <v>7009292.0509609068</v>
      </c>
      <c r="V91" s="4"/>
      <c r="W91" s="4"/>
    </row>
    <row r="92" spans="1:23" s="4" customFormat="1">
      <c r="A92" s="8" t="s">
        <v>11</v>
      </c>
      <c r="B92" s="24">
        <f>B88/B86</f>
        <v>0.98507902502118705</v>
      </c>
      <c r="E92" s="14"/>
      <c r="H92" s="15" t="str">
        <f>IF(AND(E92&lt;0,J92&gt;0),0," ")</f>
        <v xml:space="preserve"> </v>
      </c>
      <c r="J92" s="14"/>
      <c r="L92" s="16"/>
      <c r="M92" s="15" t="str">
        <f>IF(AND(J92&lt;0,O92&gt;0),0," ")</f>
        <v xml:space="preserve"> </v>
      </c>
      <c r="O92" s="14"/>
    </row>
    <row r="93" spans="1:23" s="4" customFormat="1">
      <c r="A93" s="8" t="s">
        <v>13</v>
      </c>
      <c r="B93" s="9">
        <f>IF(AND(B79&gt;0,B78&lt;0),B79+(B82-B81)/6+((B81-B79)^3)/(6*B81^2),IF(OR(B79=0,AND(B79&lt;0,B80&gt;0)),((B79+B82)^3)/(6*B82^2),IF(B78&gt;0,B79+(B82-B81)/6,0)))</f>
        <v>3086238.2044680128</v>
      </c>
    </row>
    <row r="94" spans="1:23" s="4" customFormat="1">
      <c r="A94" s="8" t="s">
        <v>15</v>
      </c>
      <c r="B94" s="9">
        <f>B93/B86*B88</f>
        <v>3040188.5214404892</v>
      </c>
      <c r="I94" s="17"/>
    </row>
    <row r="95" spans="1:23" s="4" customFormat="1">
      <c r="G95" s="12"/>
      <c r="H95" s="18">
        <f>B81</f>
        <v>3682890.3745108703</v>
      </c>
      <c r="I95" s="16"/>
      <c r="M95" s="19"/>
      <c r="Q95" s="18">
        <f>B82</f>
        <v>3975111.9000804801</v>
      </c>
    </row>
    <row r="96" spans="1:23" s="4" customFormat="1">
      <c r="G96" s="12"/>
      <c r="H96" s="18"/>
      <c r="I96" s="16"/>
      <c r="M96" s="19"/>
      <c r="Q96" s="18"/>
    </row>
    <row r="97" spans="1:12" s="4" customFormat="1">
      <c r="H97" s="19"/>
      <c r="L97" s="16"/>
    </row>
    <row r="98" spans="1:12" s="4" customFormat="1">
      <c r="A98" s="4" t="s">
        <v>32</v>
      </c>
      <c r="F98" s="4" t="s">
        <v>33</v>
      </c>
    </row>
    <row r="99" spans="1:12" s="4" customFormat="1"/>
    <row r="100" spans="1:12" s="4" customFormat="1"/>
    <row r="101" spans="1:12" s="4" customFormat="1"/>
    <row r="102" spans="1:12" s="4" customFormat="1"/>
    <row r="103" spans="1:12" s="4" customFormat="1"/>
    <row r="104" spans="1:12" s="4" customFormat="1"/>
    <row r="105" spans="1:12" s="4" customFormat="1"/>
    <row r="106" spans="1:12" s="4" customFormat="1"/>
    <row r="107" spans="1:12" s="4" customFormat="1"/>
    <row r="108" spans="1:12" s="4" customFormat="1"/>
    <row r="109" spans="1:12" s="4" customFormat="1"/>
    <row r="110" spans="1:12" s="4" customFormat="1"/>
    <row r="111" spans="1:12" s="4" customFormat="1"/>
    <row r="112" spans="1:12" s="4" customFormat="1"/>
    <row r="113" s="4" customFormat="1"/>
    <row r="114" s="4" customFormat="1"/>
    <row r="115" s="4" customFormat="1"/>
    <row r="116" s="4" customFormat="1"/>
    <row r="117" s="4" customFormat="1"/>
    <row r="118" s="4" customFormat="1"/>
    <row r="119" s="4" customFormat="1"/>
    <row r="120" s="4" customFormat="1"/>
    <row r="121" s="7" customFormat="1"/>
    <row r="129" spans="1:6">
      <c r="A129" s="26" t="s">
        <v>31</v>
      </c>
      <c r="B129" s="26" t="s">
        <v>30</v>
      </c>
      <c r="C129" s="26" t="s">
        <v>13</v>
      </c>
      <c r="D129" s="26" t="s">
        <v>15</v>
      </c>
      <c r="E129" s="26" t="s">
        <v>29</v>
      </c>
      <c r="F129" s="26"/>
    </row>
    <row r="130" spans="1:6">
      <c r="A130" s="26">
        <v>0</v>
      </c>
      <c r="B130" s="26">
        <v>0</v>
      </c>
      <c r="C130" s="27">
        <f>$B$93</f>
        <v>3086238.2044680128</v>
      </c>
      <c r="D130" s="27">
        <f>$B$94</f>
        <v>3040188.5214404892</v>
      </c>
      <c r="E130" s="27">
        <f>B69</f>
        <v>7009292.0509609068</v>
      </c>
      <c r="F130" s="26"/>
    </row>
    <row r="131" spans="1:6">
      <c r="A131" s="26">
        <v>1</v>
      </c>
      <c r="B131" s="26">
        <v>0</v>
      </c>
      <c r="C131" s="27">
        <f t="shared" ref="C131:C132" si="4">$B$93</f>
        <v>3086238.2044680128</v>
      </c>
      <c r="D131" s="27">
        <f t="shared" ref="D131:D132" si="5">$B$94</f>
        <v>3040188.5214404892</v>
      </c>
      <c r="E131" s="27">
        <f t="shared" ref="E131:E132" si="6">B70</f>
        <v>3034180.1508804266</v>
      </c>
      <c r="F131" s="26"/>
    </row>
    <row r="132" spans="1:6">
      <c r="A132" s="26">
        <v>0</v>
      </c>
      <c r="B132" s="26">
        <v>0</v>
      </c>
      <c r="C132" s="27">
        <f t="shared" si="4"/>
        <v>3086238.2044680128</v>
      </c>
      <c r="D132" s="27">
        <f t="shared" si="5"/>
        <v>3040188.5214404892</v>
      </c>
      <c r="E132" s="27">
        <f t="shared" si="6"/>
        <v>-648710.22363044345</v>
      </c>
      <c r="F132" s="26"/>
    </row>
    <row r="133" spans="1:6">
      <c r="A133" s="26"/>
      <c r="B133" s="26"/>
      <c r="C133" s="26"/>
      <c r="D133" s="26"/>
      <c r="E133" s="26"/>
      <c r="F133" s="26"/>
    </row>
    <row r="135" spans="1:6">
      <c r="C135" s="3"/>
      <c r="D135" s="3"/>
      <c r="E135" s="3"/>
    </row>
    <row r="136" spans="1:6">
      <c r="C136" s="3"/>
      <c r="D136" s="3"/>
      <c r="E136" s="3"/>
    </row>
    <row r="137" spans="1:6">
      <c r="C137" s="3"/>
      <c r="D137" s="3"/>
      <c r="E137" s="3"/>
    </row>
  </sheetData>
  <dataValidations count="2">
    <dataValidation allowBlank="1" showInputMessage="1" showErrorMessage="1" promptTitle="Discount rate" prompt="Enter a discount rate for operational cash-flows" sqref="G3" xr:uid="{5D593CA0-3C6E-4437-920D-57ACDA9E7890}"/>
    <dataValidation allowBlank="1" showInputMessage="1" showErrorMessage="1" promptTitle="Discount rate" prompt="Enter a discount rate for investment cost cash-flows" sqref="G11" xr:uid="{C5AD87DF-A9F1-430F-8403-4F1CA137750D}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5D54-1235-4A58-A664-EB1E03027A13}">
  <sheetPr codeName="Sheet5"/>
  <dimension ref="A1:AC169"/>
  <sheetViews>
    <sheetView zoomScale="80" zoomScaleNormal="80" workbookViewId="0">
      <selection activeCell="D4" sqref="D4"/>
    </sheetView>
  </sheetViews>
  <sheetFormatPr defaultRowHeight="15"/>
  <cols>
    <col min="1" max="1" width="18.140625" style="1" customWidth="1"/>
    <col min="2" max="7" width="16.140625" style="1" customWidth="1"/>
    <col min="8" max="8" width="10.5703125" style="1" customWidth="1"/>
    <col min="9" max="10" width="9.140625" style="1"/>
    <col min="11" max="11" width="9.85546875" style="1" customWidth="1"/>
    <col min="12" max="12" width="9.7109375" style="1" customWidth="1"/>
    <col min="13" max="16" width="9.140625" style="1"/>
    <col min="17" max="17" width="10" style="1" customWidth="1"/>
    <col min="18" max="20" width="9.140625" style="1"/>
    <col min="21" max="21" width="9.85546875" style="1" bestFit="1" customWidth="1"/>
    <col min="22" max="27" width="9.140625" style="1"/>
    <col min="28" max="28" width="9.85546875" style="1" customWidth="1"/>
    <col min="29" max="29" width="10.5703125" style="1" customWidth="1"/>
    <col min="30" max="16384" width="9.140625" style="1"/>
  </cols>
  <sheetData>
    <row r="1" spans="1:8" s="34" customFormat="1" ht="15" customHeight="1">
      <c r="A1" s="30" t="s">
        <v>44</v>
      </c>
      <c r="B1" s="31"/>
      <c r="C1" s="32"/>
      <c r="D1" s="32"/>
      <c r="E1" s="32"/>
      <c r="F1" s="32"/>
      <c r="G1" s="32"/>
      <c r="H1" s="33"/>
    </row>
    <row r="2" spans="1:8" s="36" customFormat="1">
      <c r="A2" s="35"/>
      <c r="B2" s="35"/>
      <c r="C2" s="35"/>
      <c r="D2" s="35"/>
      <c r="E2" s="35"/>
      <c r="F2" s="35"/>
      <c r="G2" s="35"/>
      <c r="H2" s="35"/>
    </row>
    <row r="3" spans="1:8" s="36" customFormat="1">
      <c r="A3" s="37" t="s">
        <v>37</v>
      </c>
      <c r="B3" s="38"/>
      <c r="C3" s="38"/>
      <c r="D3" s="38"/>
      <c r="E3" s="38"/>
      <c r="F3" s="38" t="s">
        <v>0</v>
      </c>
      <c r="G3" s="81">
        <v>0.15</v>
      </c>
      <c r="H3" s="35"/>
    </row>
    <row r="4" spans="1:8" s="36" customFormat="1">
      <c r="A4" s="38"/>
      <c r="B4" s="38"/>
      <c r="C4" s="38"/>
      <c r="D4" s="38"/>
      <c r="E4" s="38"/>
      <c r="F4" s="38"/>
      <c r="G4" s="38"/>
      <c r="H4" s="35"/>
    </row>
    <row r="5" spans="1:8" s="36" customFormat="1">
      <c r="A5" s="38"/>
      <c r="B5" s="39">
        <v>0</v>
      </c>
      <c r="C5" s="38">
        <v>1</v>
      </c>
      <c r="D5" s="38">
        <v>2</v>
      </c>
      <c r="E5" s="38">
        <v>3</v>
      </c>
      <c r="F5" s="38">
        <v>4</v>
      </c>
      <c r="G5" s="38">
        <v>5</v>
      </c>
      <c r="H5" s="35"/>
    </row>
    <row r="6" spans="1:8" s="36" customFormat="1">
      <c r="A6" s="38" t="s">
        <v>1</v>
      </c>
      <c r="B6" s="21"/>
      <c r="C6" s="21">
        <v>490900</v>
      </c>
      <c r="D6" s="21">
        <v>490900</v>
      </c>
      <c r="E6" s="21">
        <v>490900</v>
      </c>
      <c r="F6" s="21">
        <v>490900</v>
      </c>
      <c r="G6" s="21">
        <v>490900</v>
      </c>
      <c r="H6" s="35"/>
    </row>
    <row r="7" spans="1:8" s="36" customFormat="1">
      <c r="A7" s="38" t="s">
        <v>2</v>
      </c>
      <c r="B7" s="22"/>
      <c r="C7" s="21">
        <v>305200</v>
      </c>
      <c r="D7" s="21">
        <v>305200</v>
      </c>
      <c r="E7" s="21">
        <v>305200</v>
      </c>
      <c r="F7" s="21">
        <v>305200</v>
      </c>
      <c r="G7" s="21">
        <v>305200</v>
      </c>
      <c r="H7" s="35"/>
    </row>
    <row r="8" spans="1:8" s="36" customFormat="1">
      <c r="A8" s="38" t="s">
        <v>3</v>
      </c>
      <c r="B8" s="22"/>
      <c r="C8" s="21">
        <v>151200</v>
      </c>
      <c r="D8" s="21">
        <v>151200</v>
      </c>
      <c r="E8" s="21">
        <v>151200</v>
      </c>
      <c r="F8" s="21">
        <v>151200</v>
      </c>
      <c r="G8" s="21">
        <v>151200</v>
      </c>
      <c r="H8" s="35"/>
    </row>
    <row r="9" spans="1:8" s="36" customFormat="1">
      <c r="A9" s="35"/>
      <c r="B9" s="35"/>
      <c r="C9" s="35"/>
      <c r="D9" s="35"/>
      <c r="E9" s="35"/>
      <c r="F9" s="35"/>
      <c r="G9" s="35"/>
      <c r="H9" s="35"/>
    </row>
    <row r="10" spans="1:8" s="36" customFormat="1">
      <c r="A10" s="35"/>
      <c r="B10" s="35"/>
      <c r="C10" s="35"/>
      <c r="D10" s="35"/>
      <c r="E10" s="35"/>
      <c r="F10" s="35"/>
      <c r="G10" s="35"/>
      <c r="H10" s="35"/>
    </row>
    <row r="11" spans="1:8" s="36" customFormat="1">
      <c r="A11" s="37" t="s">
        <v>38</v>
      </c>
      <c r="B11" s="38"/>
      <c r="C11" s="38"/>
      <c r="D11" s="38"/>
      <c r="E11" s="38"/>
      <c r="F11" s="38" t="s">
        <v>0</v>
      </c>
      <c r="G11" s="81">
        <v>0.05</v>
      </c>
      <c r="H11" s="35"/>
    </row>
    <row r="12" spans="1:8" s="36" customFormat="1">
      <c r="A12" s="38"/>
      <c r="B12" s="38"/>
      <c r="C12" s="38"/>
      <c r="D12" s="38"/>
      <c r="E12" s="38"/>
      <c r="F12" s="38"/>
      <c r="G12" s="38"/>
      <c r="H12" s="35"/>
    </row>
    <row r="13" spans="1:8" s="36" customFormat="1">
      <c r="A13" s="38"/>
      <c r="B13" s="39">
        <v>0</v>
      </c>
      <c r="C13" s="39">
        <v>1</v>
      </c>
      <c r="D13" s="39">
        <v>2</v>
      </c>
      <c r="E13" s="39">
        <v>3</v>
      </c>
      <c r="F13" s="39">
        <v>4</v>
      </c>
      <c r="G13" s="39">
        <v>5</v>
      </c>
      <c r="H13" s="35"/>
    </row>
    <row r="14" spans="1:8" s="36" customFormat="1">
      <c r="A14" s="38" t="s">
        <v>1</v>
      </c>
      <c r="B14" s="21">
        <v>714000</v>
      </c>
      <c r="C14" s="21">
        <v>269000</v>
      </c>
      <c r="D14" s="21">
        <v>269000</v>
      </c>
      <c r="E14" s="21">
        <v>269000</v>
      </c>
      <c r="F14" s="21">
        <v>269000</v>
      </c>
      <c r="G14" s="21">
        <v>269000</v>
      </c>
      <c r="H14" s="35"/>
    </row>
    <row r="15" spans="1:8" s="36" customFormat="1">
      <c r="A15" s="38" t="s">
        <v>2</v>
      </c>
      <c r="B15" s="21">
        <v>540000</v>
      </c>
      <c r="C15" s="21">
        <v>190000</v>
      </c>
      <c r="D15" s="21">
        <v>190000</v>
      </c>
      <c r="E15" s="21">
        <v>190000</v>
      </c>
      <c r="F15" s="21">
        <v>190000</v>
      </c>
      <c r="G15" s="21">
        <v>190000</v>
      </c>
      <c r="H15" s="35"/>
    </row>
    <row r="16" spans="1:8" s="36" customFormat="1">
      <c r="A16" s="38" t="s">
        <v>3</v>
      </c>
      <c r="B16" s="21">
        <v>390000</v>
      </c>
      <c r="C16" s="21">
        <v>115000</v>
      </c>
      <c r="D16" s="21">
        <v>115000</v>
      </c>
      <c r="E16" s="21">
        <v>115000</v>
      </c>
      <c r="F16" s="21">
        <v>115000</v>
      </c>
      <c r="G16" s="21">
        <v>115000</v>
      </c>
      <c r="H16" s="35"/>
    </row>
    <row r="17" spans="1:8" s="36" customFormat="1">
      <c r="A17" s="38"/>
      <c r="B17" s="40"/>
      <c r="C17" s="40"/>
      <c r="D17" s="40"/>
      <c r="E17" s="40"/>
      <c r="F17" s="40"/>
      <c r="G17" s="40"/>
      <c r="H17" s="35"/>
    </row>
    <row r="18" spans="1:8" s="74" customFormat="1">
      <c r="A18" s="39"/>
      <c r="B18" s="39"/>
      <c r="C18" s="39"/>
      <c r="D18" s="39"/>
      <c r="E18" s="39"/>
      <c r="F18" s="39"/>
      <c r="G18" s="39"/>
      <c r="H18" s="73"/>
    </row>
    <row r="19" spans="1:8" s="74" customFormat="1">
      <c r="A19" s="37" t="s">
        <v>35</v>
      </c>
      <c r="B19" s="75"/>
      <c r="C19" s="75"/>
      <c r="D19" s="75"/>
      <c r="E19" s="75"/>
      <c r="F19" s="38" t="s">
        <v>0</v>
      </c>
      <c r="G19" s="81">
        <v>0.15</v>
      </c>
      <c r="H19" s="73"/>
    </row>
    <row r="20" spans="1:8" s="74" customFormat="1">
      <c r="A20" s="83" t="s">
        <v>36</v>
      </c>
      <c r="B20" s="75"/>
      <c r="C20" s="75"/>
      <c r="D20" s="75"/>
      <c r="E20" s="75"/>
      <c r="F20" s="75"/>
      <c r="G20" s="75"/>
      <c r="H20" s="73"/>
    </row>
    <row r="21" spans="1:8" s="74" customFormat="1">
      <c r="A21" s="76"/>
      <c r="B21" s="76">
        <v>0</v>
      </c>
      <c r="C21" s="76">
        <v>1</v>
      </c>
      <c r="D21" s="76">
        <v>2</v>
      </c>
      <c r="E21" s="76">
        <v>3</v>
      </c>
      <c r="F21" s="76">
        <v>4</v>
      </c>
      <c r="G21" s="76">
        <v>5</v>
      </c>
      <c r="H21" s="73"/>
    </row>
    <row r="22" spans="1:8" s="74" customFormat="1">
      <c r="A22" s="77" t="s">
        <v>1</v>
      </c>
      <c r="B22" s="20"/>
      <c r="C22" s="20"/>
      <c r="D22" s="20"/>
      <c r="E22" s="23">
        <v>3930800</v>
      </c>
      <c r="F22" s="23">
        <v>3930800</v>
      </c>
      <c r="G22" s="23">
        <v>3930800</v>
      </c>
      <c r="H22" s="73"/>
    </row>
    <row r="23" spans="1:8" s="74" customFormat="1">
      <c r="A23" s="77" t="s">
        <v>2</v>
      </c>
      <c r="B23" s="20"/>
      <c r="C23" s="20"/>
      <c r="D23" s="20"/>
      <c r="E23" s="23">
        <v>2787600</v>
      </c>
      <c r="F23" s="23">
        <v>2787600</v>
      </c>
      <c r="G23" s="23">
        <v>2787600</v>
      </c>
      <c r="H23" s="73"/>
    </row>
    <row r="24" spans="1:8" s="74" customFormat="1">
      <c r="A24" s="77" t="s">
        <v>3</v>
      </c>
      <c r="B24" s="20"/>
      <c r="C24" s="20"/>
      <c r="D24" s="20"/>
      <c r="E24" s="23">
        <v>1955200</v>
      </c>
      <c r="F24" s="23">
        <v>1955200</v>
      </c>
      <c r="G24" s="23">
        <v>1955200</v>
      </c>
      <c r="H24" s="73"/>
    </row>
    <row r="25" spans="1:8" s="74" customFormat="1">
      <c r="A25" s="75"/>
      <c r="B25" s="78"/>
      <c r="C25" s="78"/>
      <c r="D25" s="78"/>
      <c r="E25" s="78"/>
      <c r="F25" s="78"/>
      <c r="G25" s="78"/>
      <c r="H25" s="73"/>
    </row>
    <row r="26" spans="1:8" s="74" customFormat="1">
      <c r="A26" s="75"/>
      <c r="B26" s="78"/>
      <c r="C26" s="78"/>
      <c r="D26" s="78"/>
      <c r="E26" s="78"/>
      <c r="F26" s="78"/>
      <c r="G26" s="78"/>
      <c r="H26" s="73"/>
    </row>
    <row r="27" spans="1:8" s="74" customFormat="1">
      <c r="A27" s="37" t="s">
        <v>34</v>
      </c>
      <c r="B27" s="78"/>
      <c r="C27" s="78"/>
      <c r="D27" s="78"/>
      <c r="E27" s="78"/>
      <c r="F27" s="38" t="s">
        <v>0</v>
      </c>
      <c r="G27" s="81">
        <v>0.05</v>
      </c>
      <c r="H27" s="73"/>
    </row>
    <row r="28" spans="1:8" s="74" customFormat="1">
      <c r="A28" s="75"/>
      <c r="B28" s="78"/>
      <c r="C28" s="78"/>
      <c r="D28" s="78"/>
      <c r="E28" s="78"/>
      <c r="F28" s="78"/>
      <c r="G28" s="78"/>
      <c r="H28" s="73"/>
    </row>
    <row r="29" spans="1:8" s="74" customFormat="1">
      <c r="A29" s="76"/>
      <c r="B29" s="79">
        <v>0</v>
      </c>
      <c r="C29" s="79">
        <v>1</v>
      </c>
      <c r="D29" s="79">
        <v>2</v>
      </c>
      <c r="E29" s="79">
        <v>3</v>
      </c>
      <c r="F29" s="79">
        <v>4</v>
      </c>
      <c r="G29" s="79">
        <v>5</v>
      </c>
      <c r="H29" s="73"/>
    </row>
    <row r="30" spans="1:8" s="74" customFormat="1">
      <c r="A30" s="76" t="s">
        <v>1</v>
      </c>
      <c r="B30" s="20"/>
      <c r="C30" s="20"/>
      <c r="D30" s="2">
        <v>1014000</v>
      </c>
      <c r="E30" s="2">
        <v>469000</v>
      </c>
      <c r="F30" s="2">
        <v>469000</v>
      </c>
      <c r="G30" s="2">
        <v>469000</v>
      </c>
      <c r="H30" s="73"/>
    </row>
    <row r="31" spans="1:8" s="74" customFormat="1">
      <c r="A31" s="76" t="s">
        <v>2</v>
      </c>
      <c r="B31" s="20"/>
      <c r="C31" s="20"/>
      <c r="D31" s="2">
        <v>732000</v>
      </c>
      <c r="E31" s="2">
        <v>322000</v>
      </c>
      <c r="F31" s="2">
        <v>322000</v>
      </c>
      <c r="G31" s="2">
        <v>322000</v>
      </c>
      <c r="H31" s="73"/>
    </row>
    <row r="32" spans="1:8" s="74" customFormat="1">
      <c r="A32" s="76" t="s">
        <v>3</v>
      </c>
      <c r="B32" s="20"/>
      <c r="C32" s="20"/>
      <c r="D32" s="2">
        <v>498000</v>
      </c>
      <c r="E32" s="2">
        <v>183000</v>
      </c>
      <c r="F32" s="2">
        <v>183000</v>
      </c>
      <c r="G32" s="2">
        <v>183000</v>
      </c>
      <c r="H32" s="73"/>
    </row>
    <row r="33" spans="1:8" s="74" customFormat="1">
      <c r="A33" s="39"/>
      <c r="B33" s="39"/>
      <c r="C33" s="39"/>
      <c r="D33" s="39"/>
      <c r="E33" s="39"/>
      <c r="F33" s="39"/>
      <c r="G33" s="39"/>
      <c r="H33" s="73"/>
    </row>
    <row r="34" spans="1:8" s="74" customFormat="1">
      <c r="A34" s="39"/>
      <c r="B34" s="39"/>
      <c r="C34" s="39"/>
      <c r="D34" s="39"/>
      <c r="E34" s="39"/>
      <c r="F34" s="39"/>
      <c r="G34" s="39"/>
      <c r="H34" s="73"/>
    </row>
    <row r="35" spans="1:8" s="68" customFormat="1">
      <c r="A35" s="65" t="s">
        <v>43</v>
      </c>
      <c r="B35" s="80"/>
      <c r="C35" s="80"/>
      <c r="D35" s="80"/>
      <c r="E35" s="80"/>
      <c r="F35" s="80"/>
      <c r="G35" s="80"/>
      <c r="H35" s="67"/>
    </row>
    <row r="36" spans="1:8" s="52" customFormat="1">
      <c r="A36" s="56"/>
      <c r="B36" s="56"/>
      <c r="C36" s="56"/>
      <c r="D36" s="56"/>
      <c r="E36" s="56"/>
      <c r="F36" s="56"/>
      <c r="G36" s="56"/>
      <c r="H36" s="51"/>
    </row>
    <row r="37" spans="1:8" s="53" customFormat="1">
      <c r="A37" s="57" t="s">
        <v>39</v>
      </c>
      <c r="B37" s="58"/>
      <c r="C37" s="58"/>
      <c r="D37" s="58"/>
      <c r="E37" s="58"/>
      <c r="F37" s="58"/>
      <c r="G37" s="58"/>
    </row>
    <row r="38" spans="1:8" s="53" customFormat="1">
      <c r="A38" s="58"/>
      <c r="B38" s="58"/>
      <c r="C38" s="58"/>
      <c r="D38" s="58"/>
      <c r="E38" s="58"/>
      <c r="F38" s="58"/>
      <c r="G38" s="58"/>
    </row>
    <row r="39" spans="1:8" s="53" customFormat="1">
      <c r="A39" s="59"/>
      <c r="B39" s="59">
        <v>0</v>
      </c>
      <c r="C39" s="59">
        <v>1</v>
      </c>
      <c r="D39" s="59">
        <v>2</v>
      </c>
      <c r="E39" s="59">
        <v>3</v>
      </c>
      <c r="F39" s="59">
        <v>4</v>
      </c>
      <c r="G39" s="59">
        <v>5</v>
      </c>
    </row>
    <row r="40" spans="1:8" s="53" customFormat="1">
      <c r="A40" s="64" t="s">
        <v>1</v>
      </c>
      <c r="B40" s="20">
        <f>B6/(1+$G$3)^B$39</f>
        <v>0</v>
      </c>
      <c r="C40" s="20">
        <f>C6/(1+$G$3)^C$39</f>
        <v>426869.56521739135</v>
      </c>
      <c r="D40" s="20">
        <f>D6/(1+$G$3)^D$39</f>
        <v>371190.92627599247</v>
      </c>
      <c r="E40" s="20">
        <f>E6/(1+$G$3)^E$39</f>
        <v>322774.71850086306</v>
      </c>
      <c r="F40" s="20">
        <f>F6/(1+$G$3)^F$39</f>
        <v>280673.6682616201</v>
      </c>
      <c r="G40" s="20">
        <f>G6/(1+$G$3)^G$39</f>
        <v>244064.0593579305</v>
      </c>
    </row>
    <row r="41" spans="1:8" s="53" customFormat="1">
      <c r="A41" s="64" t="s">
        <v>2</v>
      </c>
      <c r="B41" s="20">
        <f>B7/(1+$G$3)^B$39</f>
        <v>0</v>
      </c>
      <c r="C41" s="20">
        <f>C7/(1+$G$3)^C$39</f>
        <v>265391.30434782611</v>
      </c>
      <c r="D41" s="20">
        <f>D7/(1+$G$3)^D$39</f>
        <v>230775.04725897923</v>
      </c>
      <c r="E41" s="20">
        <f>E7/(1+$G$3)^E$39</f>
        <v>200673.95413824284</v>
      </c>
      <c r="F41" s="20">
        <f>F7/(1+$G$3)^F$39</f>
        <v>174499.09055499377</v>
      </c>
      <c r="G41" s="20">
        <f>G7/(1+$G$3)^G$39</f>
        <v>151738.33961303809</v>
      </c>
    </row>
    <row r="42" spans="1:8" s="53" customFormat="1">
      <c r="A42" s="64" t="s">
        <v>3</v>
      </c>
      <c r="B42" s="20">
        <f>B8/(1+$G$3)^B$39</f>
        <v>0</v>
      </c>
      <c r="C42" s="20">
        <f>C8/(1+$G$3)^C$39</f>
        <v>131478.26086956522</v>
      </c>
      <c r="D42" s="20">
        <f>D8/(1+$G$3)^D$39</f>
        <v>114328.92249527412</v>
      </c>
      <c r="E42" s="20">
        <f>E8/(1+$G$3)^E$39</f>
        <v>99416.454343716643</v>
      </c>
      <c r="F42" s="20">
        <f>F8/(1+$G$3)^F$39</f>
        <v>86449.090733666642</v>
      </c>
      <c r="G42" s="20">
        <f>G8/(1+$G$3)^G$39</f>
        <v>75173.122377101434</v>
      </c>
    </row>
    <row r="43" spans="1:8" s="53" customFormat="1">
      <c r="A43" s="58"/>
      <c r="B43" s="60"/>
      <c r="C43" s="60"/>
      <c r="D43" s="60"/>
      <c r="E43" s="60"/>
      <c r="F43" s="60"/>
      <c r="G43" s="60"/>
    </row>
    <row r="44" spans="1:8" s="53" customFormat="1">
      <c r="A44" s="58"/>
      <c r="B44" s="60"/>
      <c r="C44" s="60"/>
      <c r="D44" s="60"/>
      <c r="E44" s="60"/>
      <c r="F44" s="60"/>
      <c r="G44" s="60"/>
    </row>
    <row r="45" spans="1:8" s="53" customFormat="1">
      <c r="A45" s="61" t="s">
        <v>40</v>
      </c>
      <c r="B45" s="60"/>
      <c r="C45" s="60"/>
      <c r="D45" s="60"/>
      <c r="E45" s="60"/>
      <c r="F45" s="60"/>
      <c r="G45" s="62"/>
    </row>
    <row r="46" spans="1:8" s="53" customFormat="1">
      <c r="A46" s="58"/>
      <c r="B46" s="60"/>
      <c r="C46" s="60"/>
      <c r="D46" s="60"/>
      <c r="E46" s="60"/>
      <c r="F46" s="60"/>
      <c r="G46" s="60"/>
    </row>
    <row r="47" spans="1:8" s="53" customFormat="1">
      <c r="A47" s="59"/>
      <c r="B47" s="63">
        <v>0</v>
      </c>
      <c r="C47" s="63">
        <v>1</v>
      </c>
      <c r="D47" s="63">
        <v>2</v>
      </c>
      <c r="E47" s="63">
        <v>3</v>
      </c>
      <c r="F47" s="63">
        <v>4</v>
      </c>
      <c r="G47" s="63">
        <v>5</v>
      </c>
    </row>
    <row r="48" spans="1:8" s="53" customFormat="1">
      <c r="A48" s="59" t="s">
        <v>1</v>
      </c>
      <c r="B48" s="20">
        <f>B14/(1+$G$11)^B$47</f>
        <v>714000</v>
      </c>
      <c r="C48" s="20">
        <f>C14/(1+$G$11)^C$47</f>
        <v>256190.47619047618</v>
      </c>
      <c r="D48" s="20">
        <f>D14/(1+$G$11)^D$47</f>
        <v>243990.92970521541</v>
      </c>
      <c r="E48" s="20">
        <f>E14/(1+$G$11)^E$47</f>
        <v>232372.31400496705</v>
      </c>
      <c r="F48" s="20">
        <f>F14/(1+$G$11)^F$47</f>
        <v>221306.96571901624</v>
      </c>
      <c r="G48" s="20">
        <f>G14/(1+$G$11)^G$47</f>
        <v>210768.53878001546</v>
      </c>
    </row>
    <row r="49" spans="1:7" s="53" customFormat="1">
      <c r="A49" s="59" t="s">
        <v>2</v>
      </c>
      <c r="B49" s="20">
        <f>B15/(1+$G$11)^B$47</f>
        <v>540000</v>
      </c>
      <c r="C49" s="20">
        <f>C15/(1+$G$11)^C$47</f>
        <v>180952.38095238095</v>
      </c>
      <c r="D49" s="20">
        <f>D15/(1+$G$11)^D$47</f>
        <v>172335.60090702947</v>
      </c>
      <c r="E49" s="20">
        <f>E15/(1+$G$11)^E$47</f>
        <v>164129.14372098044</v>
      </c>
      <c r="F49" s="20">
        <f>F15/(1+$G$11)^F$47</f>
        <v>156313.47021045757</v>
      </c>
      <c r="G49" s="20">
        <f>G15/(1+$G$11)^G$47</f>
        <v>148869.9716290072</v>
      </c>
    </row>
    <row r="50" spans="1:7" s="53" customFormat="1">
      <c r="A50" s="59" t="s">
        <v>3</v>
      </c>
      <c r="B50" s="20">
        <f>B16/(1+$G$11)^B$47</f>
        <v>390000</v>
      </c>
      <c r="C50" s="20">
        <f>C16/(1+$G$11)^C$47</f>
        <v>109523.80952380951</v>
      </c>
      <c r="D50" s="20">
        <f>D16/(1+$G$11)^D$47</f>
        <v>104308.39002267574</v>
      </c>
      <c r="E50" s="20">
        <f>E16/(1+$G$11)^E$47</f>
        <v>99341.323831119735</v>
      </c>
      <c r="F50" s="20">
        <f>F16/(1+$G$11)^F$47</f>
        <v>94610.784601066422</v>
      </c>
      <c r="G50" s="20">
        <f>G16/(1+$G$11)^G$47</f>
        <v>90105.509143872783</v>
      </c>
    </row>
    <row r="51" spans="1:7" s="53" customFormat="1">
      <c r="A51" s="58"/>
      <c r="B51" s="58"/>
      <c r="C51" s="58"/>
      <c r="D51" s="58"/>
      <c r="E51" s="58"/>
      <c r="F51" s="58"/>
      <c r="G51" s="58"/>
    </row>
    <row r="52" spans="1:7" s="53" customFormat="1">
      <c r="A52" s="58"/>
      <c r="B52" s="58"/>
      <c r="C52" s="58"/>
      <c r="D52" s="58"/>
      <c r="E52" s="58"/>
      <c r="F52" s="58"/>
      <c r="G52" s="58"/>
    </row>
    <row r="53" spans="1:7" s="53" customFormat="1">
      <c r="A53" s="57" t="s">
        <v>41</v>
      </c>
      <c r="B53" s="58"/>
      <c r="C53" s="58"/>
      <c r="D53" s="58"/>
      <c r="E53" s="58"/>
      <c r="F53" s="58"/>
      <c r="G53" s="58"/>
    </row>
    <row r="54" spans="1:7" s="53" customFormat="1">
      <c r="A54" s="58"/>
      <c r="B54" s="58"/>
      <c r="C54" s="58"/>
      <c r="D54" s="58"/>
      <c r="E54" s="58"/>
      <c r="F54" s="58"/>
      <c r="G54" s="58"/>
    </row>
    <row r="55" spans="1:7" s="53" customFormat="1">
      <c r="A55" s="59"/>
      <c r="B55" s="59">
        <v>0</v>
      </c>
      <c r="C55" s="59">
        <v>1</v>
      </c>
      <c r="D55" s="59">
        <v>2</v>
      </c>
      <c r="E55" s="59">
        <v>3</v>
      </c>
      <c r="F55" s="59">
        <v>4</v>
      </c>
      <c r="G55" s="59">
        <v>5</v>
      </c>
    </row>
    <row r="56" spans="1:7" s="53" customFormat="1">
      <c r="A56" s="64" t="s">
        <v>1</v>
      </c>
      <c r="B56" s="20">
        <f>B22/(1+$G$19)^B$39</f>
        <v>0</v>
      </c>
      <c r="C56" s="20">
        <f t="shared" ref="C56:G56" si="0">C22/(1+$G$19)^C$39</f>
        <v>0</v>
      </c>
      <c r="D56" s="20">
        <f t="shared" si="0"/>
        <v>0</v>
      </c>
      <c r="E56" s="20">
        <f t="shared" si="0"/>
        <v>2584564.8064436601</v>
      </c>
      <c r="F56" s="20">
        <f t="shared" si="0"/>
        <v>2247447.6577770957</v>
      </c>
      <c r="G56" s="20">
        <f t="shared" si="0"/>
        <v>1954302.3111105179</v>
      </c>
    </row>
    <row r="57" spans="1:7" s="53" customFormat="1">
      <c r="A57" s="64" t="s">
        <v>2</v>
      </c>
      <c r="B57" s="20">
        <f>B23/(1+$G$19)^B$39</f>
        <v>0</v>
      </c>
      <c r="C57" s="20">
        <f>C23/(1+$G$19)^C$39</f>
        <v>0</v>
      </c>
      <c r="D57" s="20">
        <f>D23/(1+$G$19)^D$39</f>
        <v>0</v>
      </c>
      <c r="E57" s="20">
        <f>E23/(1+$G$19)^E$39</f>
        <v>1832892.2495274108</v>
      </c>
      <c r="F57" s="20">
        <f>F23/(1+$G$19)^F$39</f>
        <v>1593819.3474151399</v>
      </c>
      <c r="G57" s="20">
        <f>G23/(1+$G$19)^G$39</f>
        <v>1385929.8673175129</v>
      </c>
    </row>
    <row r="58" spans="1:7" s="53" customFormat="1">
      <c r="A58" s="64" t="s">
        <v>3</v>
      </c>
      <c r="B58" s="20">
        <f>B24/(1+$G$19)^B$39</f>
        <v>0</v>
      </c>
      <c r="C58" s="20">
        <f>C24/(1+$G$19)^C$39</f>
        <v>0</v>
      </c>
      <c r="D58" s="20">
        <f>D24/(1+$G$19)^D$39</f>
        <v>0</v>
      </c>
      <c r="E58" s="20">
        <f>E24/(1+$G$19)^E$39</f>
        <v>1285575.7376510235</v>
      </c>
      <c r="F58" s="20">
        <f>F24/(1+$G$19)^F$39</f>
        <v>1117891.9457834989</v>
      </c>
      <c r="G58" s="20">
        <f>G24/(1+$G$19)^G$39</f>
        <v>972079.95285521634</v>
      </c>
    </row>
    <row r="59" spans="1:7" s="53" customFormat="1">
      <c r="A59" s="58"/>
      <c r="B59" s="60"/>
      <c r="C59" s="60"/>
      <c r="D59" s="60"/>
      <c r="E59" s="60"/>
      <c r="F59" s="60"/>
      <c r="G59" s="60"/>
    </row>
    <row r="60" spans="1:7" s="53" customFormat="1">
      <c r="A60" s="58"/>
      <c r="B60" s="60"/>
      <c r="C60" s="60"/>
      <c r="D60" s="60"/>
      <c r="E60" s="60"/>
      <c r="F60" s="60"/>
      <c r="G60" s="60"/>
    </row>
    <row r="61" spans="1:7" s="53" customFormat="1">
      <c r="A61" s="61" t="s">
        <v>42</v>
      </c>
      <c r="B61" s="60"/>
      <c r="C61" s="60"/>
      <c r="D61" s="60"/>
      <c r="E61" s="60"/>
      <c r="F61" s="60"/>
      <c r="G61" s="62"/>
    </row>
    <row r="62" spans="1:7" s="53" customFormat="1">
      <c r="A62" s="58"/>
      <c r="B62" s="60"/>
      <c r="C62" s="60"/>
      <c r="D62" s="60"/>
      <c r="E62" s="60"/>
      <c r="F62" s="60"/>
      <c r="G62" s="60"/>
    </row>
    <row r="63" spans="1:7" s="53" customFormat="1">
      <c r="A63" s="59"/>
      <c r="B63" s="63">
        <v>0</v>
      </c>
      <c r="C63" s="63">
        <v>1</v>
      </c>
      <c r="D63" s="63">
        <v>2</v>
      </c>
      <c r="E63" s="63">
        <v>3</v>
      </c>
      <c r="F63" s="63">
        <v>4</v>
      </c>
      <c r="G63" s="63">
        <v>5</v>
      </c>
    </row>
    <row r="64" spans="1:7" s="53" customFormat="1">
      <c r="A64" s="59" t="s">
        <v>1</v>
      </c>
      <c r="B64" s="20">
        <f>B30/(1+$G$27)^B$47</f>
        <v>0</v>
      </c>
      <c r="C64" s="20">
        <f t="shared" ref="C64:G64" si="1">C30/(1+$G$27)^C$47</f>
        <v>0</v>
      </c>
      <c r="D64" s="20">
        <f t="shared" si="1"/>
        <v>919727.8911564626</v>
      </c>
      <c r="E64" s="20">
        <f t="shared" si="1"/>
        <v>405139.83371126221</v>
      </c>
      <c r="F64" s="20">
        <f t="shared" si="1"/>
        <v>385847.46067739266</v>
      </c>
      <c r="G64" s="20">
        <f t="shared" si="1"/>
        <v>367473.77207370725</v>
      </c>
    </row>
    <row r="65" spans="1:8" s="53" customFormat="1">
      <c r="A65" s="59" t="s">
        <v>2</v>
      </c>
      <c r="B65" s="20">
        <f>B31/(1+$G$27)^B$47</f>
        <v>0</v>
      </c>
      <c r="C65" s="20">
        <f>C31/(1+$G$27)^C$47</f>
        <v>0</v>
      </c>
      <c r="D65" s="20">
        <f>D31/(1+$G$27)^D$47</f>
        <v>663945.57823129254</v>
      </c>
      <c r="E65" s="20">
        <f>E31/(1+$G$27)^E$47</f>
        <v>278155.70672713529</v>
      </c>
      <c r="F65" s="20">
        <f>F31/(1+$G$27)^F$47</f>
        <v>264910.196882986</v>
      </c>
      <c r="G65" s="20">
        <f>G31/(1+$G$27)^G$47</f>
        <v>252295.42560284378</v>
      </c>
    </row>
    <row r="66" spans="1:8" s="53" customFormat="1">
      <c r="A66" s="59" t="s">
        <v>3</v>
      </c>
      <c r="B66" s="20">
        <f>B32/(1+$G$27)^B$47</f>
        <v>0</v>
      </c>
      <c r="C66" s="20">
        <f>C32/(1+$G$27)^C$47</f>
        <v>0</v>
      </c>
      <c r="D66" s="20">
        <f>D32/(1+$G$27)^D$47</f>
        <v>451700.68027210882</v>
      </c>
      <c r="E66" s="20">
        <f>E32/(1+$G$27)^E$47</f>
        <v>158082.2805312601</v>
      </c>
      <c r="F66" s="20">
        <f>F32/(1+$G$27)^F$47</f>
        <v>150554.5528869144</v>
      </c>
      <c r="G66" s="20">
        <f>G32/(1+$G$27)^G$47</f>
        <v>143385.28846372798</v>
      </c>
    </row>
    <row r="67" spans="1:8" s="53" customFormat="1">
      <c r="A67" s="58"/>
      <c r="B67" s="58"/>
      <c r="C67" s="58"/>
      <c r="D67" s="58"/>
      <c r="E67" s="58"/>
      <c r="F67" s="58"/>
      <c r="G67" s="58"/>
    </row>
    <row r="68" spans="1:8" s="53" customFormat="1">
      <c r="A68" s="58"/>
      <c r="B68" s="58"/>
      <c r="C68" s="58"/>
      <c r="D68" s="58"/>
      <c r="E68" s="58"/>
      <c r="F68" s="58"/>
      <c r="G68" s="58"/>
    </row>
    <row r="69" spans="1:8" s="53" customFormat="1">
      <c r="A69" s="57" t="s">
        <v>16</v>
      </c>
      <c r="B69" s="58"/>
      <c r="C69" s="58"/>
      <c r="D69" s="58"/>
      <c r="E69" s="58"/>
      <c r="F69" s="58"/>
      <c r="G69" s="58"/>
    </row>
    <row r="70" spans="1:8" s="53" customFormat="1">
      <c r="A70" s="58"/>
      <c r="B70" s="58"/>
      <c r="C70" s="58"/>
      <c r="D70" s="58"/>
      <c r="E70" s="58"/>
      <c r="F70" s="58"/>
      <c r="G70" s="58"/>
    </row>
    <row r="71" spans="1:8" s="53" customFormat="1">
      <c r="A71" s="59"/>
      <c r="B71" s="63">
        <v>0</v>
      </c>
      <c r="C71" s="63">
        <v>1</v>
      </c>
      <c r="D71" s="63">
        <v>2</v>
      </c>
      <c r="E71" s="63">
        <v>3</v>
      </c>
      <c r="F71" s="63">
        <v>4</v>
      </c>
      <c r="G71" s="63">
        <v>5</v>
      </c>
    </row>
    <row r="72" spans="1:8" s="53" customFormat="1">
      <c r="A72" s="59" t="s">
        <v>1</v>
      </c>
      <c r="B72" s="20">
        <f>B40+B56-B50-B66</f>
        <v>-390000</v>
      </c>
      <c r="C72" s="20">
        <f>B72+C40+C56-C50-C66</f>
        <v>-72654.244306418157</v>
      </c>
      <c r="D72" s="20">
        <f t="shared" ref="D72:G72" si="2">C72+D40+D56-D50-D66</f>
        <v>-257472.38832521025</v>
      </c>
      <c r="E72" s="20">
        <f t="shared" si="2"/>
        <v>2392443.5322569329</v>
      </c>
      <c r="F72" s="20">
        <f t="shared" si="2"/>
        <v>4675399.5208076686</v>
      </c>
      <c r="G72" s="20">
        <f t="shared" si="2"/>
        <v>6640275.0936685167</v>
      </c>
    </row>
    <row r="73" spans="1:8" s="53" customFormat="1">
      <c r="A73" s="59" t="s">
        <v>2</v>
      </c>
      <c r="B73" s="20">
        <f>B41+B57-B49-B65</f>
        <v>-540000</v>
      </c>
      <c r="C73" s="20">
        <f>B73+C41+C57-C49-C65</f>
        <v>-455561.07660455484</v>
      </c>
      <c r="D73" s="20">
        <f t="shared" ref="D73:G73" si="3">C73+D41+D57-D49-D65</f>
        <v>-1061067.2084838976</v>
      </c>
      <c r="E73" s="20">
        <f t="shared" si="3"/>
        <v>530214.14473364037</v>
      </c>
      <c r="F73" s="20">
        <f t="shared" si="3"/>
        <v>1877308.9156103302</v>
      </c>
      <c r="G73" s="20">
        <f t="shared" si="3"/>
        <v>3013811.7253090297</v>
      </c>
    </row>
    <row r="74" spans="1:8" s="53" customFormat="1">
      <c r="A74" s="59" t="s">
        <v>3</v>
      </c>
      <c r="B74" s="20">
        <f>B42+B58-B48-B64</f>
        <v>-714000</v>
      </c>
      <c r="C74" s="20">
        <f>B74+C42+C58-C48-C64</f>
        <v>-838712.21532091103</v>
      </c>
      <c r="D74" s="20">
        <f t="shared" ref="D74:G74" si="4">C74+D42+D58-D48-D64</f>
        <v>-1888102.113687315</v>
      </c>
      <c r="E74" s="20">
        <f t="shared" si="4"/>
        <v>-1140622.0694088042</v>
      </c>
      <c r="F74" s="20">
        <f t="shared" si="4"/>
        <v>-543435.45928804751</v>
      </c>
      <c r="G74" s="20">
        <f t="shared" si="4"/>
        <v>-74424.694909452402</v>
      </c>
    </row>
    <row r="75" spans="1:8" s="53" customFormat="1">
      <c r="A75" s="58"/>
      <c r="B75" s="58"/>
      <c r="C75" s="58"/>
      <c r="D75" s="58"/>
      <c r="E75" s="58"/>
      <c r="F75" s="58"/>
      <c r="G75" s="58"/>
    </row>
    <row r="76" spans="1:8" s="50" customFormat="1"/>
    <row r="77" spans="1:8" s="72" customFormat="1" ht="15" customHeight="1">
      <c r="A77" s="48" t="s">
        <v>17</v>
      </c>
      <c r="B77" s="69"/>
      <c r="C77" s="70"/>
      <c r="D77" s="70"/>
      <c r="E77" s="70"/>
      <c r="F77" s="70"/>
      <c r="G77" s="70"/>
      <c r="H77" s="71"/>
    </row>
    <row r="78" spans="1:8" s="4" customFormat="1"/>
    <row r="79" spans="1:8" s="4" customFormat="1">
      <c r="A79" s="6" t="s">
        <v>18</v>
      </c>
    </row>
    <row r="80" spans="1:8" s="4" customFormat="1"/>
    <row r="81" s="4" customFormat="1"/>
    <row r="82" s="4" customFormat="1"/>
    <row r="83" s="4" customFormat="1"/>
    <row r="84" s="4" customFormat="1"/>
    <row r="85" s="4" customFormat="1"/>
    <row r="86" s="4" customFormat="1"/>
    <row r="87" s="4" customFormat="1"/>
    <row r="88" s="4" customFormat="1"/>
    <row r="89" s="4" customFormat="1"/>
    <row r="90" s="4" customFormat="1"/>
    <row r="91" s="4" customFormat="1"/>
    <row r="92" s="4" customFormat="1"/>
    <row r="93" s="4" customFormat="1"/>
    <row r="94" s="4" customFormat="1"/>
    <row r="95" s="4" customFormat="1"/>
    <row r="96" s="4" customFormat="1"/>
    <row r="97" spans="1:29" s="4" customFormat="1"/>
    <row r="98" spans="1:29" s="4" customFormat="1"/>
    <row r="99" spans="1:29" s="4" customFormat="1"/>
    <row r="100" spans="1:29" s="4" customFormat="1"/>
    <row r="101" spans="1:29" s="4" customFormat="1">
      <c r="A101" s="8" t="s">
        <v>22</v>
      </c>
      <c r="B101" s="9">
        <f>G72</f>
        <v>6640275.0936685167</v>
      </c>
    </row>
    <row r="102" spans="1:29" s="4" customFormat="1">
      <c r="A102" s="8" t="s">
        <v>23</v>
      </c>
      <c r="B102" s="9">
        <f t="shared" ref="B102:B103" si="5">G73</f>
        <v>3013811.7253090297</v>
      </c>
    </row>
    <row r="103" spans="1:29" s="4" customFormat="1">
      <c r="A103" s="8" t="s">
        <v>24</v>
      </c>
      <c r="B103" s="9">
        <f t="shared" si="5"/>
        <v>-74424.694909452402</v>
      </c>
    </row>
    <row r="104" spans="1:29" s="7" customFormat="1"/>
    <row r="105" spans="1:29" s="4" customFormat="1"/>
    <row r="106" spans="1:29" s="4" customFormat="1">
      <c r="A106" s="6" t="s">
        <v>25</v>
      </c>
    </row>
    <row r="107" spans="1:29" s="4" customFormat="1"/>
    <row r="108" spans="1:29" s="4" customFormat="1">
      <c r="A108" s="28" t="s">
        <v>26</v>
      </c>
    </row>
    <row r="109" spans="1:29" s="4" customFormat="1">
      <c r="AA109" s="12"/>
      <c r="AB109" s="12"/>
      <c r="AC109" s="12"/>
    </row>
    <row r="110" spans="1:29" s="4" customFormat="1">
      <c r="A110" s="8" t="s">
        <v>4</v>
      </c>
      <c r="B110" s="9">
        <f>B103</f>
        <v>-74424.694909452402</v>
      </c>
    </row>
    <row r="111" spans="1:29" s="4" customFormat="1">
      <c r="A111" s="8" t="s">
        <v>6</v>
      </c>
      <c r="B111" s="9">
        <f>B102</f>
        <v>3013811.7253090297</v>
      </c>
    </row>
    <row r="112" spans="1:29" s="4" customFormat="1">
      <c r="A112" s="8" t="s">
        <v>8</v>
      </c>
      <c r="B112" s="9">
        <f>B101</f>
        <v>6640275.0936685167</v>
      </c>
    </row>
    <row r="113" spans="1:23" s="4" customFormat="1">
      <c r="A113" s="8" t="s">
        <v>10</v>
      </c>
      <c r="B113" s="9">
        <f>B111-B110</f>
        <v>3088236.4202184821</v>
      </c>
    </row>
    <row r="114" spans="1:23" s="4" customFormat="1">
      <c r="A114" s="8" t="s">
        <v>12</v>
      </c>
      <c r="B114" s="9">
        <f>B112-B111</f>
        <v>3626463.368359487</v>
      </c>
    </row>
    <row r="115" spans="1:23" s="4" customFormat="1"/>
    <row r="116" spans="1:23" s="4" customFormat="1">
      <c r="A116" s="28" t="s">
        <v>28</v>
      </c>
    </row>
    <row r="117" spans="1:23" s="4" customFormat="1"/>
    <row r="118" spans="1:23" s="4" customFormat="1">
      <c r="A118" s="8" t="s">
        <v>5</v>
      </c>
      <c r="B118" s="9">
        <f>0.5*1*(B113+B114)</f>
        <v>3357349.8942889846</v>
      </c>
    </row>
    <row r="119" spans="1:23" s="4" customFormat="1">
      <c r="A119" s="8" t="s">
        <v>7</v>
      </c>
      <c r="B119" s="9">
        <f>IF(AND(B111&gt;0,B110&lt;0),0.5*(B110/B113)*B110,IF(AND(B112&lt;0,B112&gt;0),B118-B120,IF(B110&gt;0,0,B118)))</f>
        <v>896.79585023046945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s="4" customFormat="1">
      <c r="A120" s="8" t="s">
        <v>9</v>
      </c>
      <c r="B120" s="9">
        <f>IF(AND(B111&lt;0,B112&gt;0),0.5*(B112/B118)*B112,IF(AND(B111&gt;0,B110&lt;0),B118-B119,IF(B112&lt;0,0,B118)))</f>
        <v>3356453.0984387542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s="5" customFormat="1">
      <c r="B121" s="10"/>
    </row>
    <row r="122" spans="1:23" s="5" customFormat="1">
      <c r="A122" s="29" t="s">
        <v>27</v>
      </c>
      <c r="B122" s="10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s="5" customFormat="1">
      <c r="B123" s="10"/>
      <c r="D123" s="4"/>
      <c r="E123" s="11">
        <f>B110</f>
        <v>-74424.694909452402</v>
      </c>
      <c r="F123" s="4"/>
      <c r="G123" s="4"/>
      <c r="H123" s="4"/>
      <c r="I123" s="4"/>
      <c r="J123" s="4"/>
      <c r="K123" s="12"/>
      <c r="L123" s="13">
        <f>B111</f>
        <v>3013811.7253090297</v>
      </c>
      <c r="M123" s="4"/>
      <c r="N123" s="4"/>
      <c r="O123" s="4"/>
      <c r="P123" s="4"/>
      <c r="Q123" s="4"/>
      <c r="R123" s="4"/>
      <c r="S123" s="4"/>
      <c r="T123" s="4"/>
      <c r="U123" s="13">
        <f>B112</f>
        <v>6640275.0936685167</v>
      </c>
      <c r="V123" s="4"/>
      <c r="W123" s="4"/>
    </row>
    <row r="124" spans="1:23" s="4" customFormat="1">
      <c r="A124" s="8" t="s">
        <v>11</v>
      </c>
      <c r="B124" s="25">
        <f>B120/B118</f>
        <v>0.99973288579431174</v>
      </c>
      <c r="E124" s="14"/>
      <c r="H124" s="15" t="str">
        <f>IF(AND(E124&lt;0,J124&gt;0),0," ")</f>
        <v xml:space="preserve"> </v>
      </c>
      <c r="J124" s="14"/>
      <c r="L124" s="16"/>
      <c r="M124" s="15" t="str">
        <f>IF(AND(J124&lt;0,O124&gt;0),0," ")</f>
        <v xml:space="preserve"> </v>
      </c>
      <c r="O124" s="14"/>
    </row>
    <row r="125" spans="1:23" s="4" customFormat="1">
      <c r="A125" s="8" t="s">
        <v>13</v>
      </c>
      <c r="B125" s="9">
        <f>IF(AND(B111&gt;0,B110&lt;0),B111+(B114-B113)/6+((B113-B111)^3)/(6*B113^2),IF(OR(B111=0,AND(B111&lt;0,B112&gt;0)),((B111+B114)^3)/(6*B114^2),IF(B110&gt;0,B111+(B114-B113)/6,0)))</f>
        <v>3103523.4207513537</v>
      </c>
    </row>
    <row r="126" spans="1:23" s="4" customFormat="1">
      <c r="A126" s="8" t="s">
        <v>15</v>
      </c>
      <c r="B126" s="9">
        <f>B125/B118*B120</f>
        <v>3102694.425557985</v>
      </c>
      <c r="I126" s="17"/>
    </row>
    <row r="127" spans="1:23" s="4" customFormat="1">
      <c r="G127" s="12"/>
      <c r="H127" s="18">
        <f>B113</f>
        <v>3088236.4202184821</v>
      </c>
      <c r="I127" s="16"/>
      <c r="M127" s="19"/>
      <c r="Q127" s="18">
        <f>B114</f>
        <v>3626463.368359487</v>
      </c>
    </row>
    <row r="128" spans="1:23" s="4" customFormat="1">
      <c r="G128" s="12"/>
      <c r="H128" s="18"/>
      <c r="I128" s="16"/>
      <c r="M128" s="19"/>
      <c r="Q128" s="18"/>
    </row>
    <row r="129" spans="1:12" s="4" customFormat="1">
      <c r="H129" s="19"/>
      <c r="L129" s="16"/>
    </row>
    <row r="130" spans="1:12" s="4" customFormat="1">
      <c r="A130" s="4" t="s">
        <v>32</v>
      </c>
      <c r="F130" s="4" t="s">
        <v>33</v>
      </c>
    </row>
    <row r="131" spans="1:12" s="4" customFormat="1"/>
    <row r="132" spans="1:12" s="4" customFormat="1"/>
    <row r="133" spans="1:12" s="4" customFormat="1"/>
    <row r="134" spans="1:12" s="4" customFormat="1"/>
    <row r="135" spans="1:12" s="4" customFormat="1"/>
    <row r="136" spans="1:12" s="4" customFormat="1"/>
    <row r="137" spans="1:12" s="4" customFormat="1"/>
    <row r="138" spans="1:12" s="4" customFormat="1"/>
    <row r="139" spans="1:12" s="4" customFormat="1"/>
    <row r="140" spans="1:12" s="4" customFormat="1"/>
    <row r="141" spans="1:12" s="4" customFormat="1"/>
    <row r="142" spans="1:12" s="4" customFormat="1"/>
    <row r="143" spans="1:12" s="4" customFormat="1"/>
    <row r="144" spans="1:12" s="4" customFormat="1"/>
    <row r="145" s="4" customFormat="1"/>
    <row r="146" s="4" customFormat="1"/>
    <row r="147" s="4" customFormat="1"/>
    <row r="148" s="4" customFormat="1"/>
    <row r="149" s="4" customFormat="1"/>
    <row r="150" s="4" customFormat="1"/>
    <row r="151" s="4" customFormat="1"/>
    <row r="152" s="4" customFormat="1"/>
    <row r="153" s="7" customFormat="1"/>
    <row r="161" spans="1:6">
      <c r="A161" s="26" t="s">
        <v>31</v>
      </c>
      <c r="B161" s="26" t="s">
        <v>30</v>
      </c>
      <c r="C161" s="26" t="s">
        <v>13</v>
      </c>
      <c r="D161" s="26" t="s">
        <v>15</v>
      </c>
      <c r="E161" s="26" t="s">
        <v>29</v>
      </c>
      <c r="F161" s="26"/>
    </row>
    <row r="162" spans="1:6">
      <c r="A162" s="26">
        <v>0</v>
      </c>
      <c r="B162" s="26">
        <v>0</v>
      </c>
      <c r="C162" s="27">
        <f>$B$125</f>
        <v>3103523.4207513537</v>
      </c>
      <c r="D162" s="27">
        <f>$B$126</f>
        <v>3102694.425557985</v>
      </c>
      <c r="E162" s="27">
        <f>B101</f>
        <v>6640275.0936685167</v>
      </c>
      <c r="F162" s="26"/>
    </row>
    <row r="163" spans="1:6">
      <c r="A163" s="26">
        <v>1</v>
      </c>
      <c r="B163" s="26">
        <v>0</v>
      </c>
      <c r="C163" s="27">
        <f t="shared" ref="C163:C164" si="6">$B$125</f>
        <v>3103523.4207513537</v>
      </c>
      <c r="D163" s="27">
        <f t="shared" ref="D163:D164" si="7">$B$126</f>
        <v>3102694.425557985</v>
      </c>
      <c r="E163" s="27">
        <f t="shared" ref="E163:E164" si="8">B102</f>
        <v>3013811.7253090297</v>
      </c>
      <c r="F163" s="26"/>
    </row>
    <row r="164" spans="1:6">
      <c r="A164" s="26">
        <v>0</v>
      </c>
      <c r="B164" s="26">
        <v>0</v>
      </c>
      <c r="C164" s="27">
        <f t="shared" si="6"/>
        <v>3103523.4207513537</v>
      </c>
      <c r="D164" s="27">
        <f t="shared" si="7"/>
        <v>3102694.425557985</v>
      </c>
      <c r="E164" s="27">
        <f t="shared" si="8"/>
        <v>-74424.694909452402</v>
      </c>
      <c r="F164" s="26"/>
    </row>
    <row r="165" spans="1:6">
      <c r="A165" s="26"/>
      <c r="B165" s="26"/>
      <c r="C165" s="26"/>
      <c r="D165" s="26"/>
      <c r="E165" s="26"/>
      <c r="F165" s="26"/>
    </row>
    <row r="167" spans="1:6">
      <c r="C167" s="3"/>
      <c r="D167" s="3"/>
      <c r="E167" s="3"/>
    </row>
    <row r="168" spans="1:6">
      <c r="C168" s="3"/>
      <c r="D168" s="3"/>
      <c r="E168" s="3"/>
    </row>
    <row r="169" spans="1:6">
      <c r="C169" s="3"/>
      <c r="D169" s="3"/>
      <c r="E169" s="3"/>
    </row>
  </sheetData>
  <dataValidations count="2">
    <dataValidation allowBlank="1" showInputMessage="1" showErrorMessage="1" promptTitle="Discount rate" prompt="Enter a discount rate for investment cost cash-flows" sqref="G11" xr:uid="{F1FC9088-A0BE-44C5-85FA-60FDA0A61797}"/>
    <dataValidation allowBlank="1" showInputMessage="1" showErrorMessage="1" promptTitle="Discount rate" prompt="Enter a discount rate for operational cash-flows" sqref="G3 G19 G27" xr:uid="{7740813A-20C8-43B0-8CB0-002B7EA11554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Process1</vt:lpstr>
      <vt:lpstr>Process2</vt:lpstr>
      <vt:lpstr>Process3</vt:lpstr>
      <vt:lpstr>Strategy1</vt:lpstr>
      <vt:lpstr>Strategy2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Stenqvist (DHL FI)</dc:creator>
  <cp:lastModifiedBy>Linda Stenqvist (DHL FI)</cp:lastModifiedBy>
  <dcterms:created xsi:type="dcterms:W3CDTF">2023-05-09T06:35:00Z</dcterms:created>
  <dcterms:modified xsi:type="dcterms:W3CDTF">2023-05-13T08:06:16Z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2023-05-13T08:06:16Z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5e47eaa3-af53-4ed0-913b-07b8b5b32dbd</vt:lpwstr>
  </property>
  <property fmtid="{D5CDD505-2E9C-101B-9397-08002B2CF9AE}" pid="8" name="MSIP_Label_736915f3-2f02-4945-8997-f2963298db46_ContentBits">
    <vt:lpwstr>1</vt:lpwstr>
  </property>
</Properties>
</file>