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mrowiec\Downloads\"/>
    </mc:Choice>
  </mc:AlternateContent>
  <xr:revisionPtr revIDLastSave="0" documentId="8_{A90EF705-1AE6-4202-A0EA-77D22F05B8B6}" xr6:coauthVersionLast="47" xr6:coauthVersionMax="47" xr10:uidLastSave="{00000000-0000-0000-0000-000000000000}"/>
  <bookViews>
    <workbookView xWindow="-108" yWindow="-108" windowWidth="23256" windowHeight="13896" firstSheet="6" activeTab="8" xr2:uid="{DF826D3D-DFFE-48CE-9037-1CA50885FF03}"/>
  </bookViews>
  <sheets>
    <sheet name="Financials (FIFO)" sheetId="2" r:id="rId1"/>
    <sheet name="Ledger (FIFO)" sheetId="1" r:id="rId2"/>
    <sheet name="1.FIFO_Jan.1_Issue shares" sheetId="3" r:id="rId3"/>
    <sheet name="2.Jan. 12_Legal fees" sheetId="4" r:id="rId4"/>
    <sheet name="3.Jun.1_Purchase barrels " sheetId="5" r:id="rId5"/>
    <sheet name="4.Jun.9_Purchase materials" sheetId="6" r:id="rId6"/>
    <sheet name="5.Jun.20_Purchase equipment" sheetId="7" r:id="rId7"/>
    <sheet name="6.Jul.1_Purchase materials" sheetId="8" r:id="rId8"/>
    <sheet name="7.Aug.1_Pay advt in advance" sheetId="9" r:id="rId9"/>
    <sheet name="8.Oct.1_Purchase furniture" sheetId="10" r:id="rId10"/>
    <sheet name="9.Dec.1_Loan" sheetId="11" r:id="rId11"/>
    <sheet name="10.Dec.31_Mfg costs" sheetId="12" r:id="rId12"/>
    <sheet name="11.Dec.31_Sales" sheetId="14" r:id="rId13"/>
    <sheet name="10.Dec.31_SG&amp;A costs" sheetId="15" r:id="rId14"/>
    <sheet name="12_s.Dec.31_Materials on hand" sheetId="13" r:id="rId15"/>
    <sheet name="14.Dec.31_Amort. Intangible" sheetId="16" r:id="rId16"/>
    <sheet name="15_ex.Dec.31_Depn cost_of_sales" sheetId="17" r:id="rId17"/>
    <sheet name="16.Dec.31_Accrue interest" sheetId="18" r:id="rId18"/>
    <sheet name="17.Dec.31_Advt exp" sheetId="19" r:id="rId19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44767.8759953704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1">'Ledger (FIFO)'!$A$1:$S$38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A27" i="2"/>
  <c r="C1" i="19"/>
  <c r="B27" i="1"/>
  <c r="C1" i="18"/>
  <c r="B26" i="1"/>
  <c r="C1" i="17"/>
  <c r="B21" i="1"/>
  <c r="B20" i="1"/>
  <c r="C1" i="16"/>
  <c r="C1" i="13"/>
  <c r="B19" i="1"/>
  <c r="C1" i="14"/>
  <c r="B18" i="1"/>
  <c r="C1" i="15"/>
  <c r="B17" i="1"/>
  <c r="B16" i="1"/>
  <c r="C1" i="12"/>
  <c r="B15" i="1"/>
  <c r="C1" i="11"/>
  <c r="B14" i="1"/>
  <c r="C1" i="10"/>
  <c r="B13" i="1"/>
  <c r="C1" i="9"/>
  <c r="C1" i="8"/>
  <c r="B12" i="1"/>
  <c r="C1" i="7"/>
  <c r="C1" i="6"/>
  <c r="C1" i="5"/>
  <c r="C1" i="4"/>
  <c r="C1" i="3"/>
  <c r="B7" i="1"/>
  <c r="B6" i="1"/>
  <c r="B5" i="1"/>
  <c r="B4" i="1"/>
  <c r="B3" i="1"/>
  <c r="B25" i="2" l="1"/>
  <c r="P8" i="1"/>
  <c r="N8" i="1"/>
  <c r="N10" i="1" s="1"/>
  <c r="C22" i="2" s="1"/>
  <c r="O3" i="1"/>
  <c r="O8" i="1" s="1"/>
  <c r="O10" i="1" s="1"/>
  <c r="C23" i="2" s="1"/>
  <c r="N3" i="1"/>
  <c r="O28" i="1" l="1"/>
  <c r="O30" i="1" s="1"/>
  <c r="D23" i="2" s="1"/>
  <c r="C3" i="1"/>
  <c r="C8" i="1" s="1"/>
  <c r="D8" i="1"/>
  <c r="D10" i="1" s="1"/>
  <c r="C7" i="2" s="1"/>
  <c r="C67" i="2" s="1"/>
  <c r="E8" i="1"/>
  <c r="E10" i="1" s="1"/>
  <c r="H8" i="1"/>
  <c r="H10" i="1" s="1"/>
  <c r="H27" i="1"/>
  <c r="U27" i="1" s="1"/>
  <c r="B10" i="2"/>
  <c r="B13" i="2" s="1"/>
  <c r="I8" i="1"/>
  <c r="I10" i="1"/>
  <c r="C11" i="2" s="1"/>
  <c r="C35" i="1"/>
  <c r="E35" i="1" s="1"/>
  <c r="G35" i="1"/>
  <c r="C36" i="1"/>
  <c r="E36" i="1" s="1"/>
  <c r="G36" i="1"/>
  <c r="C37" i="1"/>
  <c r="E37" i="1" s="1"/>
  <c r="G37" i="1"/>
  <c r="J3" i="1"/>
  <c r="J8" i="1" s="1"/>
  <c r="J10" i="1" s="1"/>
  <c r="G34" i="1"/>
  <c r="K8" i="1"/>
  <c r="K10" i="1" s="1"/>
  <c r="L8" i="1"/>
  <c r="L10" i="1" s="1"/>
  <c r="M8" i="1"/>
  <c r="M10" i="1" s="1"/>
  <c r="C19" i="2" s="1"/>
  <c r="C71" i="2" s="1"/>
  <c r="M26" i="1"/>
  <c r="U26" i="1" s="1"/>
  <c r="B20" i="2"/>
  <c r="B26" i="2" s="1"/>
  <c r="R8" i="1"/>
  <c r="R9" i="1" s="1"/>
  <c r="S8" i="1"/>
  <c r="S9" i="1" s="1"/>
  <c r="S10" i="1" s="1"/>
  <c r="D31" i="2"/>
  <c r="C33" i="2"/>
  <c r="C34" i="2"/>
  <c r="D34" i="2"/>
  <c r="D37" i="2"/>
  <c r="D44" i="2"/>
  <c r="C45" i="2"/>
  <c r="D45" i="2"/>
  <c r="C46" i="2"/>
  <c r="D46" i="2"/>
  <c r="C49" i="2"/>
  <c r="C50" i="2" s="1"/>
  <c r="D49" i="2"/>
  <c r="D50" i="2" s="1"/>
  <c r="D53" i="2"/>
  <c r="D54" i="2" s="1"/>
  <c r="C56" i="2"/>
  <c r="C74" i="2"/>
  <c r="C75" i="2" s="1"/>
  <c r="D74" i="2"/>
  <c r="D75" i="2" s="1"/>
  <c r="D78" i="2"/>
  <c r="D79" i="2" s="1"/>
  <c r="C81" i="2"/>
  <c r="U4" i="1"/>
  <c r="U5" i="1"/>
  <c r="U6" i="1"/>
  <c r="U7" i="1"/>
  <c r="F8" i="1"/>
  <c r="F10" i="1" s="1"/>
  <c r="G8" i="1"/>
  <c r="G10" i="1" s="1"/>
  <c r="U11" i="1"/>
  <c r="U12" i="1"/>
  <c r="U13" i="1"/>
  <c r="U14" i="1"/>
  <c r="U15" i="1"/>
  <c r="U16" i="1"/>
  <c r="U17" i="1"/>
  <c r="U18" i="1"/>
  <c r="U31" i="1"/>
  <c r="H35" i="1" l="1"/>
  <c r="I21" i="1" s="1"/>
  <c r="P9" i="1"/>
  <c r="P10" i="1" s="1"/>
  <c r="C24" i="2" s="1"/>
  <c r="C25" i="2" s="1"/>
  <c r="M28" i="1"/>
  <c r="M30" i="1" s="1"/>
  <c r="D19" i="2" s="1"/>
  <c r="H36" i="1"/>
  <c r="I22" i="1" s="1"/>
  <c r="F22" i="1" s="1"/>
  <c r="U22" i="1" s="1"/>
  <c r="D47" i="2"/>
  <c r="D55" i="2"/>
  <c r="D71" i="2"/>
  <c r="C17" i="2"/>
  <c r="C20" i="2" s="1"/>
  <c r="K28" i="1"/>
  <c r="K30" i="1" s="1"/>
  <c r="D17" i="2" s="1"/>
  <c r="C9" i="2"/>
  <c r="C69" i="2" s="1"/>
  <c r="H28" i="1"/>
  <c r="H30" i="1" s="1"/>
  <c r="D9" i="2" s="1"/>
  <c r="C36" i="2"/>
  <c r="C38" i="2" s="1"/>
  <c r="C63" i="2" s="1"/>
  <c r="P28" i="1"/>
  <c r="H37" i="1"/>
  <c r="I23" i="1" s="1"/>
  <c r="U23" i="1" s="1"/>
  <c r="C47" i="2"/>
  <c r="C12" i="2"/>
  <c r="C8" i="2"/>
  <c r="C68" i="2" s="1"/>
  <c r="E19" i="1"/>
  <c r="F21" i="1"/>
  <c r="U21" i="1" s="1"/>
  <c r="N28" i="1"/>
  <c r="N30" i="1" s="1"/>
  <c r="D22" i="2" s="1"/>
  <c r="C18" i="2"/>
  <c r="C70" i="2" s="1"/>
  <c r="L28" i="1"/>
  <c r="L30" i="1" s="1"/>
  <c r="D18" i="2" s="1"/>
  <c r="D70" i="2" s="1"/>
  <c r="C10" i="1"/>
  <c r="U8" i="1"/>
  <c r="R10" i="1"/>
  <c r="R28" i="1" s="1"/>
  <c r="C34" i="1"/>
  <c r="E34" i="1" s="1"/>
  <c r="H34" i="1" s="1"/>
  <c r="C52" i="2"/>
  <c r="C54" i="2" s="1"/>
  <c r="U3" i="1"/>
  <c r="C77" i="2"/>
  <c r="C79" i="2" s="1"/>
  <c r="D28" i="1"/>
  <c r="D30" i="1" s="1"/>
  <c r="D7" i="2" s="1"/>
  <c r="D67" i="2" s="1"/>
  <c r="C26" i="2" l="1"/>
  <c r="D69" i="2"/>
  <c r="C72" i="2"/>
  <c r="C80" i="2" s="1"/>
  <c r="C55" i="2"/>
  <c r="I28" i="1"/>
  <c r="I30" i="1" s="1"/>
  <c r="D11" i="2" s="1"/>
  <c r="U9" i="1"/>
  <c r="H38" i="1"/>
  <c r="D65" i="2" s="1"/>
  <c r="J20" i="1"/>
  <c r="R29" i="1"/>
  <c r="U10" i="1"/>
  <c r="C6" i="2"/>
  <c r="C28" i="1"/>
  <c r="D20" i="2"/>
  <c r="F19" i="1"/>
  <c r="E28" i="1"/>
  <c r="E30" i="1" s="1"/>
  <c r="D8" i="2" s="1"/>
  <c r="D68" i="2" s="1"/>
  <c r="C30" i="1" l="1"/>
  <c r="D81" i="2"/>
  <c r="C82" i="2"/>
  <c r="C57" i="2"/>
  <c r="C10" i="2"/>
  <c r="C13" i="2" s="1"/>
  <c r="D56" i="2"/>
  <c r="D57" i="2" s="1"/>
  <c r="R30" i="1"/>
  <c r="F24" i="1"/>
  <c r="S20" i="1"/>
  <c r="J28" i="1"/>
  <c r="J30" i="1" s="1"/>
  <c r="D12" i="2" s="1"/>
  <c r="U19" i="1"/>
  <c r="D35" i="2" l="1"/>
  <c r="U20" i="1"/>
  <c r="G24" i="1"/>
  <c r="F28" i="1"/>
  <c r="D6" i="2"/>
  <c r="D10" i="2" s="1"/>
  <c r="D13" i="2" s="1"/>
  <c r="F30" i="1" l="1"/>
  <c r="G25" i="1"/>
  <c r="G28" i="1" s="1"/>
  <c r="G30" i="1" s="1"/>
  <c r="U24" i="1"/>
  <c r="S25" i="1" l="1"/>
  <c r="U25" i="1"/>
  <c r="D32" i="2" l="1"/>
  <c r="D33" i="2" s="1"/>
  <c r="D36" i="2" s="1"/>
  <c r="D38" i="2" s="1"/>
  <c r="D63" i="2" s="1"/>
  <c r="D72" i="2" s="1"/>
  <c r="D80" i="2" s="1"/>
  <c r="D82" i="2" s="1"/>
  <c r="S28" i="1"/>
  <c r="S29" i="1" l="1"/>
  <c r="P29" i="1" s="1"/>
  <c r="U28" i="1"/>
  <c r="S30" i="1" l="1"/>
  <c r="U29" i="1"/>
  <c r="P30" i="1"/>
  <c r="D24" i="2" s="1"/>
  <c r="D25" i="2" s="1"/>
  <c r="D26" i="2" s="1"/>
  <c r="U30" i="1" l="1"/>
</calcChain>
</file>

<file path=xl/sharedStrings.xml><?xml version="1.0" encoding="utf-8"?>
<sst xmlns="http://schemas.openxmlformats.org/spreadsheetml/2006/main" count="1948" uniqueCount="217">
  <si>
    <t>As of Jan 1, 2019</t>
  </si>
  <si>
    <t>As of June 30, 2019</t>
  </si>
  <si>
    <t>As of December 31, 2019</t>
  </si>
  <si>
    <t>As of Jun 30, 2020</t>
  </si>
  <si>
    <t>BALANCE SHEET</t>
  </si>
  <si>
    <t>Assets</t>
  </si>
  <si>
    <t>Current assets</t>
  </si>
  <si>
    <t xml:space="preserve">   Cash</t>
  </si>
  <si>
    <t xml:space="preserve">   Accounts receivable</t>
  </si>
  <si>
    <t xml:space="preserve">   Inventories</t>
  </si>
  <si>
    <t xml:space="preserve">   Prepaid expenses</t>
  </si>
  <si>
    <t>Total current assets</t>
  </si>
  <si>
    <t>Plant, property &amp; equipment, net</t>
  </si>
  <si>
    <t>Intangible assets, net</t>
  </si>
  <si>
    <t>Total assets</t>
  </si>
  <si>
    <t>Liabilities &amp; equity</t>
  </si>
  <si>
    <t>Current liabilities</t>
  </si>
  <si>
    <t xml:space="preserve">   Bank debt</t>
  </si>
  <si>
    <t xml:space="preserve">   Accounts payable</t>
  </si>
  <si>
    <t xml:space="preserve">   Accrued expenses</t>
  </si>
  <si>
    <t>Total current liabilities</t>
  </si>
  <si>
    <t>Equity</t>
  </si>
  <si>
    <t>Common stock</t>
  </si>
  <si>
    <t>Additional paid-in capital</t>
  </si>
  <si>
    <t xml:space="preserve">   Retained earnings</t>
  </si>
  <si>
    <t>Total equity</t>
  </si>
  <si>
    <t>Total liabilities and equity</t>
  </si>
  <si>
    <t>For the six months ending:</t>
  </si>
  <si>
    <t>June 30, 2019</t>
  </si>
  <si>
    <t>December 31, 2019</t>
  </si>
  <si>
    <t>Jun 30, 2020</t>
  </si>
  <si>
    <t>INCOME STATEMENT</t>
  </si>
  <si>
    <t>Revenues</t>
  </si>
  <si>
    <t>Cost of sales</t>
  </si>
  <si>
    <t>Gross profit</t>
  </si>
  <si>
    <t>SG&amp;A expenses</t>
  </si>
  <si>
    <t>Intangible amortization</t>
  </si>
  <si>
    <t>Operating earnings</t>
  </si>
  <si>
    <t>Interest expense</t>
  </si>
  <si>
    <t>Earnings before tax</t>
  </si>
  <si>
    <t>CASH FLOW STATEMENT (direct)</t>
  </si>
  <si>
    <t>Cash flows from operating activities:</t>
  </si>
  <si>
    <t xml:space="preserve">  From customers</t>
  </si>
  <si>
    <t xml:space="preserve">  Paid to suppliers and employees</t>
  </si>
  <si>
    <t xml:space="preserve">  SG&amp;A outlays</t>
  </si>
  <si>
    <t>Net cash provided by (used in) operating activities</t>
  </si>
  <si>
    <t>Cash flows from investing activities:</t>
  </si>
  <si>
    <t xml:space="preserve">  Acquisitions of fixed assets</t>
  </si>
  <si>
    <t>Net cash provided by (used in) investing activities</t>
  </si>
  <si>
    <t>Cash flows from financing activities:</t>
  </si>
  <si>
    <t xml:space="preserve">  Equity issued</t>
  </si>
  <si>
    <t xml:space="preserve">  Borrowing from bank</t>
  </si>
  <si>
    <t>Net cash provided by (used in) financing activities</t>
  </si>
  <si>
    <t>Net increase (decrease) in cash</t>
  </si>
  <si>
    <t>Beginning cash</t>
  </si>
  <si>
    <t>Ending cash</t>
  </si>
  <si>
    <t>CASH FLOW STATEMENT (indirect)</t>
  </si>
  <si>
    <t>Net income</t>
  </si>
  <si>
    <t xml:space="preserve">Addback non-cash expenses: </t>
  </si>
  <si>
    <t>Depreciation and amortization expense</t>
  </si>
  <si>
    <t xml:space="preserve">Adjust for changes in working capital: </t>
  </si>
  <si>
    <t>(Increase)/Decrease in AR</t>
  </si>
  <si>
    <t>(Increase)/Decrease in Inventories</t>
  </si>
  <si>
    <t>(Increase)/Decrease in Prepaid Expenses</t>
  </si>
  <si>
    <t>Increase/(Decrease) in AP</t>
  </si>
  <si>
    <t>Increase/(Decrease) in Accrued Expenses</t>
  </si>
  <si>
    <t>Balance sheet accounts:</t>
  </si>
  <si>
    <t>= Liabilities</t>
  </si>
  <si>
    <t>+ Equity</t>
  </si>
  <si>
    <t>Income Statement</t>
  </si>
  <si>
    <t>Case #</t>
  </si>
  <si>
    <t xml:space="preserve">  Transaction</t>
  </si>
  <si>
    <t xml:space="preserve">  Cash</t>
  </si>
  <si>
    <t xml:space="preserve">Accounts Receivable (AR) </t>
  </si>
  <si>
    <t>Raw Materials  Inventory</t>
  </si>
  <si>
    <t>Work in Process Inventory (WIP)</t>
  </si>
  <si>
    <t>Finished Goods Inventory</t>
  </si>
  <si>
    <t>Prepaid Expenses</t>
  </si>
  <si>
    <t>Property, Plant, and Equipment (PPE)</t>
  </si>
  <si>
    <t>Intangible Assets</t>
  </si>
  <si>
    <t xml:space="preserve">  Bank Debt</t>
  </si>
  <si>
    <t>Accounts Payable</t>
  </si>
  <si>
    <t>Accrued Expenses</t>
  </si>
  <si>
    <t>Common Stock</t>
  </si>
  <si>
    <t>Additional Paid-In Capital</t>
  </si>
  <si>
    <t>Retained Earnings</t>
  </si>
  <si>
    <t>Expenses</t>
  </si>
  <si>
    <t>Income Statement Caption</t>
  </si>
  <si>
    <t>Check (should be 0 if balanced)</t>
  </si>
  <si>
    <t xml:space="preserve"> </t>
  </si>
  <si>
    <t>Closing</t>
  </si>
  <si>
    <t>June 30 balance</t>
  </si>
  <si>
    <t>Depn equipt</t>
  </si>
  <si>
    <t>Depn furn</t>
  </si>
  <si>
    <t>WIP completed</t>
  </si>
  <si>
    <t>Dec 31 balance</t>
  </si>
  <si>
    <t>Depreciation and amortization schedule:</t>
  </si>
  <si>
    <t>Item</t>
  </si>
  <si>
    <t>Original Cost</t>
  </si>
  <si>
    <t>Useful Life, in Years</t>
  </si>
  <si>
    <t>Annual Charge</t>
  </si>
  <si>
    <t>Period in Use, in Months</t>
  </si>
  <si>
    <t>% of Annual</t>
  </si>
  <si>
    <t>2019 Expense (7/1-12/31)</t>
  </si>
  <si>
    <t>Intangibles</t>
  </si>
  <si>
    <t>Barrels</t>
  </si>
  <si>
    <t>Equipment</t>
  </si>
  <si>
    <t xml:space="preserve">Furnishings </t>
  </si>
  <si>
    <t>Jan. 1</t>
  </si>
  <si>
    <t>Issue shares</t>
  </si>
  <si>
    <t>Cash from operating activities</t>
  </si>
  <si>
    <t>↑</t>
  </si>
  <si>
    <t xml:space="preserve">   Gross profit</t>
  </si>
  <si>
    <t xml:space="preserve">  Paid to suppliers</t>
  </si>
  <si>
    <t>Cash used for investing activities</t>
  </si>
  <si>
    <t>Cash from financing activities</t>
  </si>
  <si>
    <t xml:space="preserve">  Change in cash</t>
  </si>
  <si>
    <t xml:space="preserve">Journal Entry </t>
  </si>
  <si>
    <r>
      <rPr>
        <sz val="12"/>
        <color rgb="FFFF0000"/>
        <rFont val="Calibri"/>
        <family val="2"/>
        <scheme val="minor"/>
      </rPr>
      <t xml:space="preserve">Dr   Cash                         200,000       </t>
    </r>
    <r>
      <rPr>
        <sz val="12"/>
        <color theme="1"/>
        <rFont val="Calibri"/>
        <family val="2"/>
        <scheme val="minor"/>
      </rPr>
      <t xml:space="preserve">   </t>
    </r>
  </si>
  <si>
    <t>Dr   Intangible assets     50,000</t>
  </si>
  <si>
    <t xml:space="preserve">      Cr   Common stock                             10,000</t>
  </si>
  <si>
    <t xml:space="preserve">      Cr   Additional paid-in capital          240,000</t>
  </si>
  <si>
    <t>Jan. 12</t>
  </si>
  <si>
    <t>Legal fees</t>
  </si>
  <si>
    <t>↓</t>
  </si>
  <si>
    <t xml:space="preserve">Dr   SG&amp;A expenses       7000     </t>
  </si>
  <si>
    <r>
      <t xml:space="preserve">     </t>
    </r>
    <r>
      <rPr>
        <sz val="12"/>
        <color rgb="FFFF0000"/>
        <rFont val="Calibri"/>
        <family val="2"/>
        <scheme val="minor"/>
      </rPr>
      <t xml:space="preserve"> Cr Cash                              7,000</t>
    </r>
  </si>
  <si>
    <t>Income</t>
  </si>
  <si>
    <t xml:space="preserve">Accural accounting </t>
  </si>
  <si>
    <t xml:space="preserve">Cash accounting </t>
  </si>
  <si>
    <t>Adjustment to accrual accounting</t>
  </si>
  <si>
    <t>Jun. 1</t>
  </si>
  <si>
    <t>Purchase barrels</t>
  </si>
  <si>
    <t xml:space="preserve"> ─</t>
  </si>
  <si>
    <t xml:space="preserve">Dr   PP&amp;E, net       5,000     </t>
  </si>
  <si>
    <r>
      <t xml:space="preserve">     </t>
    </r>
    <r>
      <rPr>
        <sz val="12"/>
        <color rgb="FFFF0000"/>
        <rFont val="Calibri"/>
        <family val="2"/>
        <scheme val="minor"/>
      </rPr>
      <t xml:space="preserve"> Cr Cash                              5,000</t>
    </r>
  </si>
  <si>
    <t>Jun. 9</t>
  </si>
  <si>
    <t>Purchase materials</t>
  </si>
  <si>
    <t xml:space="preserve">Dr   Inventories       20,000     </t>
  </si>
  <si>
    <r>
      <t xml:space="preserve">     </t>
    </r>
    <r>
      <rPr>
        <sz val="12"/>
        <color rgb="FFFF0000"/>
        <rFont val="Calibri"/>
        <family val="2"/>
        <scheme val="minor"/>
      </rPr>
      <t xml:space="preserve"> Cr Cash                              20,000</t>
    </r>
  </si>
  <si>
    <t>Jun. 20</t>
  </si>
  <si>
    <t>Purchase equipment</t>
  </si>
  <si>
    <t xml:space="preserve">Dr   PP&amp;E, net       75,000     </t>
  </si>
  <si>
    <r>
      <t xml:space="preserve">     </t>
    </r>
    <r>
      <rPr>
        <sz val="12"/>
        <color rgb="FFFF0000"/>
        <rFont val="Calibri"/>
        <family val="2"/>
        <scheme val="minor"/>
      </rPr>
      <t xml:space="preserve"> Cr Cash                              75,000</t>
    </r>
  </si>
  <si>
    <t>Jul. 1</t>
  </si>
  <si>
    <t xml:space="preserve">Dr   Inventories       50,000     </t>
  </si>
  <si>
    <t xml:space="preserve">      Cr Account Payable             5,000</t>
  </si>
  <si>
    <r>
      <t xml:space="preserve">     </t>
    </r>
    <r>
      <rPr>
        <sz val="12"/>
        <color rgb="FFFF0000"/>
        <rFont val="Calibri"/>
        <family val="2"/>
        <scheme val="minor"/>
      </rPr>
      <t xml:space="preserve"> Cr Cash                              45,000</t>
    </r>
  </si>
  <si>
    <r>
      <t xml:space="preserve">     </t>
    </r>
    <r>
      <rPr>
        <sz val="12"/>
        <color rgb="FFFF0000"/>
        <rFont val="Calibri"/>
        <family val="2"/>
        <scheme val="minor"/>
      </rPr>
      <t xml:space="preserve"> Cr Cash                              50,000</t>
    </r>
  </si>
  <si>
    <t xml:space="preserve">        Cash outflow: $45,000</t>
  </si>
  <si>
    <t>Dr   Cash                              5,000</t>
  </si>
  <si>
    <t>&lt;Clue&gt;</t>
  </si>
  <si>
    <t>Changes in Inventory: $50,000 increase</t>
  </si>
  <si>
    <t>Changes in Accounts payable: $5,000 increase</t>
  </si>
  <si>
    <t>Inventory</t>
  </si>
  <si>
    <t>Account Payable</t>
  </si>
  <si>
    <t>Aug. 1</t>
  </si>
  <si>
    <t>Pay advt in advance</t>
  </si>
  <si>
    <t xml:space="preserve">Dr   Prepaid expenses       18,000     </t>
  </si>
  <si>
    <r>
      <t xml:space="preserve">     </t>
    </r>
    <r>
      <rPr>
        <sz val="12"/>
        <color rgb="FFFF0000"/>
        <rFont val="Calibri"/>
        <family val="2"/>
        <scheme val="minor"/>
      </rPr>
      <t xml:space="preserve"> Cr Cash                              18,000</t>
    </r>
  </si>
  <si>
    <t xml:space="preserve">Oct. 1 </t>
  </si>
  <si>
    <t>Purchase furniture</t>
  </si>
  <si>
    <t xml:space="preserve">Dr   PP&amp;E, net       8,000     </t>
  </si>
  <si>
    <r>
      <t xml:space="preserve">     </t>
    </r>
    <r>
      <rPr>
        <sz val="12"/>
        <color rgb="FFFF0000"/>
        <rFont val="Calibri"/>
        <family val="2"/>
        <scheme val="minor"/>
      </rPr>
      <t xml:space="preserve"> Cr Cash                              8,000</t>
    </r>
  </si>
  <si>
    <t>Dec. 1</t>
  </si>
  <si>
    <t>Loan</t>
  </si>
  <si>
    <t xml:space="preserve">Dr   Cash       15,000     </t>
  </si>
  <si>
    <t xml:space="preserve">      Cr Bank Debt                          15,000</t>
  </si>
  <si>
    <t>Mfg costs</t>
  </si>
  <si>
    <t xml:space="preserve">Dr   Inventory       34,000     </t>
  </si>
  <si>
    <t xml:space="preserve">      Cr Cash                          34,000</t>
  </si>
  <si>
    <t>Dec. 31</t>
  </si>
  <si>
    <t>Sales</t>
  </si>
  <si>
    <t xml:space="preserve">145,000↑ </t>
  </si>
  <si>
    <t xml:space="preserve">Dr   Cash       100,000     </t>
  </si>
  <si>
    <t xml:space="preserve">      Cr Revenue                              100,000</t>
  </si>
  <si>
    <t xml:space="preserve">       Revenues: $145,000</t>
  </si>
  <si>
    <t>Dr   Account Receivables    45,000</t>
  </si>
  <si>
    <t xml:space="preserve">      Cr Revenue                                45,000</t>
  </si>
  <si>
    <t>Changes in Account Receivables: $45,000 increase</t>
  </si>
  <si>
    <t>Account Receivables</t>
  </si>
  <si>
    <t>SG&amp;A costs</t>
  </si>
  <si>
    <t xml:space="preserve"> ↓</t>
  </si>
  <si>
    <t xml:space="preserve">122,000↑ </t>
  </si>
  <si>
    <t xml:space="preserve">Dr   SG&amp;A expenses       23,000     </t>
  </si>
  <si>
    <t xml:space="preserve">      Cr Cash                            23,000</t>
  </si>
  <si>
    <t>"The Company spent another $23,000 on general and administrative costs"</t>
  </si>
  <si>
    <t>Materials on hand</t>
  </si>
  <si>
    <t>Amort intangible</t>
  </si>
  <si>
    <t xml:space="preserve">117,000↑ </t>
  </si>
  <si>
    <t>no changes in direct method</t>
  </si>
  <si>
    <t xml:space="preserve">Dr   Amortization       5,000     </t>
  </si>
  <si>
    <t xml:space="preserve">      Cr Intangible                           5,000</t>
  </si>
  <si>
    <t>Changes in Intangible assets: $5,000 decrease</t>
  </si>
  <si>
    <t xml:space="preserve">add back (subtract) non-cash expenses (income) </t>
  </si>
  <si>
    <t>Depn barrels</t>
  </si>
  <si>
    <t xml:space="preserve">26,250↑ </t>
  </si>
  <si>
    <t>Dr   Depreciation expense       1,250</t>
  </si>
  <si>
    <t xml:space="preserve">      Cr Barrels                                          1,250</t>
  </si>
  <si>
    <t>Dr   Depreciation expense       3,750</t>
  </si>
  <si>
    <t xml:space="preserve">      Cr Equipment                                    3,750</t>
  </si>
  <si>
    <t>Dr   Depreciation expense       500</t>
  </si>
  <si>
    <t xml:space="preserve">      Cr Furnishings                                   500</t>
  </si>
  <si>
    <t>Dr   Inventory       5,000</t>
  </si>
  <si>
    <t xml:space="preserve">      Cr   Depreciation expense               5,000</t>
  </si>
  <si>
    <t>Dr   Cost of sales       90,250</t>
  </si>
  <si>
    <t xml:space="preserve">      Cr   Inventory                           90,250</t>
  </si>
  <si>
    <t>decrease in inventory by $85,250</t>
  </si>
  <si>
    <t>Accrue interest</t>
  </si>
  <si>
    <t xml:space="preserve">26,150↑ </t>
  </si>
  <si>
    <t xml:space="preserve">Dr   Interest expense       100     </t>
  </si>
  <si>
    <r>
      <t xml:space="preserve">     </t>
    </r>
    <r>
      <rPr>
        <sz val="12"/>
        <color rgb="FFFF0000"/>
        <rFont val="Calibri"/>
        <family val="2"/>
        <scheme val="minor"/>
      </rPr>
      <t xml:space="preserve"> Cr  Accrued expenses                      100</t>
    </r>
  </si>
  <si>
    <t>Advt exp</t>
  </si>
  <si>
    <t xml:space="preserve">11,150↑ </t>
  </si>
  <si>
    <t xml:space="preserve">Dr   SG&amp;A expenses       15,000     </t>
  </si>
  <si>
    <t xml:space="preserve">      Cr  Prepaid expense                      15,000</t>
  </si>
  <si>
    <t>Changes in Prepaid expens: $15,000 decrease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</si>
</sst>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indexed="54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2">
    <xf numFmtId="0" fontId="0" fillId="0" borderId="0" xfId="0"/>
    <xf numFmtId="0" fontId="3" fillId="0" borderId="1" xfId="0" applyFont="1" applyBorder="1" applyAlignment="1">
      <alignment horizontal="center" textRotation="90" wrapText="1"/>
    </xf>
    <xf numFmtId="164" fontId="0" fillId="0" borderId="0" xfId="1" applyNumberFormat="1" applyFont="1"/>
    <xf numFmtId="164" fontId="0" fillId="0" borderId="0" xfId="0" applyNumberFormat="1"/>
    <xf numFmtId="164" fontId="0" fillId="0" borderId="3" xfId="1" applyNumberFormat="1" applyFont="1" applyBorder="1"/>
    <xf numFmtId="164" fontId="0" fillId="0" borderId="0" xfId="1" applyNumberFormat="1" applyFont="1" applyBorder="1"/>
    <xf numFmtId="0" fontId="3" fillId="0" borderId="0" xfId="0" applyFont="1"/>
    <xf numFmtId="0" fontId="4" fillId="0" borderId="0" xfId="0" applyFont="1"/>
    <xf numFmtId="164" fontId="0" fillId="0" borderId="4" xfId="1" applyNumberFormat="1" applyFont="1" applyBorder="1"/>
    <xf numFmtId="0" fontId="3" fillId="0" borderId="0" xfId="0" applyFont="1" applyAlignment="1">
      <alignment horizontal="center"/>
    </xf>
    <xf numFmtId="164" fontId="0" fillId="0" borderId="5" xfId="1" applyNumberFormat="1" applyFont="1" applyBorder="1"/>
    <xf numFmtId="16" fontId="3" fillId="0" borderId="0" xfId="0" quotePrefix="1" applyNumberFormat="1" applyFont="1" applyAlignment="1">
      <alignment horizontal="right"/>
    </xf>
    <xf numFmtId="16" fontId="3" fillId="0" borderId="0" xfId="0" quotePrefix="1" applyNumberFormat="1" applyFont="1" applyAlignment="1">
      <alignment horizontal="centerContinuous"/>
    </xf>
    <xf numFmtId="0" fontId="3" fillId="0" borderId="0" xfId="0" quotePrefix="1" applyFont="1" applyAlignment="1">
      <alignment horizontal="center"/>
    </xf>
    <xf numFmtId="164" fontId="0" fillId="0" borderId="6" xfId="1" applyNumberFormat="1" applyFont="1" applyBorder="1"/>
    <xf numFmtId="164" fontId="0" fillId="0" borderId="2" xfId="1" applyNumberFormat="1" applyFont="1" applyBorder="1"/>
    <xf numFmtId="0" fontId="0" fillId="0" borderId="3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3" fillId="2" borderId="1" xfId="0" applyFont="1" applyFill="1" applyBorder="1" applyAlignment="1">
      <alignment horizontal="center" textRotation="90"/>
    </xf>
    <xf numFmtId="164" fontId="0" fillId="2" borderId="0" xfId="1" applyNumberFormat="1" applyFont="1" applyFill="1"/>
    <xf numFmtId="164" fontId="0" fillId="2" borderId="3" xfId="1" applyNumberFormat="1" applyFont="1" applyFill="1" applyBorder="1"/>
    <xf numFmtId="0" fontId="3" fillId="0" borderId="7" xfId="0" applyFont="1" applyBorder="1" applyAlignment="1">
      <alignment horizontal="center" textRotation="90" wrapText="1"/>
    </xf>
    <xf numFmtId="164" fontId="0" fillId="0" borderId="8" xfId="1" applyNumberFormat="1" applyFont="1" applyBorder="1"/>
    <xf numFmtId="164" fontId="0" fillId="0" borderId="9" xfId="1" applyNumberFormat="1" applyFont="1" applyBorder="1"/>
    <xf numFmtId="0" fontId="3" fillId="0" borderId="8" xfId="0" applyFont="1" applyBorder="1"/>
    <xf numFmtId="164" fontId="3" fillId="0" borderId="10" xfId="1" applyNumberFormat="1" applyFont="1" applyBorder="1" applyAlignment="1">
      <alignment horizontal="left" wrapText="1"/>
    </xf>
    <xf numFmtId="164" fontId="3" fillId="0" borderId="6" xfId="1" applyNumberFormat="1" applyFont="1" applyBorder="1" applyAlignment="1">
      <alignment horizontal="center" wrapText="1"/>
    </xf>
    <xf numFmtId="1" fontId="3" fillId="0" borderId="7" xfId="1" applyNumberFormat="1" applyFont="1" applyBorder="1" applyAlignment="1">
      <alignment horizontal="center" wrapText="1"/>
    </xf>
    <xf numFmtId="9" fontId="0" fillId="0" borderId="0" xfId="2" applyFont="1" applyBorder="1"/>
    <xf numFmtId="9" fontId="0" fillId="0" borderId="4" xfId="2" applyFont="1" applyBorder="1"/>
    <xf numFmtId="164" fontId="0" fillId="3" borderId="0" xfId="1" applyNumberFormat="1" applyFont="1" applyFill="1"/>
    <xf numFmtId="0" fontId="0" fillId="0" borderId="14" xfId="0" applyBorder="1"/>
    <xf numFmtId="16" fontId="3" fillId="0" borderId="14" xfId="0" quotePrefix="1" applyNumberFormat="1" applyFont="1" applyBorder="1" applyAlignment="1">
      <alignment horizontal="right"/>
    </xf>
    <xf numFmtId="0" fontId="3" fillId="0" borderId="14" xfId="0" applyFont="1" applyBorder="1"/>
    <xf numFmtId="164" fontId="0" fillId="0" borderId="0" xfId="1" applyNumberFormat="1" applyFont="1" applyFill="1"/>
    <xf numFmtId="0" fontId="0" fillId="3" borderId="0" xfId="0" applyFill="1"/>
    <xf numFmtId="164" fontId="0" fillId="0" borderId="3" xfId="1" applyNumberFormat="1" applyFont="1" applyFill="1" applyBorder="1"/>
    <xf numFmtId="0" fontId="0" fillId="0" borderId="14" xfId="0" applyBorder="1" applyAlignment="1">
      <alignment horizontal="left" indent="1"/>
    </xf>
    <xf numFmtId="0" fontId="0" fillId="0" borderId="14" xfId="0" applyBorder="1" applyAlignment="1">
      <alignment horizontal="left" indent="2"/>
    </xf>
    <xf numFmtId="164" fontId="0" fillId="3" borderId="3" xfId="1" applyNumberFormat="1" applyFont="1" applyFill="1" applyBorder="1"/>
    <xf numFmtId="0" fontId="3" fillId="3" borderId="0" xfId="0" applyFont="1" applyFill="1"/>
    <xf numFmtId="164" fontId="0" fillId="3" borderId="5" xfId="1" applyNumberFormat="1" applyFont="1" applyFill="1" applyBorder="1"/>
    <xf numFmtId="164" fontId="0" fillId="0" borderId="4" xfId="1" applyNumberFormat="1" applyFont="1" applyFill="1" applyBorder="1"/>
    <xf numFmtId="0" fontId="0" fillId="3" borderId="14" xfId="0" applyFill="1" applyBorder="1"/>
    <xf numFmtId="164" fontId="0" fillId="0" borderId="0" xfId="1" applyNumberFormat="1" applyFont="1" applyFill="1" applyBorder="1"/>
    <xf numFmtId="164" fontId="0" fillId="3" borderId="6" xfId="1" applyNumberFormat="1" applyFont="1" applyFill="1" applyBorder="1"/>
    <xf numFmtId="164" fontId="0" fillId="3" borderId="2" xfId="1" applyNumberFormat="1" applyFont="1" applyFill="1" applyBorder="1"/>
    <xf numFmtId="0" fontId="3" fillId="4" borderId="15" xfId="0" applyFont="1" applyFill="1" applyBorder="1"/>
    <xf numFmtId="0" fontId="0" fillId="4" borderId="16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0" xfId="0" applyFill="1" applyAlignment="1">
      <alignment horizontal="left" indent="2"/>
    </xf>
    <xf numFmtId="0" fontId="0" fillId="3" borderId="0" xfId="0" applyFill="1" applyAlignment="1">
      <alignment horizontal="left" indent="1"/>
    </xf>
    <xf numFmtId="164" fontId="0" fillId="3" borderId="0" xfId="1" applyNumberFormat="1" applyFont="1" applyFill="1" applyBorder="1"/>
    <xf numFmtId="164" fontId="3" fillId="0" borderId="0" xfId="1" applyNumberFormat="1" applyFont="1" applyFill="1"/>
    <xf numFmtId="0" fontId="6" fillId="3" borderId="14" xfId="0" applyFont="1" applyFill="1" applyBorder="1"/>
    <xf numFmtId="0" fontId="6" fillId="3" borderId="0" xfId="0" applyFont="1" applyFill="1"/>
    <xf numFmtId="164" fontId="6" fillId="3" borderId="0" xfId="1" applyNumberFormat="1" applyFont="1" applyFill="1"/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64" fontId="2" fillId="0" borderId="0" xfId="1" applyNumberFormat="1" applyFont="1" applyFill="1" applyBorder="1"/>
    <xf numFmtId="0" fontId="0" fillId="0" borderId="4" xfId="0" applyBorder="1"/>
    <xf numFmtId="164" fontId="2" fillId="0" borderId="4" xfId="1" applyNumberFormat="1" applyFont="1" applyFill="1" applyBorder="1"/>
    <xf numFmtId="0" fontId="0" fillId="0" borderId="6" xfId="0" applyBorder="1"/>
    <xf numFmtId="164" fontId="2" fillId="0" borderId="6" xfId="0" applyNumberFormat="1" applyFont="1" applyBorder="1"/>
    <xf numFmtId="0" fontId="7" fillId="0" borderId="14" xfId="0" applyFont="1" applyBorder="1"/>
    <xf numFmtId="0" fontId="7" fillId="0" borderId="0" xfId="0" applyFont="1"/>
    <xf numFmtId="164" fontId="7" fillId="0" borderId="3" xfId="1" applyNumberFormat="1" applyFont="1" applyFill="1" applyBorder="1"/>
    <xf numFmtId="0" fontId="8" fillId="0" borderId="0" xfId="0" applyFont="1"/>
    <xf numFmtId="164" fontId="8" fillId="0" borderId="3" xfId="1" applyNumberFormat="1" applyFont="1" applyFill="1" applyBorder="1"/>
    <xf numFmtId="0" fontId="7" fillId="3" borderId="14" xfId="0" applyFont="1" applyFill="1" applyBorder="1"/>
    <xf numFmtId="0" fontId="7" fillId="3" borderId="0" xfId="0" applyFont="1" applyFill="1"/>
    <xf numFmtId="164" fontId="7" fillId="3" borderId="3" xfId="1" applyNumberFormat="1" applyFont="1" applyFill="1" applyBorder="1"/>
    <xf numFmtId="0" fontId="7" fillId="0" borderId="0" xfId="0" applyFont="1" applyAlignment="1">
      <alignment horizontal="left" indent="2"/>
    </xf>
    <xf numFmtId="164" fontId="7" fillId="0" borderId="0" xfId="1" applyNumberFormat="1" applyFont="1" applyFill="1"/>
    <xf numFmtId="0" fontId="7" fillId="3" borderId="0" xfId="0" applyFont="1" applyFill="1" applyAlignment="1">
      <alignment horizontal="left" indent="2"/>
    </xf>
    <xf numFmtId="164" fontId="7" fillId="3" borderId="0" xfId="1" applyNumberFormat="1" applyFont="1" applyFill="1"/>
    <xf numFmtId="164" fontId="2" fillId="0" borderId="0" xfId="1" applyNumberFormat="1" applyFont="1" applyFill="1"/>
    <xf numFmtId="0" fontId="6" fillId="0" borderId="14" xfId="0" applyFont="1" applyBorder="1"/>
    <xf numFmtId="0" fontId="6" fillId="0" borderId="0" xfId="0" applyFont="1"/>
    <xf numFmtId="164" fontId="6" fillId="0" borderId="0" xfId="1" applyNumberFormat="1" applyFont="1" applyFill="1"/>
    <xf numFmtId="164" fontId="0" fillId="0" borderId="5" xfId="1" applyNumberFormat="1" applyFont="1" applyFill="1" applyBorder="1"/>
    <xf numFmtId="0" fontId="0" fillId="3" borderId="14" xfId="0" applyFill="1" applyBorder="1" applyAlignment="1">
      <alignment horizontal="left" indent="2"/>
    </xf>
    <xf numFmtId="164" fontId="0" fillId="0" borderId="6" xfId="1" applyNumberFormat="1" applyFont="1" applyFill="1" applyBorder="1"/>
    <xf numFmtId="0" fontId="2" fillId="0" borderId="0" xfId="0" applyFont="1"/>
    <xf numFmtId="0" fontId="1" fillId="0" borderId="0" xfId="0" applyFont="1"/>
    <xf numFmtId="164" fontId="0" fillId="3" borderId="4" xfId="1" applyNumberFormat="1" applyFont="1" applyFill="1" applyBorder="1"/>
    <xf numFmtId="0" fontId="0" fillId="0" borderId="20" xfId="0" applyBorder="1"/>
    <xf numFmtId="0" fontId="5" fillId="0" borderId="0" xfId="0" applyFont="1"/>
    <xf numFmtId="0" fontId="5" fillId="0" borderId="14" xfId="0" applyFont="1" applyBorder="1"/>
    <xf numFmtId="0" fontId="6" fillId="0" borderId="18" xfId="0" applyFont="1" applyBorder="1"/>
    <xf numFmtId="0" fontId="6" fillId="0" borderId="19" xfId="0" applyFont="1" applyBorder="1"/>
    <xf numFmtId="3" fontId="0" fillId="0" borderId="0" xfId="0" applyNumberFormat="1"/>
    <xf numFmtId="164" fontId="2" fillId="0" borderId="0" xfId="0" applyNumberFormat="1" applyFont="1"/>
    <xf numFmtId="0" fontId="6" fillId="0" borderId="20" xfId="0" applyFont="1" applyBorder="1"/>
    <xf numFmtId="164" fontId="0" fillId="0" borderId="2" xfId="1" applyNumberFormat="1" applyFont="1" applyFill="1" applyBorder="1"/>
    <xf numFmtId="0" fontId="9" fillId="0" borderId="14" xfId="0" applyFont="1" applyBorder="1"/>
    <xf numFmtId="0" fontId="9" fillId="0" borderId="0" xfId="0" applyFont="1"/>
    <xf numFmtId="164" fontId="9" fillId="0" borderId="3" xfId="1" applyNumberFormat="1" applyFont="1" applyFill="1" applyBorder="1"/>
    <xf numFmtId="0" fontId="9" fillId="3" borderId="14" xfId="0" applyFont="1" applyFill="1" applyBorder="1"/>
    <xf numFmtId="0" fontId="9" fillId="3" borderId="0" xfId="0" applyFont="1" applyFill="1"/>
    <xf numFmtId="164" fontId="9" fillId="3" borderId="3" xfId="1" applyNumberFormat="1" applyFont="1" applyFill="1" applyBorder="1"/>
    <xf numFmtId="0" fontId="9" fillId="0" borderId="0" xfId="0" applyFont="1" applyAlignment="1">
      <alignment horizontal="left" indent="2"/>
    </xf>
    <xf numFmtId="164" fontId="9" fillId="0" borderId="0" xfId="1" applyNumberFormat="1" applyFont="1" applyFill="1"/>
    <xf numFmtId="0" fontId="9" fillId="3" borderId="0" xfId="0" applyFont="1" applyFill="1" applyAlignment="1">
      <alignment horizontal="left" indent="2"/>
    </xf>
    <xf numFmtId="164" fontId="9" fillId="3" borderId="0" xfId="1" applyNumberFormat="1" applyFont="1" applyFill="1"/>
    <xf numFmtId="0" fontId="0" fillId="5" borderId="14" xfId="0" applyFill="1" applyBorder="1" applyAlignment="1">
      <alignment horizontal="left" indent="2"/>
    </xf>
    <xf numFmtId="0" fontId="0" fillId="5" borderId="0" xfId="0" applyFill="1" applyAlignment="1">
      <alignment horizontal="left" indent="2"/>
    </xf>
    <xf numFmtId="164" fontId="0" fillId="5" borderId="0" xfId="1" applyNumberFormat="1" applyFont="1" applyFill="1"/>
    <xf numFmtId="0" fontId="0" fillId="5" borderId="0" xfId="0" applyFill="1"/>
    <xf numFmtId="0" fontId="0" fillId="6" borderId="0" xfId="0" applyFill="1"/>
    <xf numFmtId="164" fontId="0" fillId="6" borderId="0" xfId="1" applyNumberFormat="1" applyFont="1" applyFill="1"/>
    <xf numFmtId="0" fontId="0" fillId="6" borderId="14" xfId="0" applyFill="1" applyBorder="1" applyAlignment="1">
      <alignment horizontal="left" indent="2"/>
    </xf>
    <xf numFmtId="0" fontId="0" fillId="6" borderId="0" xfId="0" applyFill="1" applyAlignment="1">
      <alignment horizontal="left" indent="2"/>
    </xf>
    <xf numFmtId="164" fontId="3" fillId="3" borderId="5" xfId="1" applyNumberFormat="1" applyFont="1" applyFill="1" applyBorder="1"/>
    <xf numFmtId="164" fontId="10" fillId="3" borderId="5" xfId="1" applyNumberFormat="1" applyFont="1" applyFill="1" applyBorder="1"/>
    <xf numFmtId="164" fontId="10" fillId="0" borderId="5" xfId="1" applyNumberFormat="1" applyFont="1" applyFill="1" applyBorder="1"/>
    <xf numFmtId="164" fontId="3" fillId="0" borderId="5" xfId="1" applyNumberFormat="1" applyFont="1" applyFill="1" applyBorder="1"/>
    <xf numFmtId="0" fontId="5" fillId="0" borderId="18" xfId="0" applyFont="1" applyBorder="1"/>
    <xf numFmtId="0" fontId="5" fillId="0" borderId="20" xfId="0" applyFont="1" applyBorder="1"/>
    <xf numFmtId="164" fontId="0" fillId="5" borderId="4" xfId="1" applyNumberFormat="1" applyFont="1" applyFill="1" applyBorder="1"/>
    <xf numFmtId="16" fontId="3" fillId="0" borderId="21" xfId="0" quotePrefix="1" applyNumberFormat="1" applyFont="1" applyBorder="1" applyAlignment="1">
      <alignment horizontal="right"/>
    </xf>
    <xf numFmtId="16" fontId="3" fillId="0" borderId="21" xfId="0" quotePrefix="1" applyNumberFormat="1" applyFont="1" applyBorder="1" applyAlignment="1">
      <alignment horizontal="centerContinuous"/>
    </xf>
    <xf numFmtId="0" fontId="0" fillId="0" borderId="22" xfId="0" applyBorder="1"/>
    <xf numFmtId="0" fontId="3" fillId="0" borderId="22" xfId="0" quotePrefix="1" applyFont="1" applyBorder="1" applyAlignment="1">
      <alignment horizontal="center"/>
    </xf>
    <xf numFmtId="0" fontId="11" fillId="0" borderId="0" xfId="0" applyFont="1"/>
    <xf numFmtId="0" fontId="6" fillId="0" borderId="17" xfId="0" applyFont="1" applyBorder="1"/>
    <xf numFmtId="0" fontId="6" fillId="0" borderId="23" xfId="0" applyFont="1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/>
    </xf>
    <xf numFmtId="0" fontId="0" fillId="0" borderId="8" xfId="0" applyBorder="1" applyAlignment="1">
      <alignment horizontal="right"/>
    </xf>
    <xf numFmtId="0" fontId="3" fillId="2" borderId="0" xfId="0" applyFont="1" applyFill="1"/>
    <xf numFmtId="0" fontId="0" fillId="0" borderId="0" xfId="0" applyAlignment="1">
      <alignment horizontal="left" wrapText="1"/>
    </xf>
    <xf numFmtId="0" fontId="0" fillId="0" borderId="8" xfId="0" applyBorder="1"/>
    <xf numFmtId="164" fontId="0" fillId="0" borderId="8" xfId="1" applyNumberFormat="1" applyFont="1" applyFill="1" applyBorder="1"/>
    <xf numFmtId="0" fontId="0" fillId="0" borderId="11" xfId="0" applyBorder="1"/>
    <xf numFmtId="0" fontId="0" fillId="0" borderId="12" xfId="0" applyBorder="1"/>
    <xf numFmtId="164" fontId="0" fillId="0" borderId="4" xfId="0" applyNumberFormat="1" applyBorder="1"/>
    <xf numFmtId="164" fontId="0" fillId="0" borderId="13" xfId="1" applyNumberFormat="1" applyFont="1" applyBorder="1"/>
    <xf numFmtId="164" fontId="11" fillId="0" borderId="0" xfId="1" applyNumberFormat="1" applyFont="1"/>
    <xf numFmtId="164" fontId="11" fillId="0" borderId="8" xfId="1" applyNumberFormat="1" applyFont="1" applyBorder="1"/>
    <xf numFmtId="164" fontId="11" fillId="0" borderId="8" xfId="0" applyNumberFormat="1" applyFont="1" applyBorder="1"/>
    <xf numFmtId="164" fontId="11" fillId="2" borderId="0" xfId="1" applyNumberFormat="1" applyFont="1" applyFill="1"/>
    <xf numFmtId="0" fontId="11" fillId="0" borderId="8" xfId="0" applyFont="1" applyBorder="1"/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1146572</xdr:colOff>
      <xdr:row>20</xdr:row>
      <xdr:rowOff>0</xdr:rowOff>
    </xdr:from>
    <xdr:to>
      <xdr:col>15</xdr:col>
      <xdr:colOff>1146572</xdr:colOff>
      <xdr:row>25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E639516-2B92-41CC-8D3E-2C090E2E1055}"/>
            </a:ext>
          </a:extLst>
        </xdr:cNvPr>
        <xdr:cNvCxnSpPr/>
      </xdr:nvCxnSpPr>
      <xdr:spPr>
        <a:xfrm flipV="1">
          <a:off x="16948547" y="4029075"/>
          <a:ext cx="0" cy="110490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</xdr:colOff>
      <xdr:row>25</xdr:row>
      <xdr:rowOff>92868</xdr:rowOff>
    </xdr:from>
    <xdr:to>
      <xdr:col>15</xdr:col>
      <xdr:colOff>1162050</xdr:colOff>
      <xdr:row>25</xdr:row>
      <xdr:rowOff>92868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AF1928D-8746-4CDB-976F-F8957E36335E}"/>
            </a:ext>
          </a:extLst>
        </xdr:cNvPr>
        <xdr:cNvCxnSpPr/>
      </xdr:nvCxnSpPr>
      <xdr:spPr>
        <a:xfrm>
          <a:off x="13430250" y="5131593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302558</xdr:colOff>
      <xdr:row>25</xdr:row>
      <xdr:rowOff>82925</xdr:rowOff>
    </xdr:from>
    <xdr:to>
      <xdr:col>8</xdr:col>
      <xdr:colOff>505945</xdr:colOff>
      <xdr:row>25</xdr:row>
      <xdr:rowOff>111499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A0627923-AB21-4073-ACEF-D4B24E6AC341}"/>
            </a:ext>
          </a:extLst>
        </xdr:cNvPr>
        <xdr:cNvCxnSpPr/>
      </xdr:nvCxnSpPr>
      <xdr:spPr>
        <a:xfrm flipV="1">
          <a:off x="5289176" y="517039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284698</xdr:colOff>
      <xdr:row>6</xdr:row>
      <xdr:rowOff>112060</xdr:rowOff>
    </xdr:from>
    <xdr:to>
      <xdr:col>4</xdr:col>
      <xdr:colOff>284698</xdr:colOff>
      <xdr:row>25</xdr:row>
      <xdr:rowOff>121024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EC198C3-910B-40DA-9B8B-041C7BACF411}"/>
            </a:ext>
          </a:extLst>
        </xdr:cNvPr>
        <xdr:cNvCxnSpPr/>
      </xdr:nvCxnSpPr>
      <xdr:spPr>
        <a:xfrm>
          <a:off x="5271316" y="132229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112058</xdr:colOff>
      <xdr:row>6</xdr:row>
      <xdr:rowOff>121585</xdr:rowOff>
    </xdr:from>
    <xdr:to>
      <xdr:col>4</xdr:col>
      <xdr:colOff>273983</xdr:colOff>
      <xdr:row>6</xdr:row>
      <xdr:rowOff>121585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5B9145A-45AA-48CF-BCEA-2B0E2237A90F}"/>
            </a:ext>
          </a:extLst>
        </xdr:cNvPr>
        <xdr:cNvCxnSpPr/>
      </xdr:nvCxnSpPr>
      <xdr:spPr>
        <a:xfrm>
          <a:off x="5098676" y="133182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3F23644E-BF2B-4AF2-8DE0-AF41762183B8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D76AF22-6A20-44EF-B254-F2B4484CEB7B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BA75D27-D1FA-4901-8F54-9229DCEFAA44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950D2924-556E-40DC-847E-5B2BFD6FFBCC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8040416E-2A78-4B7C-B5A3-F1B493A9B987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3A9A8497-7A73-4490-838F-B7E66774773D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1104900</xdr:colOff>
      <xdr:row>20</xdr:row>
      <xdr:rowOff>11907</xdr:rowOff>
    </xdr:from>
    <xdr:to>
      <xdr:col>15</xdr:col>
      <xdr:colOff>1108472</xdr:colOff>
      <xdr:row>25</xdr:row>
      <xdr:rowOff>95250</xdr:rowOff>
    </xdr:to>
    <xdr:cxnSp macro="">
      <xdr:nvCxnSpPr>
        <xdr:cNvPr id="49" name="Straight Connector 48">
          <a:extLst>
            <a:ext uri="{FF2B5EF4-FFF2-40B4-BE49-F238E27FC236}">
              <a16:creationId xmlns:a16="http://schemas.microsoft.com/office/drawing/2014/main" id="{5CE85506-50F0-4ECF-8711-8F6DB13418FF}"/>
            </a:ext>
          </a:extLst>
        </xdr:cNvPr>
        <xdr:cNvCxnSpPr/>
      </xdr:nvCxnSpPr>
      <xdr:spPr>
        <a:xfrm flipV="1">
          <a:off x="16906875" y="4040982"/>
          <a:ext cx="3572" cy="1092993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25</xdr:row>
      <xdr:rowOff>95250</xdr:rowOff>
    </xdr:from>
    <xdr:to>
      <xdr:col>15</xdr:col>
      <xdr:colOff>1114425</xdr:colOff>
      <xdr:row>25</xdr:row>
      <xdr:rowOff>95250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E6EB69F4-940F-43E1-81FD-ED32FC6D9EC7}"/>
            </a:ext>
          </a:extLst>
        </xdr:cNvPr>
        <xdr:cNvCxnSpPr/>
      </xdr:nvCxnSpPr>
      <xdr:spPr>
        <a:xfrm>
          <a:off x="13382625" y="5133975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DF6F95C7-93D3-41A2-9E70-9F4A67AB02D7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72ED32DF-1DAF-4742-9DE8-DE7CBE55044F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D593F596-003D-4A36-BAB4-70F16AD1A875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333375</xdr:colOff>
      <xdr:row>25</xdr:row>
      <xdr:rowOff>95251</xdr:rowOff>
    </xdr:from>
    <xdr:to>
      <xdr:col>8</xdr:col>
      <xdr:colOff>523875</xdr:colOff>
      <xdr:row>25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26187C9-45F6-4717-85D4-4B9DE135ABBB}"/>
            </a:ext>
          </a:extLst>
        </xdr:cNvPr>
        <xdr:cNvCxnSpPr/>
      </xdr:nvCxnSpPr>
      <xdr:spPr>
        <a:xfrm flipV="1">
          <a:off x="5324475" y="513397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315515</xdr:colOff>
      <xdr:row>6</xdr:row>
      <xdr:rowOff>85725</xdr:rowOff>
    </xdr:from>
    <xdr:to>
      <xdr:col>4</xdr:col>
      <xdr:colOff>315515</xdr:colOff>
      <xdr:row>25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0412CF5-5A6D-4864-8E8C-1F482D37380F}"/>
            </a:ext>
          </a:extLst>
        </xdr:cNvPr>
        <xdr:cNvCxnSpPr/>
      </xdr:nvCxnSpPr>
      <xdr:spPr>
        <a:xfrm>
          <a:off x="5306615" y="128587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142875</xdr:colOff>
      <xdr:row>6</xdr:row>
      <xdr:rowOff>95250</xdr:rowOff>
    </xdr:from>
    <xdr:to>
      <xdr:col>4</xdr:col>
      <xdr:colOff>304800</xdr:colOff>
      <xdr:row>6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216819C-E31F-45B2-92DF-ABC6626F63A5}"/>
            </a:ext>
          </a:extLst>
        </xdr:cNvPr>
        <xdr:cNvCxnSpPr/>
      </xdr:nvCxnSpPr>
      <xdr:spPr>
        <a:xfrm>
          <a:off x="5133975" y="129540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11</xdr:row>
      <xdr:rowOff>116681</xdr:rowOff>
    </xdr:from>
    <xdr:to>
      <xdr:col>8</xdr:col>
      <xdr:colOff>361950</xdr:colOff>
      <xdr:row>11</xdr:row>
      <xdr:rowOff>116681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D708F31-7377-4B6A-95F2-6D4614455895}"/>
            </a:ext>
          </a:extLst>
        </xdr:cNvPr>
        <xdr:cNvCxnSpPr/>
      </xdr:nvCxnSpPr>
      <xdr:spPr>
        <a:xfrm>
          <a:off x="8543925" y="23169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353615</xdr:colOff>
      <xdr:row>5</xdr:row>
      <xdr:rowOff>95250</xdr:rowOff>
    </xdr:from>
    <xdr:to>
      <xdr:col>8</xdr:col>
      <xdr:colOff>353615</xdr:colOff>
      <xdr:row>11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3E815C1-383B-4F46-BB13-6BDC5D5182DC}"/>
            </a:ext>
          </a:extLst>
        </xdr:cNvPr>
        <xdr:cNvCxnSpPr/>
      </xdr:nvCxnSpPr>
      <xdr:spPr>
        <a:xfrm>
          <a:off x="8764190" y="10953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352425</xdr:colOff>
      <xdr:row>5</xdr:row>
      <xdr:rowOff>104775</xdr:rowOff>
    </xdr:from>
    <xdr:to>
      <xdr:col>8</xdr:col>
      <xdr:colOff>495300</xdr:colOff>
      <xdr:row>5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4DB2D1A-B43A-4816-9EFE-D6F55A31F3F9}"/>
            </a:ext>
          </a:extLst>
        </xdr:cNvPr>
        <xdr:cNvCxnSpPr/>
      </xdr:nvCxnSpPr>
      <xdr:spPr>
        <a:xfrm>
          <a:off x="8763000" y="11049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1108472</xdr:colOff>
      <xdr:row>20</xdr:row>
      <xdr:rowOff>11907</xdr:rowOff>
    </xdr:from>
    <xdr:to>
      <xdr:col>15</xdr:col>
      <xdr:colOff>1114425</xdr:colOff>
      <xdr:row>25</xdr:row>
      <xdr:rowOff>114300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E483BDB-AB44-4582-8B2E-CADA442CE814}"/>
            </a:ext>
          </a:extLst>
        </xdr:cNvPr>
        <xdr:cNvCxnSpPr/>
      </xdr:nvCxnSpPr>
      <xdr:spPr>
        <a:xfrm flipH="1" flipV="1">
          <a:off x="16910447" y="4040982"/>
          <a:ext cx="5953" cy="1112043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25</xdr:row>
      <xdr:rowOff>95250</xdr:rowOff>
    </xdr:from>
    <xdr:to>
      <xdr:col>15</xdr:col>
      <xdr:colOff>1114425</xdr:colOff>
      <xdr:row>25</xdr:row>
      <xdr:rowOff>95250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28228F9C-CF6B-4374-BBB1-0BEDA3C98A70}"/>
            </a:ext>
          </a:extLst>
        </xdr:cNvPr>
        <xdr:cNvCxnSpPr/>
      </xdr:nvCxnSpPr>
      <xdr:spPr>
        <a:xfrm>
          <a:off x="13382625" y="5133975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61E96D9-C1DE-4896-AD88-70B263D8A2ED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64739B1D-58CF-4369-BE5E-4F1C155D9A98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2E26B47-BEED-4FB6-A1EB-481DD6B09C11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31</xdr:row>
      <xdr:rowOff>104775</xdr:rowOff>
    </xdr:from>
    <xdr:to>
      <xdr:col>3</xdr:col>
      <xdr:colOff>200025</xdr:colOff>
      <xdr:row>31</xdr:row>
      <xdr:rowOff>104775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B0394F5D-C0B2-40E9-8E8A-F59144CD9ED8}"/>
            </a:ext>
          </a:extLst>
        </xdr:cNvPr>
        <xdr:cNvCxnSpPr/>
      </xdr:nvCxnSpPr>
      <xdr:spPr>
        <a:xfrm>
          <a:off x="3714750" y="617220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34</xdr:row>
      <xdr:rowOff>123825</xdr:rowOff>
    </xdr:from>
    <xdr:to>
      <xdr:col>3</xdr:col>
      <xdr:colOff>200025</xdr:colOff>
      <xdr:row>34</xdr:row>
      <xdr:rowOff>123825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AC1ACFDB-2D01-49D7-8FC6-EDEE54F7A590}"/>
            </a:ext>
          </a:extLst>
        </xdr:cNvPr>
        <xdr:cNvCxnSpPr/>
      </xdr:nvCxnSpPr>
      <xdr:spPr>
        <a:xfrm>
          <a:off x="3714750" y="680085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31</xdr:row>
      <xdr:rowOff>95250</xdr:rowOff>
    </xdr:from>
    <xdr:to>
      <xdr:col>3</xdr:col>
      <xdr:colOff>210740</xdr:colOff>
      <xdr:row>34</xdr:row>
      <xdr:rowOff>142875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D53598AB-E68F-4FFA-BD6C-FE3CC8FA3F13}"/>
            </a:ext>
          </a:extLst>
        </xdr:cNvPr>
        <xdr:cNvCxnSpPr/>
      </xdr:nvCxnSpPr>
      <xdr:spPr>
        <a:xfrm flipH="1">
          <a:off x="3886200" y="6162675"/>
          <a:ext cx="1190" cy="6572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877490</xdr:colOff>
      <xdr:row>12</xdr:row>
      <xdr:rowOff>9525</xdr:rowOff>
    </xdr:from>
    <xdr:to>
      <xdr:col>7</xdr:col>
      <xdr:colOff>877490</xdr:colOff>
      <xdr:row>24</xdr:row>
      <xdr:rowOff>114300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61310B5-AA08-43BE-BF0D-EB91786D261B}"/>
            </a:ext>
          </a:extLst>
        </xdr:cNvPr>
        <xdr:cNvCxnSpPr/>
      </xdr:nvCxnSpPr>
      <xdr:spPr>
        <a:xfrm>
          <a:off x="8106965" y="2409825"/>
          <a:ext cx="0" cy="2543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24</xdr:row>
      <xdr:rowOff>95250</xdr:rowOff>
    </xdr:from>
    <xdr:to>
      <xdr:col>7</xdr:col>
      <xdr:colOff>885825</xdr:colOff>
      <xdr:row>24</xdr:row>
      <xdr:rowOff>114300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912F0023-D5D1-44EC-9984-BB8B09CAC5D0}"/>
            </a:ext>
          </a:extLst>
        </xdr:cNvPr>
        <xdr:cNvCxnSpPr/>
      </xdr:nvCxnSpPr>
      <xdr:spPr>
        <a:xfrm flipV="1">
          <a:off x="5667375" y="4933950"/>
          <a:ext cx="2447925" cy="1905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25</xdr:row>
      <xdr:rowOff>152401</xdr:rowOff>
    </xdr:from>
    <xdr:to>
      <xdr:col>8</xdr:col>
      <xdr:colOff>514350</xdr:colOff>
      <xdr:row>25</xdr:row>
      <xdr:rowOff>180975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2F1132E-210E-4A2C-956B-E40A5AE78D7E}"/>
            </a:ext>
          </a:extLst>
        </xdr:cNvPr>
        <xdr:cNvCxnSpPr/>
      </xdr:nvCxnSpPr>
      <xdr:spPr>
        <a:xfrm flipV="1">
          <a:off x="5314950" y="519112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305990</xdr:colOff>
      <xdr:row>6</xdr:row>
      <xdr:rowOff>142875</xdr:rowOff>
    </xdr:from>
    <xdr:to>
      <xdr:col>4</xdr:col>
      <xdr:colOff>305990</xdr:colOff>
      <xdr:row>25</xdr:row>
      <xdr:rowOff>190500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ACE80D9-A1CB-44A2-A833-C81E61F06787}"/>
            </a:ext>
          </a:extLst>
        </xdr:cNvPr>
        <xdr:cNvCxnSpPr/>
      </xdr:nvCxnSpPr>
      <xdr:spPr>
        <a:xfrm>
          <a:off x="5297090" y="134302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</xdr:row>
      <xdr:rowOff>152400</xdr:rowOff>
    </xdr:from>
    <xdr:to>
      <xdr:col>4</xdr:col>
      <xdr:colOff>295275</xdr:colOff>
      <xdr:row>6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3446498-4547-42E4-97DB-61F83F411439}"/>
            </a:ext>
          </a:extLst>
        </xdr:cNvPr>
        <xdr:cNvCxnSpPr/>
      </xdr:nvCxnSpPr>
      <xdr:spPr>
        <a:xfrm>
          <a:off x="5124450" y="135255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11</xdr:row>
      <xdr:rowOff>116681</xdr:rowOff>
    </xdr:from>
    <xdr:to>
      <xdr:col>8</xdr:col>
      <xdr:colOff>361950</xdr:colOff>
      <xdr:row>11</xdr:row>
      <xdr:rowOff>116681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23A2310-D380-4661-BBC1-175F52826979}"/>
            </a:ext>
          </a:extLst>
        </xdr:cNvPr>
        <xdr:cNvCxnSpPr/>
      </xdr:nvCxnSpPr>
      <xdr:spPr>
        <a:xfrm>
          <a:off x="8543925" y="23169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353615</xdr:colOff>
      <xdr:row>5</xdr:row>
      <xdr:rowOff>95250</xdr:rowOff>
    </xdr:from>
    <xdr:to>
      <xdr:col>8</xdr:col>
      <xdr:colOff>353615</xdr:colOff>
      <xdr:row>11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4AE07DF-D1FA-4A63-8B9B-21E26CBA50DB}"/>
            </a:ext>
          </a:extLst>
        </xdr:cNvPr>
        <xdr:cNvCxnSpPr/>
      </xdr:nvCxnSpPr>
      <xdr:spPr>
        <a:xfrm>
          <a:off x="8764190" y="10953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352425</xdr:colOff>
      <xdr:row>5</xdr:row>
      <xdr:rowOff>104775</xdr:rowOff>
    </xdr:from>
    <xdr:to>
      <xdr:col>8</xdr:col>
      <xdr:colOff>495300</xdr:colOff>
      <xdr:row>5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C5340DA-76A1-48E0-B821-A94877B6A828}"/>
            </a:ext>
          </a:extLst>
        </xdr:cNvPr>
        <xdr:cNvCxnSpPr/>
      </xdr:nvCxnSpPr>
      <xdr:spPr>
        <a:xfrm>
          <a:off x="8763000" y="11049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1104900</xdr:colOff>
      <xdr:row>20</xdr:row>
      <xdr:rowOff>2382</xdr:rowOff>
    </xdr:from>
    <xdr:to>
      <xdr:col>15</xdr:col>
      <xdr:colOff>1108472</xdr:colOff>
      <xdr:row>25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9FF16D5-DD46-4809-91B0-1D7FF9B670EF}"/>
            </a:ext>
          </a:extLst>
        </xdr:cNvPr>
        <xdr:cNvCxnSpPr/>
      </xdr:nvCxnSpPr>
      <xdr:spPr>
        <a:xfrm flipV="1">
          <a:off x="16906875" y="4031457"/>
          <a:ext cx="3572" cy="115966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1838325</xdr:colOff>
      <xdr:row>25</xdr:row>
      <xdr:rowOff>133350</xdr:rowOff>
    </xdr:from>
    <xdr:to>
      <xdr:col>15</xdr:col>
      <xdr:colOff>1123950</xdr:colOff>
      <xdr:row>25</xdr:row>
      <xdr:rowOff>133350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883167C-72BC-4DF9-A856-91DBF6F10148}"/>
            </a:ext>
          </a:extLst>
        </xdr:cNvPr>
        <xdr:cNvCxnSpPr/>
      </xdr:nvCxnSpPr>
      <xdr:spPr>
        <a:xfrm>
          <a:off x="13392150" y="5172075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8F7DAC2A-AFB4-4C62-AEA5-A3D56C7D41DD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A6CE27C-D171-4ADE-A18F-281F21BF5D41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41A85B7-91AB-4C61-BAB1-5F75C810BAE8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867965</xdr:colOff>
      <xdr:row>11</xdr:row>
      <xdr:rowOff>190500</xdr:rowOff>
    </xdr:from>
    <xdr:to>
      <xdr:col>7</xdr:col>
      <xdr:colOff>867965</xdr:colOff>
      <xdr:row>24</xdr:row>
      <xdr:rowOff>95250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4E7F48F-5056-44C1-B627-5214C54091D3}"/>
            </a:ext>
          </a:extLst>
        </xdr:cNvPr>
        <xdr:cNvCxnSpPr/>
      </xdr:nvCxnSpPr>
      <xdr:spPr>
        <a:xfrm>
          <a:off x="8097440" y="2390775"/>
          <a:ext cx="0" cy="2543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24</xdr:row>
      <xdr:rowOff>76200</xdr:rowOff>
    </xdr:from>
    <xdr:to>
      <xdr:col>7</xdr:col>
      <xdr:colOff>876300</xdr:colOff>
      <xdr:row>24</xdr:row>
      <xdr:rowOff>95250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0F565B73-B5AF-4809-9935-8B87566D9F94}"/>
            </a:ext>
          </a:extLst>
        </xdr:cNvPr>
        <xdr:cNvCxnSpPr/>
      </xdr:nvCxnSpPr>
      <xdr:spPr>
        <a:xfrm flipV="1">
          <a:off x="5657850" y="4914900"/>
          <a:ext cx="2447925" cy="1905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25</xdr:row>
      <xdr:rowOff>114301</xdr:rowOff>
    </xdr:from>
    <xdr:to>
      <xdr:col>8</xdr:col>
      <xdr:colOff>514350</xdr:colOff>
      <xdr:row>25</xdr:row>
      <xdr:rowOff>142875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8DD42D8-9538-43FB-97E4-12D2BBAED82F}"/>
            </a:ext>
          </a:extLst>
        </xdr:cNvPr>
        <xdr:cNvCxnSpPr/>
      </xdr:nvCxnSpPr>
      <xdr:spPr>
        <a:xfrm flipV="1">
          <a:off x="5314950" y="515302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305990</xdr:colOff>
      <xdr:row>6</xdr:row>
      <xdr:rowOff>104775</xdr:rowOff>
    </xdr:from>
    <xdr:to>
      <xdr:col>4</xdr:col>
      <xdr:colOff>305990</xdr:colOff>
      <xdr:row>25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762453F-549F-4E4C-8714-23F16F8322F0}"/>
            </a:ext>
          </a:extLst>
        </xdr:cNvPr>
        <xdr:cNvCxnSpPr/>
      </xdr:nvCxnSpPr>
      <xdr:spPr>
        <a:xfrm>
          <a:off x="5297090" y="130492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</xdr:row>
      <xdr:rowOff>114300</xdr:rowOff>
    </xdr:from>
    <xdr:to>
      <xdr:col>4</xdr:col>
      <xdr:colOff>295275</xdr:colOff>
      <xdr:row>6</xdr:row>
      <xdr:rowOff>114300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7B3FDC8-56CB-4830-979C-15E3DCB40F08}"/>
            </a:ext>
          </a:extLst>
        </xdr:cNvPr>
        <xdr:cNvCxnSpPr/>
      </xdr:nvCxnSpPr>
      <xdr:spPr>
        <a:xfrm>
          <a:off x="5124450" y="131445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11</xdr:row>
      <xdr:rowOff>97631</xdr:rowOff>
    </xdr:from>
    <xdr:to>
      <xdr:col>8</xdr:col>
      <xdr:colOff>361950</xdr:colOff>
      <xdr:row>11</xdr:row>
      <xdr:rowOff>97631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056DE9E-9D90-43E1-B658-4F2DCDDA19DE}"/>
            </a:ext>
          </a:extLst>
        </xdr:cNvPr>
        <xdr:cNvCxnSpPr/>
      </xdr:nvCxnSpPr>
      <xdr:spPr>
        <a:xfrm>
          <a:off x="8543925" y="229790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353615</xdr:colOff>
      <xdr:row>5</xdr:row>
      <xdr:rowOff>76200</xdr:rowOff>
    </xdr:from>
    <xdr:to>
      <xdr:col>8</xdr:col>
      <xdr:colOff>353615</xdr:colOff>
      <xdr:row>11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A894205-8A35-447B-A3F2-1374C26D183C}"/>
            </a:ext>
          </a:extLst>
        </xdr:cNvPr>
        <xdr:cNvCxnSpPr/>
      </xdr:nvCxnSpPr>
      <xdr:spPr>
        <a:xfrm>
          <a:off x="8764190" y="107632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352425</xdr:colOff>
      <xdr:row>5</xdr:row>
      <xdr:rowOff>85725</xdr:rowOff>
    </xdr:from>
    <xdr:to>
      <xdr:col>8</xdr:col>
      <xdr:colOff>495300</xdr:colOff>
      <xdr:row>5</xdr:row>
      <xdr:rowOff>85725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99F78EE-8727-4452-934B-92B8E2AB4F80}"/>
            </a:ext>
          </a:extLst>
        </xdr:cNvPr>
        <xdr:cNvCxnSpPr/>
      </xdr:nvCxnSpPr>
      <xdr:spPr>
        <a:xfrm>
          <a:off x="8763000" y="108585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E179006-FDA4-4960-9BD5-0698A0C532AE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CD0E9EF-B13D-4E24-AEED-786D65346218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4DE9F63-97ED-4377-B91C-6F4FEF86BAD4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F06968F8-F0CA-485A-B1D1-8DB341B8D45B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C69EF221-641E-41B6-A06F-BDE5BB53526E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C8BE0A9B-67D3-4C55-9BF1-C8A0EE1654B1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1104900</xdr:colOff>
      <xdr:row>20</xdr:row>
      <xdr:rowOff>2382</xdr:rowOff>
    </xdr:from>
    <xdr:to>
      <xdr:col>15</xdr:col>
      <xdr:colOff>1108472</xdr:colOff>
      <xdr:row>25</xdr:row>
      <xdr:rowOff>152400</xdr:rowOff>
    </xdr:to>
    <xdr:cxnSp macro="">
      <xdr:nvCxnSpPr>
        <xdr:cNvPr id="43" name="Straight Connector 42">
          <a:extLst>
            <a:ext uri="{FF2B5EF4-FFF2-40B4-BE49-F238E27FC236}">
              <a16:creationId xmlns:a16="http://schemas.microsoft.com/office/drawing/2014/main" id="{0C4B798F-0228-4045-B550-5E856B9909C2}"/>
            </a:ext>
          </a:extLst>
        </xdr:cNvPr>
        <xdr:cNvCxnSpPr/>
      </xdr:nvCxnSpPr>
      <xdr:spPr>
        <a:xfrm flipV="1">
          <a:off x="16906875" y="4031457"/>
          <a:ext cx="3572" cy="115966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1838325</xdr:colOff>
      <xdr:row>25</xdr:row>
      <xdr:rowOff>133350</xdr:rowOff>
    </xdr:from>
    <xdr:to>
      <xdr:col>15</xdr:col>
      <xdr:colOff>1123950</xdr:colOff>
      <xdr:row>25</xdr:row>
      <xdr:rowOff>133350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75409BBC-135F-408E-A237-4D84A4086098}"/>
            </a:ext>
          </a:extLst>
        </xdr:cNvPr>
        <xdr:cNvCxnSpPr/>
      </xdr:nvCxnSpPr>
      <xdr:spPr>
        <a:xfrm>
          <a:off x="13392150" y="5172075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D97131CC-76E3-4445-BAE7-568F34736A40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2665F43B-CE46-4536-81E8-5F167CD3DC1B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54" name="Straight Connector 53">
          <a:extLst>
            <a:ext uri="{FF2B5EF4-FFF2-40B4-BE49-F238E27FC236}">
              <a16:creationId xmlns:a16="http://schemas.microsoft.com/office/drawing/2014/main" id="{770B196B-2EEC-4542-82EA-36189B5D625C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867965</xdr:colOff>
      <xdr:row>11</xdr:row>
      <xdr:rowOff>190500</xdr:rowOff>
    </xdr:from>
    <xdr:to>
      <xdr:col>7</xdr:col>
      <xdr:colOff>867965</xdr:colOff>
      <xdr:row>24</xdr:row>
      <xdr:rowOff>95250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CC010896-0438-494C-8072-C273BF8F3EDB}"/>
            </a:ext>
          </a:extLst>
        </xdr:cNvPr>
        <xdr:cNvCxnSpPr/>
      </xdr:nvCxnSpPr>
      <xdr:spPr>
        <a:xfrm>
          <a:off x="8097440" y="2390775"/>
          <a:ext cx="0" cy="2543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238125</xdr:colOff>
      <xdr:row>24</xdr:row>
      <xdr:rowOff>76200</xdr:rowOff>
    </xdr:from>
    <xdr:to>
      <xdr:col>7</xdr:col>
      <xdr:colOff>876300</xdr:colOff>
      <xdr:row>24</xdr:row>
      <xdr:rowOff>95250</xdr:rowOff>
    </xdr:to>
    <xdr:cxnSp macro="">
      <xdr:nvCxnSpPr>
        <xdr:cNvPr id="57" name="Straight Connector 56">
          <a:extLst>
            <a:ext uri="{FF2B5EF4-FFF2-40B4-BE49-F238E27FC236}">
              <a16:creationId xmlns:a16="http://schemas.microsoft.com/office/drawing/2014/main" id="{3CA75EE2-D25C-4374-8976-68A902233CED}"/>
            </a:ext>
          </a:extLst>
        </xdr:cNvPr>
        <xdr:cNvCxnSpPr/>
      </xdr:nvCxnSpPr>
      <xdr:spPr>
        <a:xfrm flipV="1">
          <a:off x="5657850" y="4914900"/>
          <a:ext cx="2447925" cy="1905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25</xdr:row>
      <xdr:rowOff>123826</xdr:rowOff>
    </xdr:from>
    <xdr:to>
      <xdr:col>8</xdr:col>
      <xdr:colOff>495300</xdr:colOff>
      <xdr:row>25</xdr:row>
      <xdr:rowOff>152400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F230025B-A251-4A24-B66A-9E26CC83D899}"/>
            </a:ext>
          </a:extLst>
        </xdr:cNvPr>
        <xdr:cNvCxnSpPr/>
      </xdr:nvCxnSpPr>
      <xdr:spPr>
        <a:xfrm flipV="1">
          <a:off x="5295900" y="5162551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286940</xdr:colOff>
      <xdr:row>6</xdr:row>
      <xdr:rowOff>114300</xdr:rowOff>
    </xdr:from>
    <xdr:to>
      <xdr:col>4</xdr:col>
      <xdr:colOff>286940</xdr:colOff>
      <xdr:row>25</xdr:row>
      <xdr:rowOff>161925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7B85373-6A1B-4B6A-9599-9065DA7D41E5}"/>
            </a:ext>
          </a:extLst>
        </xdr:cNvPr>
        <xdr:cNvCxnSpPr/>
      </xdr:nvCxnSpPr>
      <xdr:spPr>
        <a:xfrm>
          <a:off x="5278040" y="1314450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114300</xdr:colOff>
      <xdr:row>6</xdr:row>
      <xdr:rowOff>123825</xdr:rowOff>
    </xdr:from>
    <xdr:to>
      <xdr:col>4</xdr:col>
      <xdr:colOff>276225</xdr:colOff>
      <xdr:row>6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AD8D9F2-0E51-4879-9153-4EC4E3C54789}"/>
            </a:ext>
          </a:extLst>
        </xdr:cNvPr>
        <xdr:cNvCxnSpPr/>
      </xdr:nvCxnSpPr>
      <xdr:spPr>
        <a:xfrm>
          <a:off x="5105400" y="1323975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11</xdr:row>
      <xdr:rowOff>88106</xdr:rowOff>
    </xdr:from>
    <xdr:to>
      <xdr:col>8</xdr:col>
      <xdr:colOff>352425</xdr:colOff>
      <xdr:row>11</xdr:row>
      <xdr:rowOff>88106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A0FDE35-43DD-4A87-BE81-2FEAFFFA933B}"/>
            </a:ext>
          </a:extLst>
        </xdr:cNvPr>
        <xdr:cNvCxnSpPr/>
      </xdr:nvCxnSpPr>
      <xdr:spPr>
        <a:xfrm>
          <a:off x="8534400" y="2288381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344090</xdr:colOff>
      <xdr:row>5</xdr:row>
      <xdr:rowOff>66675</xdr:rowOff>
    </xdr:from>
    <xdr:to>
      <xdr:col>8</xdr:col>
      <xdr:colOff>344090</xdr:colOff>
      <xdr:row>11</xdr:row>
      <xdr:rowOff>85725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68387E4D-CA5A-442E-A478-FAB409DA5DDD}"/>
            </a:ext>
          </a:extLst>
        </xdr:cNvPr>
        <xdr:cNvCxnSpPr/>
      </xdr:nvCxnSpPr>
      <xdr:spPr>
        <a:xfrm>
          <a:off x="8754665" y="1066800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5</xdr:row>
      <xdr:rowOff>76200</xdr:rowOff>
    </xdr:from>
    <xdr:to>
      <xdr:col>8</xdr:col>
      <xdr:colOff>485775</xdr:colOff>
      <xdr:row>5</xdr:row>
      <xdr:rowOff>76200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5A7454E-ED2E-4B09-81AE-CF79FD5BB872}"/>
            </a:ext>
          </a:extLst>
        </xdr:cNvPr>
        <xdr:cNvCxnSpPr/>
      </xdr:nvCxnSpPr>
      <xdr:spPr>
        <a:xfrm>
          <a:off x="8753475" y="1076325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1104900</xdr:colOff>
      <xdr:row>19</xdr:row>
      <xdr:rowOff>202407</xdr:rowOff>
    </xdr:from>
    <xdr:to>
      <xdr:col>15</xdr:col>
      <xdr:colOff>1108472</xdr:colOff>
      <xdr:row>25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7ABBD8-DCEE-4D5F-BF7D-997674332FD1}"/>
            </a:ext>
          </a:extLst>
        </xdr:cNvPr>
        <xdr:cNvCxnSpPr/>
      </xdr:nvCxnSpPr>
      <xdr:spPr>
        <a:xfrm flipV="1">
          <a:off x="16906875" y="4021932"/>
          <a:ext cx="3572" cy="114061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1800225</xdr:colOff>
      <xdr:row>25</xdr:row>
      <xdr:rowOff>104775</xdr:rowOff>
    </xdr:from>
    <xdr:to>
      <xdr:col>15</xdr:col>
      <xdr:colOff>1085850</xdr:colOff>
      <xdr:row>25</xdr:row>
      <xdr:rowOff>104775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EEFB8E9-BEA0-42B3-882B-9B3643A1A557}"/>
            </a:ext>
          </a:extLst>
        </xdr:cNvPr>
        <xdr:cNvCxnSpPr/>
      </xdr:nvCxnSpPr>
      <xdr:spPr>
        <a:xfrm>
          <a:off x="13354050" y="5143500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300F3DD-DD10-47C0-9CCD-E742356DF87A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A5539B5-9E45-46D8-8A7F-A7D0E4C0C883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C07D8C89-DCF5-4E41-AF0B-6BE893B740F8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829865</xdr:colOff>
      <xdr:row>12</xdr:row>
      <xdr:rowOff>38100</xdr:rowOff>
    </xdr:from>
    <xdr:to>
      <xdr:col>7</xdr:col>
      <xdr:colOff>829865</xdr:colOff>
      <xdr:row>24</xdr:row>
      <xdr:rowOff>142875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0021029-9743-4F9E-A05B-D0520FE06530}"/>
            </a:ext>
          </a:extLst>
        </xdr:cNvPr>
        <xdr:cNvCxnSpPr/>
      </xdr:nvCxnSpPr>
      <xdr:spPr>
        <a:xfrm>
          <a:off x="8059340" y="2438400"/>
          <a:ext cx="0" cy="2543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24</xdr:row>
      <xdr:rowOff>123825</xdr:rowOff>
    </xdr:from>
    <xdr:to>
      <xdr:col>7</xdr:col>
      <xdr:colOff>838200</xdr:colOff>
      <xdr:row>24</xdr:row>
      <xdr:rowOff>142875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773634F7-76F5-413F-8006-22AEEC3AA844}"/>
            </a:ext>
          </a:extLst>
        </xdr:cNvPr>
        <xdr:cNvCxnSpPr/>
      </xdr:nvCxnSpPr>
      <xdr:spPr>
        <a:xfrm flipV="1">
          <a:off x="5619750" y="4962525"/>
          <a:ext cx="2447925" cy="1905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25</xdr:row>
      <xdr:rowOff>133351</xdr:rowOff>
    </xdr:from>
    <xdr:to>
      <xdr:col>8</xdr:col>
      <xdr:colOff>504825</xdr:colOff>
      <xdr:row>25</xdr:row>
      <xdr:rowOff>161925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F43B568-C9C4-4792-A12A-0B4FEF1CCB09}"/>
            </a:ext>
          </a:extLst>
        </xdr:cNvPr>
        <xdr:cNvCxnSpPr/>
      </xdr:nvCxnSpPr>
      <xdr:spPr>
        <a:xfrm flipV="1">
          <a:off x="5305425" y="517207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296465</xdr:colOff>
      <xdr:row>6</xdr:row>
      <xdr:rowOff>123825</xdr:rowOff>
    </xdr:from>
    <xdr:to>
      <xdr:col>4</xdr:col>
      <xdr:colOff>296465</xdr:colOff>
      <xdr:row>25</xdr:row>
      <xdr:rowOff>171450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7B4877D-3451-4C25-9A5B-13B11698452D}"/>
            </a:ext>
          </a:extLst>
        </xdr:cNvPr>
        <xdr:cNvCxnSpPr/>
      </xdr:nvCxnSpPr>
      <xdr:spPr>
        <a:xfrm>
          <a:off x="5287565" y="132397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123825</xdr:colOff>
      <xdr:row>6</xdr:row>
      <xdr:rowOff>133350</xdr:rowOff>
    </xdr:from>
    <xdr:to>
      <xdr:col>4</xdr:col>
      <xdr:colOff>285750</xdr:colOff>
      <xdr:row>6</xdr:row>
      <xdr:rowOff>133350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6B5DE93-C444-4867-9EF6-CCDE82051D94}"/>
            </a:ext>
          </a:extLst>
        </xdr:cNvPr>
        <xdr:cNvCxnSpPr/>
      </xdr:nvCxnSpPr>
      <xdr:spPr>
        <a:xfrm>
          <a:off x="5114925" y="133350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11</xdr:row>
      <xdr:rowOff>88106</xdr:rowOff>
    </xdr:from>
    <xdr:to>
      <xdr:col>8</xdr:col>
      <xdr:colOff>342900</xdr:colOff>
      <xdr:row>11</xdr:row>
      <xdr:rowOff>88106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1DB55ED-D007-40E9-99DE-0D4B2D2AFA8F}"/>
            </a:ext>
          </a:extLst>
        </xdr:cNvPr>
        <xdr:cNvCxnSpPr/>
      </xdr:nvCxnSpPr>
      <xdr:spPr>
        <a:xfrm>
          <a:off x="8524875" y="2288381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334565</xdr:colOff>
      <xdr:row>5</xdr:row>
      <xdr:rowOff>66675</xdr:rowOff>
    </xdr:from>
    <xdr:to>
      <xdr:col>8</xdr:col>
      <xdr:colOff>334565</xdr:colOff>
      <xdr:row>11</xdr:row>
      <xdr:rowOff>85725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512174F0-72E3-4EA5-BE45-D4D3A97C0035}"/>
            </a:ext>
          </a:extLst>
        </xdr:cNvPr>
        <xdr:cNvCxnSpPr/>
      </xdr:nvCxnSpPr>
      <xdr:spPr>
        <a:xfrm>
          <a:off x="8745140" y="1066800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5</xdr:row>
      <xdr:rowOff>76200</xdr:rowOff>
    </xdr:from>
    <xdr:to>
      <xdr:col>8</xdr:col>
      <xdr:colOff>476250</xdr:colOff>
      <xdr:row>5</xdr:row>
      <xdr:rowOff>76200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FD1C604-5444-44C5-B099-8997B5424031}"/>
            </a:ext>
          </a:extLst>
        </xdr:cNvPr>
        <xdr:cNvCxnSpPr/>
      </xdr:nvCxnSpPr>
      <xdr:spPr>
        <a:xfrm>
          <a:off x="8743950" y="1076325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1108472</xdr:colOff>
      <xdr:row>20</xdr:row>
      <xdr:rowOff>11907</xdr:rowOff>
    </xdr:from>
    <xdr:to>
      <xdr:col>15</xdr:col>
      <xdr:colOff>1114425</xdr:colOff>
      <xdr:row>25</xdr:row>
      <xdr:rowOff>76200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5A6D54D-AE9E-4F69-AB85-420D514A5E2F}"/>
            </a:ext>
          </a:extLst>
        </xdr:cNvPr>
        <xdr:cNvCxnSpPr/>
      </xdr:nvCxnSpPr>
      <xdr:spPr>
        <a:xfrm flipH="1" flipV="1">
          <a:off x="16910447" y="4040982"/>
          <a:ext cx="5953" cy="1073943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1809750</xdr:colOff>
      <xdr:row>25</xdr:row>
      <xdr:rowOff>85725</xdr:rowOff>
    </xdr:from>
    <xdr:to>
      <xdr:col>15</xdr:col>
      <xdr:colOff>1095375</xdr:colOff>
      <xdr:row>25</xdr:row>
      <xdr:rowOff>85725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8F0EB8A1-5BB8-4A3F-BEEF-C19AEC558C76}"/>
            </a:ext>
          </a:extLst>
        </xdr:cNvPr>
        <xdr:cNvCxnSpPr/>
      </xdr:nvCxnSpPr>
      <xdr:spPr>
        <a:xfrm>
          <a:off x="13363575" y="5124450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1BC1D59-3189-41BE-BF86-5A8222C25E30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C0CE6EF9-7432-408C-8FAF-55661CF64914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3F42A979-1AD4-469D-B4F7-6CFA44A2C90F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829865</xdr:colOff>
      <xdr:row>12</xdr:row>
      <xdr:rowOff>28575</xdr:rowOff>
    </xdr:from>
    <xdr:to>
      <xdr:col>7</xdr:col>
      <xdr:colOff>829865</xdr:colOff>
      <xdr:row>24</xdr:row>
      <xdr:rowOff>133350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C0635CBE-33E9-4BF4-810A-0765BD8566E3}"/>
            </a:ext>
          </a:extLst>
        </xdr:cNvPr>
        <xdr:cNvCxnSpPr/>
      </xdr:nvCxnSpPr>
      <xdr:spPr>
        <a:xfrm>
          <a:off x="8059340" y="2428875"/>
          <a:ext cx="0" cy="2543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200025</xdr:colOff>
      <xdr:row>24</xdr:row>
      <xdr:rowOff>114300</xdr:rowOff>
    </xdr:from>
    <xdr:to>
      <xdr:col>7</xdr:col>
      <xdr:colOff>838200</xdr:colOff>
      <xdr:row>24</xdr:row>
      <xdr:rowOff>133350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0DF910F2-A474-4188-AEBF-01FAF9680FF5}"/>
            </a:ext>
          </a:extLst>
        </xdr:cNvPr>
        <xdr:cNvCxnSpPr/>
      </xdr:nvCxnSpPr>
      <xdr:spPr>
        <a:xfrm flipV="1">
          <a:off x="5619750" y="4953000"/>
          <a:ext cx="2447925" cy="1905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257175</xdr:colOff>
      <xdr:row>25</xdr:row>
      <xdr:rowOff>95251</xdr:rowOff>
    </xdr:from>
    <xdr:to>
      <xdr:col>8</xdr:col>
      <xdr:colOff>447675</xdr:colOff>
      <xdr:row>25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DD43E816-2D26-433F-82F0-AAE21C7F79F4}"/>
            </a:ext>
          </a:extLst>
        </xdr:cNvPr>
        <xdr:cNvCxnSpPr/>
      </xdr:nvCxnSpPr>
      <xdr:spPr>
        <a:xfrm flipV="1">
          <a:off x="5248275" y="513397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239315</xdr:colOff>
      <xdr:row>6</xdr:row>
      <xdr:rowOff>85725</xdr:rowOff>
    </xdr:from>
    <xdr:to>
      <xdr:col>4</xdr:col>
      <xdr:colOff>239315</xdr:colOff>
      <xdr:row>25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60DC9B9-3870-4F98-B056-F012C07E2E75}"/>
            </a:ext>
          </a:extLst>
        </xdr:cNvPr>
        <xdr:cNvCxnSpPr/>
      </xdr:nvCxnSpPr>
      <xdr:spPr>
        <a:xfrm>
          <a:off x="5230415" y="128587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6</xdr:row>
      <xdr:rowOff>95250</xdr:rowOff>
    </xdr:from>
    <xdr:to>
      <xdr:col>4</xdr:col>
      <xdr:colOff>228600</xdr:colOff>
      <xdr:row>6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1F77251-FF42-42DB-A9DF-5E04DBEDC218}"/>
            </a:ext>
          </a:extLst>
        </xdr:cNvPr>
        <xdr:cNvCxnSpPr/>
      </xdr:nvCxnSpPr>
      <xdr:spPr>
        <a:xfrm>
          <a:off x="5057775" y="129540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11</xdr:row>
      <xdr:rowOff>107156</xdr:rowOff>
    </xdr:from>
    <xdr:to>
      <xdr:col>8</xdr:col>
      <xdr:colOff>361950</xdr:colOff>
      <xdr:row>11</xdr:row>
      <xdr:rowOff>107156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9400422D-74C2-4AEF-B8A2-8B70C50C2396}"/>
            </a:ext>
          </a:extLst>
        </xdr:cNvPr>
        <xdr:cNvCxnSpPr/>
      </xdr:nvCxnSpPr>
      <xdr:spPr>
        <a:xfrm>
          <a:off x="8543925" y="2307431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353615</xdr:colOff>
      <xdr:row>5</xdr:row>
      <xdr:rowOff>85725</xdr:rowOff>
    </xdr:from>
    <xdr:to>
      <xdr:col>8</xdr:col>
      <xdr:colOff>353615</xdr:colOff>
      <xdr:row>11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D666405D-4331-4BA2-8C93-1291CCF7CF6D}"/>
            </a:ext>
          </a:extLst>
        </xdr:cNvPr>
        <xdr:cNvCxnSpPr/>
      </xdr:nvCxnSpPr>
      <xdr:spPr>
        <a:xfrm>
          <a:off x="8764190" y="1085850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352425</xdr:colOff>
      <xdr:row>5</xdr:row>
      <xdr:rowOff>95250</xdr:rowOff>
    </xdr:from>
    <xdr:to>
      <xdr:col>8</xdr:col>
      <xdr:colOff>495300</xdr:colOff>
      <xdr:row>5</xdr:row>
      <xdr:rowOff>95250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64A3F93-9FA3-4C09-9611-BBAF02CB06FE}"/>
            </a:ext>
          </a:extLst>
        </xdr:cNvPr>
        <xdr:cNvCxnSpPr/>
      </xdr:nvCxnSpPr>
      <xdr:spPr>
        <a:xfrm>
          <a:off x="8763000" y="1095375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1838325</xdr:colOff>
      <xdr:row>25</xdr:row>
      <xdr:rowOff>123825</xdr:rowOff>
    </xdr:from>
    <xdr:to>
      <xdr:col>15</xdr:col>
      <xdr:colOff>1123950</xdr:colOff>
      <xdr:row>25</xdr:row>
      <xdr:rowOff>123825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463AEFE-97E1-4EBE-BAEF-51E2B3E30436}"/>
            </a:ext>
          </a:extLst>
        </xdr:cNvPr>
        <xdr:cNvCxnSpPr/>
      </xdr:nvCxnSpPr>
      <xdr:spPr>
        <a:xfrm>
          <a:off x="13392150" y="5162550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1085850</xdr:colOff>
      <xdr:row>20</xdr:row>
      <xdr:rowOff>11907</xdr:rowOff>
    </xdr:from>
    <xdr:to>
      <xdr:col>15</xdr:col>
      <xdr:colOff>1108472</xdr:colOff>
      <xdr:row>25</xdr:row>
      <xdr:rowOff>123825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8C2E03D-86FC-473F-9EDB-9C6C4AD5975A}"/>
            </a:ext>
          </a:extLst>
        </xdr:cNvPr>
        <xdr:cNvCxnSpPr/>
      </xdr:nvCxnSpPr>
      <xdr:spPr>
        <a:xfrm flipV="1">
          <a:off x="16887825" y="4040982"/>
          <a:ext cx="22622" cy="112156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F2E10779-32C3-46C1-81EC-C0C2C446DF3C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66744D6-D33E-4AE3-8A7F-1100DF936403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02FC6D8B-0D99-4750-9037-AAEB8B478EC7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810815</xdr:colOff>
      <xdr:row>12</xdr:row>
      <xdr:rowOff>28575</xdr:rowOff>
    </xdr:from>
    <xdr:to>
      <xdr:col>7</xdr:col>
      <xdr:colOff>810815</xdr:colOff>
      <xdr:row>24</xdr:row>
      <xdr:rowOff>133350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A0EE573C-CE87-445D-A3EB-10495CA0E32B}"/>
            </a:ext>
          </a:extLst>
        </xdr:cNvPr>
        <xdr:cNvCxnSpPr/>
      </xdr:nvCxnSpPr>
      <xdr:spPr>
        <a:xfrm>
          <a:off x="8040290" y="2428875"/>
          <a:ext cx="0" cy="2543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180975</xdr:colOff>
      <xdr:row>24</xdr:row>
      <xdr:rowOff>114300</xdr:rowOff>
    </xdr:from>
    <xdr:to>
      <xdr:col>7</xdr:col>
      <xdr:colOff>819150</xdr:colOff>
      <xdr:row>24</xdr:row>
      <xdr:rowOff>133350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3298BB41-92DF-46CC-B0B1-E9D72BD1A46A}"/>
            </a:ext>
          </a:extLst>
        </xdr:cNvPr>
        <xdr:cNvCxnSpPr/>
      </xdr:nvCxnSpPr>
      <xdr:spPr>
        <a:xfrm flipV="1">
          <a:off x="5600700" y="4953000"/>
          <a:ext cx="2447925" cy="1905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25</xdr:row>
      <xdr:rowOff>114301</xdr:rowOff>
    </xdr:from>
    <xdr:to>
      <xdr:col>8</xdr:col>
      <xdr:colOff>419100</xdr:colOff>
      <xdr:row>25</xdr:row>
      <xdr:rowOff>142875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83E846BA-4F53-4AB5-90B5-F102259ECDA6}"/>
            </a:ext>
          </a:extLst>
        </xdr:cNvPr>
        <xdr:cNvCxnSpPr/>
      </xdr:nvCxnSpPr>
      <xdr:spPr>
        <a:xfrm flipV="1">
          <a:off x="5219700" y="515302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210740</xdr:colOff>
      <xdr:row>6</xdr:row>
      <xdr:rowOff>104775</xdr:rowOff>
    </xdr:from>
    <xdr:to>
      <xdr:col>4</xdr:col>
      <xdr:colOff>210740</xdr:colOff>
      <xdr:row>25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B528E57-6AE9-4E7C-8FCA-A5B6394720B1}"/>
            </a:ext>
          </a:extLst>
        </xdr:cNvPr>
        <xdr:cNvCxnSpPr/>
      </xdr:nvCxnSpPr>
      <xdr:spPr>
        <a:xfrm>
          <a:off x="5201840" y="130492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6</xdr:row>
      <xdr:rowOff>114300</xdr:rowOff>
    </xdr:from>
    <xdr:to>
      <xdr:col>4</xdr:col>
      <xdr:colOff>200025</xdr:colOff>
      <xdr:row>6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9E224D5F-1267-4EB8-ACBF-5E01FCB284EB}"/>
            </a:ext>
          </a:extLst>
        </xdr:cNvPr>
        <xdr:cNvCxnSpPr/>
      </xdr:nvCxnSpPr>
      <xdr:spPr>
        <a:xfrm>
          <a:off x="5029200" y="131445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11</xdr:row>
      <xdr:rowOff>88106</xdr:rowOff>
    </xdr:from>
    <xdr:to>
      <xdr:col>8</xdr:col>
      <xdr:colOff>381000</xdr:colOff>
      <xdr:row>11</xdr:row>
      <xdr:rowOff>88106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0FBC74A-A33E-4B2C-A71B-A7F2413EDB31}"/>
            </a:ext>
          </a:extLst>
        </xdr:cNvPr>
        <xdr:cNvCxnSpPr/>
      </xdr:nvCxnSpPr>
      <xdr:spPr>
        <a:xfrm>
          <a:off x="8562975" y="2288381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372665</xdr:colOff>
      <xdr:row>5</xdr:row>
      <xdr:rowOff>66675</xdr:rowOff>
    </xdr:from>
    <xdr:to>
      <xdr:col>8</xdr:col>
      <xdr:colOff>372665</xdr:colOff>
      <xdr:row>11</xdr:row>
      <xdr:rowOff>85725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B550658E-3536-42F7-87DF-98469E7FDA9A}"/>
            </a:ext>
          </a:extLst>
        </xdr:cNvPr>
        <xdr:cNvCxnSpPr/>
      </xdr:nvCxnSpPr>
      <xdr:spPr>
        <a:xfrm>
          <a:off x="8783240" y="1066800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5</xdr:row>
      <xdr:rowOff>76200</xdr:rowOff>
    </xdr:from>
    <xdr:to>
      <xdr:col>8</xdr:col>
      <xdr:colOff>514350</xdr:colOff>
      <xdr:row>5</xdr:row>
      <xdr:rowOff>76200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12D75F7-D656-4D91-B665-5C3ACEF94C70}"/>
            </a:ext>
          </a:extLst>
        </xdr:cNvPr>
        <xdr:cNvCxnSpPr/>
      </xdr:nvCxnSpPr>
      <xdr:spPr>
        <a:xfrm>
          <a:off x="8782050" y="1076325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1095375</xdr:colOff>
      <xdr:row>20</xdr:row>
      <xdr:rowOff>11907</xdr:rowOff>
    </xdr:from>
    <xdr:to>
      <xdr:col>15</xdr:col>
      <xdr:colOff>1108472</xdr:colOff>
      <xdr:row>25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918B42E-B317-4CAA-84D5-873476D74702}"/>
            </a:ext>
          </a:extLst>
        </xdr:cNvPr>
        <xdr:cNvCxnSpPr/>
      </xdr:nvCxnSpPr>
      <xdr:spPr>
        <a:xfrm flipV="1">
          <a:off x="16897350" y="4040982"/>
          <a:ext cx="13097" cy="112156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1819275</xdr:colOff>
      <xdr:row>25</xdr:row>
      <xdr:rowOff>133350</xdr:rowOff>
    </xdr:from>
    <xdr:to>
      <xdr:col>15</xdr:col>
      <xdr:colOff>1104900</xdr:colOff>
      <xdr:row>25</xdr:row>
      <xdr:rowOff>133350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F3EA1250-7573-48EB-B033-E95033644E07}"/>
            </a:ext>
          </a:extLst>
        </xdr:cNvPr>
        <xdr:cNvCxnSpPr/>
      </xdr:nvCxnSpPr>
      <xdr:spPr>
        <a:xfrm>
          <a:off x="13373100" y="5172075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7A0BA420-9B50-4E79-9AE8-F876820948B0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B11769FE-8028-474B-9B3A-63CD77A77652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2B37AC69-338D-45F5-9522-5171F87D857D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887015</xdr:colOff>
      <xdr:row>12</xdr:row>
      <xdr:rowOff>19050</xdr:rowOff>
    </xdr:from>
    <xdr:to>
      <xdr:col>7</xdr:col>
      <xdr:colOff>887015</xdr:colOff>
      <xdr:row>24</xdr:row>
      <xdr:rowOff>123825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5025E4C1-40E4-4079-9155-91B60C6FC663}"/>
            </a:ext>
          </a:extLst>
        </xdr:cNvPr>
        <xdr:cNvCxnSpPr/>
      </xdr:nvCxnSpPr>
      <xdr:spPr>
        <a:xfrm>
          <a:off x="8116490" y="2419350"/>
          <a:ext cx="0" cy="25431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257175</xdr:colOff>
      <xdr:row>24</xdr:row>
      <xdr:rowOff>104775</xdr:rowOff>
    </xdr:from>
    <xdr:to>
      <xdr:col>7</xdr:col>
      <xdr:colOff>895350</xdr:colOff>
      <xdr:row>24</xdr:row>
      <xdr:rowOff>123825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16FACBD6-F97E-4459-BE9F-223DC2F66429}"/>
            </a:ext>
          </a:extLst>
        </xdr:cNvPr>
        <xdr:cNvCxnSpPr/>
      </xdr:nvCxnSpPr>
      <xdr:spPr>
        <a:xfrm flipV="1">
          <a:off x="5676900" y="4943475"/>
          <a:ext cx="2447925" cy="1905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25</xdr:row>
      <xdr:rowOff>95251</xdr:rowOff>
    </xdr:from>
    <xdr:to>
      <xdr:col>8</xdr:col>
      <xdr:colOff>428625</xdr:colOff>
      <xdr:row>25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78D1F479-EA1B-43E8-B6A4-D5565CFF467D}"/>
            </a:ext>
          </a:extLst>
        </xdr:cNvPr>
        <xdr:cNvCxnSpPr/>
      </xdr:nvCxnSpPr>
      <xdr:spPr>
        <a:xfrm flipV="1">
          <a:off x="5229225" y="513397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220265</xdr:colOff>
      <xdr:row>6</xdr:row>
      <xdr:rowOff>85725</xdr:rowOff>
    </xdr:from>
    <xdr:to>
      <xdr:col>4</xdr:col>
      <xdr:colOff>220265</xdr:colOff>
      <xdr:row>25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794503B-B407-4B68-9323-363C51D6062E}"/>
            </a:ext>
          </a:extLst>
        </xdr:cNvPr>
        <xdr:cNvCxnSpPr/>
      </xdr:nvCxnSpPr>
      <xdr:spPr>
        <a:xfrm>
          <a:off x="5211365" y="128587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47625</xdr:colOff>
      <xdr:row>6</xdr:row>
      <xdr:rowOff>95250</xdr:rowOff>
    </xdr:from>
    <xdr:to>
      <xdr:col>4</xdr:col>
      <xdr:colOff>209550</xdr:colOff>
      <xdr:row>6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30899C0-A3E6-4C10-A081-CC5C8E722FAB}"/>
            </a:ext>
          </a:extLst>
        </xdr:cNvPr>
        <xdr:cNvCxnSpPr/>
      </xdr:nvCxnSpPr>
      <xdr:spPr>
        <a:xfrm>
          <a:off x="5038725" y="129540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11</xdr:row>
      <xdr:rowOff>116681</xdr:rowOff>
    </xdr:from>
    <xdr:to>
      <xdr:col>8</xdr:col>
      <xdr:colOff>381000</xdr:colOff>
      <xdr:row>11</xdr:row>
      <xdr:rowOff>116681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89E3942-89E0-4A0D-9640-850201C322F9}"/>
            </a:ext>
          </a:extLst>
        </xdr:cNvPr>
        <xdr:cNvCxnSpPr/>
      </xdr:nvCxnSpPr>
      <xdr:spPr>
        <a:xfrm>
          <a:off x="8562975" y="23169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372665</xdr:colOff>
      <xdr:row>5</xdr:row>
      <xdr:rowOff>95250</xdr:rowOff>
    </xdr:from>
    <xdr:to>
      <xdr:col>8</xdr:col>
      <xdr:colOff>372665</xdr:colOff>
      <xdr:row>11</xdr:row>
      <xdr:rowOff>114300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229C9E4-848F-4539-8131-1E5617AE7408}"/>
            </a:ext>
          </a:extLst>
        </xdr:cNvPr>
        <xdr:cNvCxnSpPr/>
      </xdr:nvCxnSpPr>
      <xdr:spPr>
        <a:xfrm>
          <a:off x="8783240" y="10953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5</xdr:row>
      <xdr:rowOff>104775</xdr:rowOff>
    </xdr:from>
    <xdr:to>
      <xdr:col>8</xdr:col>
      <xdr:colOff>514350</xdr:colOff>
      <xdr:row>5</xdr:row>
      <xdr:rowOff>104775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FE288DD8-C9B1-401C-80EB-BE5866F97D55}"/>
            </a:ext>
          </a:extLst>
        </xdr:cNvPr>
        <xdr:cNvCxnSpPr/>
      </xdr:nvCxnSpPr>
      <xdr:spPr>
        <a:xfrm>
          <a:off x="8782050" y="11049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1108472</xdr:colOff>
      <xdr:row>20</xdr:row>
      <xdr:rowOff>11907</xdr:rowOff>
    </xdr:from>
    <xdr:to>
      <xdr:col>15</xdr:col>
      <xdr:colOff>1108472</xdr:colOff>
      <xdr:row>25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500B5E9-DFCC-498E-A18D-8B6B16314D3C}"/>
            </a:ext>
          </a:extLst>
        </xdr:cNvPr>
        <xdr:cNvCxnSpPr/>
      </xdr:nvCxnSpPr>
      <xdr:spPr>
        <a:xfrm flipV="1">
          <a:off x="16939022" y="4040982"/>
          <a:ext cx="0" cy="1131093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1800225</xdr:colOff>
      <xdr:row>25</xdr:row>
      <xdr:rowOff>123825</xdr:rowOff>
    </xdr:from>
    <xdr:to>
      <xdr:col>15</xdr:col>
      <xdr:colOff>1085850</xdr:colOff>
      <xdr:row>25</xdr:row>
      <xdr:rowOff>123825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D18AAB2-68F9-4FA1-B9C1-A5C306657618}"/>
            </a:ext>
          </a:extLst>
        </xdr:cNvPr>
        <xdr:cNvCxnSpPr/>
      </xdr:nvCxnSpPr>
      <xdr:spPr>
        <a:xfrm>
          <a:off x="13382625" y="5162550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1847850</xdr:colOff>
      <xdr:row>14</xdr:row>
      <xdr:rowOff>126206</xdr:rowOff>
    </xdr:from>
    <xdr:to>
      <xdr:col>12</xdr:col>
      <xdr:colOff>219075</xdr:colOff>
      <xdr:row>14</xdr:row>
      <xdr:rowOff>126206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E4940279-7388-412B-B3D2-741C29E185C1}"/>
            </a:ext>
          </a:extLst>
        </xdr:cNvPr>
        <xdr:cNvCxnSpPr/>
      </xdr:nvCxnSpPr>
      <xdr:spPr>
        <a:xfrm>
          <a:off x="13506450" y="2936081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210740</xdr:colOff>
      <xdr:row>8</xdr:row>
      <xdr:rowOff>114300</xdr:rowOff>
    </xdr:from>
    <xdr:to>
      <xdr:col>12</xdr:col>
      <xdr:colOff>210740</xdr:colOff>
      <xdr:row>14</xdr:row>
      <xdr:rowOff>123825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E2C7C43-4EA2-46EA-9C69-31BC8E62F735}"/>
            </a:ext>
          </a:extLst>
        </xdr:cNvPr>
        <xdr:cNvCxnSpPr/>
      </xdr:nvCxnSpPr>
      <xdr:spPr>
        <a:xfrm>
          <a:off x="13726715" y="1714500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209550</xdr:colOff>
      <xdr:row>8</xdr:row>
      <xdr:rowOff>123825</xdr:rowOff>
    </xdr:from>
    <xdr:to>
      <xdr:col>13</xdr:col>
      <xdr:colOff>28575</xdr:colOff>
      <xdr:row>8</xdr:row>
      <xdr:rowOff>123825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967C434-807B-4676-B75E-37772D7CC140}"/>
            </a:ext>
          </a:extLst>
        </xdr:cNvPr>
        <xdr:cNvCxnSpPr/>
      </xdr:nvCxnSpPr>
      <xdr:spPr>
        <a:xfrm>
          <a:off x="13725525" y="1724025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915590</xdr:colOff>
      <xdr:row>12</xdr:row>
      <xdr:rowOff>19050</xdr:rowOff>
    </xdr:from>
    <xdr:to>
      <xdr:col>7</xdr:col>
      <xdr:colOff>915590</xdr:colOff>
      <xdr:row>24</xdr:row>
      <xdr:rowOff>123825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72B5482-BF87-4495-A975-B7D450C54E5B}"/>
            </a:ext>
          </a:extLst>
        </xdr:cNvPr>
        <xdr:cNvCxnSpPr/>
      </xdr:nvCxnSpPr>
      <xdr:spPr>
        <a:xfrm>
          <a:off x="8249840" y="2419350"/>
          <a:ext cx="0" cy="23431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171450</xdr:colOff>
      <xdr:row>24</xdr:row>
      <xdr:rowOff>104775</xdr:rowOff>
    </xdr:from>
    <xdr:to>
      <xdr:col>7</xdr:col>
      <xdr:colOff>914400</xdr:colOff>
      <xdr:row>24</xdr:row>
      <xdr:rowOff>119062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EC01056E-1D92-409E-B663-7E5CC6742E85}"/>
            </a:ext>
          </a:extLst>
        </xdr:cNvPr>
        <xdr:cNvCxnSpPr/>
      </xdr:nvCxnSpPr>
      <xdr:spPr>
        <a:xfrm flipV="1">
          <a:off x="5267325" y="4743450"/>
          <a:ext cx="2981325" cy="14287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358589</xdr:colOff>
      <xdr:row>25</xdr:row>
      <xdr:rowOff>82924</xdr:rowOff>
    </xdr:from>
    <xdr:to>
      <xdr:col>9</xdr:col>
      <xdr:colOff>24093</xdr:colOff>
      <xdr:row>25</xdr:row>
      <xdr:rowOff>111498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6B2BCF6-9C43-4766-8FEE-97E0D250DFF6}"/>
            </a:ext>
          </a:extLst>
        </xdr:cNvPr>
        <xdr:cNvCxnSpPr/>
      </xdr:nvCxnSpPr>
      <xdr:spPr>
        <a:xfrm flipV="1">
          <a:off x="5378824" y="5170395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340729</xdr:colOff>
      <xdr:row>6</xdr:row>
      <xdr:rowOff>112059</xdr:rowOff>
    </xdr:from>
    <xdr:to>
      <xdr:col>4</xdr:col>
      <xdr:colOff>340729</xdr:colOff>
      <xdr:row>25</xdr:row>
      <xdr:rowOff>121023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B5A492D-6579-4CA3-B246-E8D6E8512242}"/>
            </a:ext>
          </a:extLst>
        </xdr:cNvPr>
        <xdr:cNvCxnSpPr/>
      </xdr:nvCxnSpPr>
      <xdr:spPr>
        <a:xfrm>
          <a:off x="5360964" y="1322294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168089</xdr:colOff>
      <xdr:row>6</xdr:row>
      <xdr:rowOff>121584</xdr:rowOff>
    </xdr:from>
    <xdr:to>
      <xdr:col>4</xdr:col>
      <xdr:colOff>330014</xdr:colOff>
      <xdr:row>6</xdr:row>
      <xdr:rowOff>121584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20FBEC7-E57A-4C60-9D72-130AAB2EEE8B}"/>
            </a:ext>
          </a:extLst>
        </xdr:cNvPr>
        <xdr:cNvCxnSpPr/>
      </xdr:nvCxnSpPr>
      <xdr:spPr>
        <a:xfrm>
          <a:off x="5188324" y="1331819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156882</xdr:colOff>
      <xdr:row>11</xdr:row>
      <xdr:rowOff>100993</xdr:rowOff>
    </xdr:from>
    <xdr:to>
      <xdr:col>8</xdr:col>
      <xdr:colOff>385482</xdr:colOff>
      <xdr:row>11</xdr:row>
      <xdr:rowOff>100993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557ADEA-9D6B-476B-ABB8-54672D283EFB}"/>
            </a:ext>
          </a:extLst>
        </xdr:cNvPr>
        <xdr:cNvCxnSpPr/>
      </xdr:nvCxnSpPr>
      <xdr:spPr>
        <a:xfrm>
          <a:off x="8583706" y="2319758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377147</xdr:colOff>
      <xdr:row>5</xdr:row>
      <xdr:rowOff>89648</xdr:rowOff>
    </xdr:from>
    <xdr:to>
      <xdr:col>8</xdr:col>
      <xdr:colOff>377147</xdr:colOff>
      <xdr:row>11</xdr:row>
      <xdr:rowOff>98612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AF68619-D571-4ADF-AF83-BAA3B17A61F1}"/>
            </a:ext>
          </a:extLst>
        </xdr:cNvPr>
        <xdr:cNvCxnSpPr/>
      </xdr:nvCxnSpPr>
      <xdr:spPr>
        <a:xfrm>
          <a:off x="8803971" y="1098177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375957</xdr:colOff>
      <xdr:row>5</xdr:row>
      <xdr:rowOff>99173</xdr:rowOff>
    </xdr:from>
    <xdr:to>
      <xdr:col>8</xdr:col>
      <xdr:colOff>518832</xdr:colOff>
      <xdr:row>5</xdr:row>
      <xdr:rowOff>99173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FADFFD48-A5C1-42F3-A773-53FA8135B5B8}"/>
            </a:ext>
          </a:extLst>
        </xdr:cNvPr>
        <xdr:cNvCxnSpPr/>
      </xdr:nvCxnSpPr>
      <xdr:spPr>
        <a:xfrm>
          <a:off x="8802781" y="1107702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1095375</xdr:colOff>
      <xdr:row>20</xdr:row>
      <xdr:rowOff>11907</xdr:rowOff>
    </xdr:from>
    <xdr:to>
      <xdr:col>15</xdr:col>
      <xdr:colOff>1108472</xdr:colOff>
      <xdr:row>25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DAD99B19-A9C0-47A9-8DA1-9D7DE2CE8303}"/>
            </a:ext>
          </a:extLst>
        </xdr:cNvPr>
        <xdr:cNvCxnSpPr/>
      </xdr:nvCxnSpPr>
      <xdr:spPr>
        <a:xfrm flipV="1">
          <a:off x="16897350" y="4040982"/>
          <a:ext cx="13097" cy="112156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1790700</xdr:colOff>
      <xdr:row>25</xdr:row>
      <xdr:rowOff>114300</xdr:rowOff>
    </xdr:from>
    <xdr:to>
      <xdr:col>15</xdr:col>
      <xdr:colOff>1076325</xdr:colOff>
      <xdr:row>25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70E3F3-1F11-4D0E-96C9-6DCBA463D4E9}"/>
            </a:ext>
          </a:extLst>
        </xdr:cNvPr>
        <xdr:cNvCxnSpPr/>
      </xdr:nvCxnSpPr>
      <xdr:spPr>
        <a:xfrm>
          <a:off x="13344525" y="5153025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1108472</xdr:colOff>
      <xdr:row>20</xdr:row>
      <xdr:rowOff>11907</xdr:rowOff>
    </xdr:from>
    <xdr:to>
      <xdr:col>15</xdr:col>
      <xdr:colOff>1108472</xdr:colOff>
      <xdr:row>25</xdr:row>
      <xdr:rowOff>133350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68157C56-9D9E-4DD2-B224-AC39792741CA}"/>
            </a:ext>
          </a:extLst>
        </xdr:cNvPr>
        <xdr:cNvCxnSpPr/>
      </xdr:nvCxnSpPr>
      <xdr:spPr>
        <a:xfrm flipV="1">
          <a:off x="16910447" y="4040982"/>
          <a:ext cx="0" cy="1131093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126206</xdr:rowOff>
    </xdr:from>
    <xdr:to>
      <xdr:col>12</xdr:col>
      <xdr:colOff>200025</xdr:colOff>
      <xdr:row>14</xdr:row>
      <xdr:rowOff>126206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485134A7-50EB-48DB-A829-22068E566BD7}"/>
            </a:ext>
          </a:extLst>
        </xdr:cNvPr>
        <xdr:cNvCxnSpPr/>
      </xdr:nvCxnSpPr>
      <xdr:spPr>
        <a:xfrm>
          <a:off x="13382625" y="2936081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114300</xdr:rowOff>
    </xdr:from>
    <xdr:to>
      <xdr:col>12</xdr:col>
      <xdr:colOff>191690</xdr:colOff>
      <xdr:row>14</xdr:row>
      <xdr:rowOff>123825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5C0A911F-3237-46DD-BA65-36E78FFB8D02}"/>
            </a:ext>
          </a:extLst>
        </xdr:cNvPr>
        <xdr:cNvCxnSpPr/>
      </xdr:nvCxnSpPr>
      <xdr:spPr>
        <a:xfrm>
          <a:off x="13602890" y="1714500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123825</xdr:rowOff>
    </xdr:from>
    <xdr:to>
      <xdr:col>13</xdr:col>
      <xdr:colOff>9525</xdr:colOff>
      <xdr:row>8</xdr:row>
      <xdr:rowOff>123825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F3DC50F-252D-482F-BCB6-3E45609E8733}"/>
            </a:ext>
          </a:extLst>
        </xdr:cNvPr>
        <xdr:cNvCxnSpPr/>
      </xdr:nvCxnSpPr>
      <xdr:spPr>
        <a:xfrm>
          <a:off x="13601700" y="1724025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953690</xdr:colOff>
      <xdr:row>12</xdr:row>
      <xdr:rowOff>28575</xdr:rowOff>
    </xdr:from>
    <xdr:to>
      <xdr:col>7</xdr:col>
      <xdr:colOff>953690</xdr:colOff>
      <xdr:row>24</xdr:row>
      <xdr:rowOff>133350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0E24DC6-1012-4ECE-94EF-EEDDC2DFDFCB}"/>
            </a:ext>
          </a:extLst>
        </xdr:cNvPr>
        <xdr:cNvCxnSpPr/>
      </xdr:nvCxnSpPr>
      <xdr:spPr>
        <a:xfrm>
          <a:off x="8183165" y="2428875"/>
          <a:ext cx="0" cy="23431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209550</xdr:colOff>
      <xdr:row>24</xdr:row>
      <xdr:rowOff>114300</xdr:rowOff>
    </xdr:from>
    <xdr:to>
      <xdr:col>7</xdr:col>
      <xdr:colOff>952500</xdr:colOff>
      <xdr:row>24</xdr:row>
      <xdr:rowOff>128587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BE616B91-9BAD-4158-932C-C6E0C5AF237E}"/>
            </a:ext>
          </a:extLst>
        </xdr:cNvPr>
        <xdr:cNvCxnSpPr/>
      </xdr:nvCxnSpPr>
      <xdr:spPr>
        <a:xfrm flipV="1">
          <a:off x="5200650" y="4752975"/>
          <a:ext cx="2981325" cy="14287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25</xdr:row>
      <xdr:rowOff>104776</xdr:rowOff>
    </xdr:from>
    <xdr:to>
      <xdr:col>9</xdr:col>
      <xdr:colOff>28575</xdr:colOff>
      <xdr:row>25</xdr:row>
      <xdr:rowOff>133350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3BB69615-7365-4F81-83A7-CA36EAA3066A}"/>
            </a:ext>
          </a:extLst>
        </xdr:cNvPr>
        <xdr:cNvCxnSpPr/>
      </xdr:nvCxnSpPr>
      <xdr:spPr>
        <a:xfrm flipV="1">
          <a:off x="5372100" y="5143501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363140</xdr:colOff>
      <xdr:row>6</xdr:row>
      <xdr:rowOff>95250</xdr:rowOff>
    </xdr:from>
    <xdr:to>
      <xdr:col>4</xdr:col>
      <xdr:colOff>363140</xdr:colOff>
      <xdr:row>25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CBD5505-8ADF-40AD-B6F3-23CAAE312397}"/>
            </a:ext>
          </a:extLst>
        </xdr:cNvPr>
        <xdr:cNvCxnSpPr/>
      </xdr:nvCxnSpPr>
      <xdr:spPr>
        <a:xfrm>
          <a:off x="5354240" y="1295400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6</xdr:row>
      <xdr:rowOff>104775</xdr:rowOff>
    </xdr:from>
    <xdr:to>
      <xdr:col>4</xdr:col>
      <xdr:colOff>352425</xdr:colOff>
      <xdr:row>6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D6C568E-0484-4572-9182-D9D5AA69DB5F}"/>
            </a:ext>
          </a:extLst>
        </xdr:cNvPr>
        <xdr:cNvCxnSpPr/>
      </xdr:nvCxnSpPr>
      <xdr:spPr>
        <a:xfrm>
          <a:off x="5181600" y="1304925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11</xdr:row>
      <xdr:rowOff>126206</xdr:rowOff>
    </xdr:from>
    <xdr:to>
      <xdr:col>8</xdr:col>
      <xdr:colOff>361950</xdr:colOff>
      <xdr:row>11</xdr:row>
      <xdr:rowOff>126206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CFBCD457-8781-4CDE-8AE1-D37B45AEE2B9}"/>
            </a:ext>
          </a:extLst>
        </xdr:cNvPr>
        <xdr:cNvCxnSpPr/>
      </xdr:nvCxnSpPr>
      <xdr:spPr>
        <a:xfrm>
          <a:off x="8543925" y="2326481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353615</xdr:colOff>
      <xdr:row>5</xdr:row>
      <xdr:rowOff>104775</xdr:rowOff>
    </xdr:from>
    <xdr:to>
      <xdr:col>8</xdr:col>
      <xdr:colOff>353615</xdr:colOff>
      <xdr:row>11</xdr:row>
      <xdr:rowOff>123825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6FF249F-9548-4AA7-B1BF-0E0924473B73}"/>
            </a:ext>
          </a:extLst>
        </xdr:cNvPr>
        <xdr:cNvCxnSpPr/>
      </xdr:nvCxnSpPr>
      <xdr:spPr>
        <a:xfrm>
          <a:off x="8764190" y="1104900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352425</xdr:colOff>
      <xdr:row>5</xdr:row>
      <xdr:rowOff>114300</xdr:rowOff>
    </xdr:from>
    <xdr:to>
      <xdr:col>8</xdr:col>
      <xdr:colOff>495300</xdr:colOff>
      <xdr:row>5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E85CAA6B-74B2-41FD-9641-C0A0082AE9FB}"/>
            </a:ext>
          </a:extLst>
        </xdr:cNvPr>
        <xdr:cNvCxnSpPr/>
      </xdr:nvCxnSpPr>
      <xdr:spPr>
        <a:xfrm>
          <a:off x="8763000" y="1114425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1108472</xdr:colOff>
      <xdr:row>20</xdr:row>
      <xdr:rowOff>11907</xdr:rowOff>
    </xdr:from>
    <xdr:to>
      <xdr:col>15</xdr:col>
      <xdr:colOff>1114425</xdr:colOff>
      <xdr:row>25</xdr:row>
      <xdr:rowOff>133350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D08A032B-AA63-4772-910B-67B029197FF0}"/>
            </a:ext>
          </a:extLst>
        </xdr:cNvPr>
        <xdr:cNvCxnSpPr/>
      </xdr:nvCxnSpPr>
      <xdr:spPr>
        <a:xfrm flipH="1" flipV="1">
          <a:off x="17005697" y="4040982"/>
          <a:ext cx="5953" cy="1131093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1819275</xdr:colOff>
      <xdr:row>25</xdr:row>
      <xdr:rowOff>114300</xdr:rowOff>
    </xdr:from>
    <xdr:to>
      <xdr:col>15</xdr:col>
      <xdr:colOff>1104900</xdr:colOff>
      <xdr:row>25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5CA582F3-460D-4AC2-9EAB-DEB869832ACA}"/>
            </a:ext>
          </a:extLst>
        </xdr:cNvPr>
        <xdr:cNvCxnSpPr/>
      </xdr:nvCxnSpPr>
      <xdr:spPr>
        <a:xfrm>
          <a:off x="13468350" y="5153025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C6BFC74-5540-4D39-A119-462601DC7ED0}"/>
            </a:ext>
          </a:extLst>
        </xdr:cNvPr>
        <xdr:cNvCxnSpPr/>
      </xdr:nvCxnSpPr>
      <xdr:spPr>
        <a:xfrm>
          <a:off x="1347787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2A0CD3C-C4F8-4A45-99C5-F7C3851D1CBA}"/>
            </a:ext>
          </a:extLst>
        </xdr:cNvPr>
        <xdr:cNvCxnSpPr/>
      </xdr:nvCxnSpPr>
      <xdr:spPr>
        <a:xfrm>
          <a:off x="1369814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661BD65B-89EC-44C6-AC33-4B31E91F6D46}"/>
            </a:ext>
          </a:extLst>
        </xdr:cNvPr>
        <xdr:cNvCxnSpPr/>
      </xdr:nvCxnSpPr>
      <xdr:spPr>
        <a:xfrm>
          <a:off x="1369695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1010840</xdr:colOff>
      <xdr:row>12</xdr:row>
      <xdr:rowOff>38100</xdr:rowOff>
    </xdr:from>
    <xdr:to>
      <xdr:col>7</xdr:col>
      <xdr:colOff>1010840</xdr:colOff>
      <xdr:row>24</xdr:row>
      <xdr:rowOff>142875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4125573E-960A-4D2C-A4CD-4535D818E3F2}"/>
            </a:ext>
          </a:extLst>
        </xdr:cNvPr>
        <xdr:cNvCxnSpPr/>
      </xdr:nvCxnSpPr>
      <xdr:spPr>
        <a:xfrm>
          <a:off x="8335565" y="2438400"/>
          <a:ext cx="0" cy="23431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238125</xdr:colOff>
      <xdr:row>24</xdr:row>
      <xdr:rowOff>123825</xdr:rowOff>
    </xdr:from>
    <xdr:to>
      <xdr:col>7</xdr:col>
      <xdr:colOff>981075</xdr:colOff>
      <xdr:row>24</xdr:row>
      <xdr:rowOff>138112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76B0ED4F-C536-48B6-B52B-664D8B425FA1}"/>
            </a:ext>
          </a:extLst>
        </xdr:cNvPr>
        <xdr:cNvCxnSpPr/>
      </xdr:nvCxnSpPr>
      <xdr:spPr>
        <a:xfrm flipV="1">
          <a:off x="5324475" y="4962525"/>
          <a:ext cx="2981325" cy="14287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25</xdr:row>
      <xdr:rowOff>95251</xdr:rowOff>
    </xdr:from>
    <xdr:to>
      <xdr:col>9</xdr:col>
      <xdr:colOff>19050</xdr:colOff>
      <xdr:row>25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B9E53866-DDF8-4F81-B1DA-171DE3AD3EF4}"/>
            </a:ext>
          </a:extLst>
        </xdr:cNvPr>
        <xdr:cNvCxnSpPr/>
      </xdr:nvCxnSpPr>
      <xdr:spPr>
        <a:xfrm flipV="1">
          <a:off x="5457825" y="513397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353615</xdr:colOff>
      <xdr:row>6</xdr:row>
      <xdr:rowOff>85725</xdr:rowOff>
    </xdr:from>
    <xdr:to>
      <xdr:col>4</xdr:col>
      <xdr:colOff>353615</xdr:colOff>
      <xdr:row>25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C20D01B-CDFE-4098-9657-5E446F4C2901}"/>
            </a:ext>
          </a:extLst>
        </xdr:cNvPr>
        <xdr:cNvCxnSpPr/>
      </xdr:nvCxnSpPr>
      <xdr:spPr>
        <a:xfrm>
          <a:off x="5439965" y="128587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6</xdr:row>
      <xdr:rowOff>95250</xdr:rowOff>
    </xdr:from>
    <xdr:to>
      <xdr:col>4</xdr:col>
      <xdr:colOff>342900</xdr:colOff>
      <xdr:row>6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84F18C8-B0B9-4F68-B074-8C05BC632848}"/>
            </a:ext>
          </a:extLst>
        </xdr:cNvPr>
        <xdr:cNvCxnSpPr/>
      </xdr:nvCxnSpPr>
      <xdr:spPr>
        <a:xfrm>
          <a:off x="5267325" y="129540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11</xdr:row>
      <xdr:rowOff>116681</xdr:rowOff>
    </xdr:from>
    <xdr:to>
      <xdr:col>8</xdr:col>
      <xdr:colOff>381000</xdr:colOff>
      <xdr:row>11</xdr:row>
      <xdr:rowOff>116681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3C86474-F10C-4DB2-8885-129B99253F32}"/>
            </a:ext>
          </a:extLst>
        </xdr:cNvPr>
        <xdr:cNvCxnSpPr/>
      </xdr:nvCxnSpPr>
      <xdr:spPr>
        <a:xfrm>
          <a:off x="8658225" y="23169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372665</xdr:colOff>
      <xdr:row>5</xdr:row>
      <xdr:rowOff>95250</xdr:rowOff>
    </xdr:from>
    <xdr:to>
      <xdr:col>8</xdr:col>
      <xdr:colOff>372665</xdr:colOff>
      <xdr:row>11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4FD9517-5056-49F8-9AE2-F0F03895D647}"/>
            </a:ext>
          </a:extLst>
        </xdr:cNvPr>
        <xdr:cNvCxnSpPr/>
      </xdr:nvCxnSpPr>
      <xdr:spPr>
        <a:xfrm>
          <a:off x="8878490" y="10953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5</xdr:row>
      <xdr:rowOff>104775</xdr:rowOff>
    </xdr:from>
    <xdr:to>
      <xdr:col>8</xdr:col>
      <xdr:colOff>514350</xdr:colOff>
      <xdr:row>5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3B2843B7-8D18-4DB9-A0D4-A1349AA898B3}"/>
            </a:ext>
          </a:extLst>
        </xdr:cNvPr>
        <xdr:cNvCxnSpPr/>
      </xdr:nvCxnSpPr>
      <xdr:spPr>
        <a:xfrm>
          <a:off x="8877300" y="11049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1108472</xdr:colOff>
      <xdr:row>20</xdr:row>
      <xdr:rowOff>11907</xdr:rowOff>
    </xdr:from>
    <xdr:to>
      <xdr:col>15</xdr:col>
      <xdr:colOff>1114425</xdr:colOff>
      <xdr:row>25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F7B2DA7-596D-4D8D-827D-D0461936E331}"/>
            </a:ext>
          </a:extLst>
        </xdr:cNvPr>
        <xdr:cNvCxnSpPr/>
      </xdr:nvCxnSpPr>
      <xdr:spPr>
        <a:xfrm flipH="1" flipV="1">
          <a:off x="16910447" y="4040982"/>
          <a:ext cx="5953" cy="112156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25</xdr:row>
      <xdr:rowOff>104775</xdr:rowOff>
    </xdr:from>
    <xdr:to>
      <xdr:col>15</xdr:col>
      <xdr:colOff>1143000</xdr:colOff>
      <xdr:row>25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E3131C2-7299-45C0-8188-0EC048982179}"/>
            </a:ext>
          </a:extLst>
        </xdr:cNvPr>
        <xdr:cNvCxnSpPr/>
      </xdr:nvCxnSpPr>
      <xdr:spPr>
        <a:xfrm>
          <a:off x="13411200" y="5143500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C1877BE9-B9B0-4EEF-A58F-3733D9B97ABB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4401B470-4AAF-4CFD-A5D9-8314B6A611E7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13891986-2BFA-4AB6-BE46-1D38B022330D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954810</xdr:colOff>
      <xdr:row>12</xdr:row>
      <xdr:rowOff>9525</xdr:rowOff>
    </xdr:from>
    <xdr:to>
      <xdr:col>7</xdr:col>
      <xdr:colOff>954810</xdr:colOff>
      <xdr:row>24</xdr:row>
      <xdr:rowOff>141194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7FC421E-0F9F-4B0E-9437-B0C2053E8DD8}"/>
            </a:ext>
          </a:extLst>
        </xdr:cNvPr>
        <xdr:cNvCxnSpPr/>
      </xdr:nvCxnSpPr>
      <xdr:spPr>
        <a:xfrm>
          <a:off x="8184285" y="2409825"/>
          <a:ext cx="0" cy="257006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24</xdr:row>
      <xdr:rowOff>122144</xdr:rowOff>
    </xdr:from>
    <xdr:to>
      <xdr:col>7</xdr:col>
      <xdr:colOff>925045</xdr:colOff>
      <xdr:row>24</xdr:row>
      <xdr:rowOff>136431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357F586-9476-46C5-8242-0433481448ED}"/>
            </a:ext>
          </a:extLst>
        </xdr:cNvPr>
        <xdr:cNvCxnSpPr/>
      </xdr:nvCxnSpPr>
      <xdr:spPr>
        <a:xfrm flipV="1">
          <a:off x="5181600" y="4960844"/>
          <a:ext cx="2972920" cy="14287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390525</xdr:colOff>
      <xdr:row>25</xdr:row>
      <xdr:rowOff>95251</xdr:rowOff>
    </xdr:from>
    <xdr:to>
      <xdr:col>9</xdr:col>
      <xdr:colOff>38100</xdr:colOff>
      <xdr:row>25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B582932-3EC2-4E77-83C1-1E285C4D2C79}"/>
            </a:ext>
          </a:extLst>
        </xdr:cNvPr>
        <xdr:cNvCxnSpPr/>
      </xdr:nvCxnSpPr>
      <xdr:spPr>
        <a:xfrm flipV="1">
          <a:off x="5381625" y="513397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372665</xdr:colOff>
      <xdr:row>6</xdr:row>
      <xdr:rowOff>85725</xdr:rowOff>
    </xdr:from>
    <xdr:to>
      <xdr:col>4</xdr:col>
      <xdr:colOff>372665</xdr:colOff>
      <xdr:row>25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B03B37D-692D-462E-8038-4282384D03D5}"/>
            </a:ext>
          </a:extLst>
        </xdr:cNvPr>
        <xdr:cNvCxnSpPr/>
      </xdr:nvCxnSpPr>
      <xdr:spPr>
        <a:xfrm>
          <a:off x="5363765" y="128587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200025</xdr:colOff>
      <xdr:row>6</xdr:row>
      <xdr:rowOff>95250</xdr:rowOff>
    </xdr:from>
    <xdr:to>
      <xdr:col>4</xdr:col>
      <xdr:colOff>361950</xdr:colOff>
      <xdr:row>6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42750A8-DF06-4091-BF9D-77075BED367A}"/>
            </a:ext>
          </a:extLst>
        </xdr:cNvPr>
        <xdr:cNvCxnSpPr/>
      </xdr:nvCxnSpPr>
      <xdr:spPr>
        <a:xfrm>
          <a:off x="5191125" y="129540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145676</xdr:colOff>
      <xdr:row>11</xdr:row>
      <xdr:rowOff>123404</xdr:rowOff>
    </xdr:from>
    <xdr:to>
      <xdr:col>8</xdr:col>
      <xdr:colOff>374276</xdr:colOff>
      <xdr:row>11</xdr:row>
      <xdr:rowOff>123404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435A9947-B8DF-475A-BCDA-D678F830BD11}"/>
            </a:ext>
          </a:extLst>
        </xdr:cNvPr>
        <xdr:cNvCxnSpPr/>
      </xdr:nvCxnSpPr>
      <xdr:spPr>
        <a:xfrm>
          <a:off x="8538882" y="2342169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365941</xdr:colOff>
      <xdr:row>5</xdr:row>
      <xdr:rowOff>112059</xdr:rowOff>
    </xdr:from>
    <xdr:to>
      <xdr:col>8</xdr:col>
      <xdr:colOff>365941</xdr:colOff>
      <xdr:row>11</xdr:row>
      <xdr:rowOff>121023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9E8661AF-1440-4B38-8968-03F38714A0BF}"/>
            </a:ext>
          </a:extLst>
        </xdr:cNvPr>
        <xdr:cNvCxnSpPr/>
      </xdr:nvCxnSpPr>
      <xdr:spPr>
        <a:xfrm>
          <a:off x="8759147" y="1120588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364751</xdr:colOff>
      <xdr:row>5</xdr:row>
      <xdr:rowOff>121584</xdr:rowOff>
    </xdr:from>
    <xdr:to>
      <xdr:col>8</xdr:col>
      <xdr:colOff>507626</xdr:colOff>
      <xdr:row>5</xdr:row>
      <xdr:rowOff>121584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EC170B2-1AF5-4CF2-8010-E9B0C788A71F}"/>
            </a:ext>
          </a:extLst>
        </xdr:cNvPr>
        <xdr:cNvCxnSpPr/>
      </xdr:nvCxnSpPr>
      <xdr:spPr>
        <a:xfrm>
          <a:off x="8757957" y="1130113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1828800</xdr:colOff>
      <xdr:row>25</xdr:row>
      <xdr:rowOff>133350</xdr:rowOff>
    </xdr:from>
    <xdr:to>
      <xdr:col>15</xdr:col>
      <xdr:colOff>1114425</xdr:colOff>
      <xdr:row>25</xdr:row>
      <xdr:rowOff>133350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288A060-AB46-4ADD-A79C-1643617B1633}"/>
            </a:ext>
          </a:extLst>
        </xdr:cNvPr>
        <xdr:cNvCxnSpPr/>
      </xdr:nvCxnSpPr>
      <xdr:spPr>
        <a:xfrm>
          <a:off x="13525500" y="5172075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1108472</xdr:colOff>
      <xdr:row>20</xdr:row>
      <xdr:rowOff>11907</xdr:rowOff>
    </xdr:from>
    <xdr:to>
      <xdr:col>15</xdr:col>
      <xdr:colOff>1123950</xdr:colOff>
      <xdr:row>25</xdr:row>
      <xdr:rowOff>142875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D53D0FA-CE0A-4C36-870C-0741AF642EA2}"/>
            </a:ext>
          </a:extLst>
        </xdr:cNvPr>
        <xdr:cNvCxnSpPr/>
      </xdr:nvCxnSpPr>
      <xdr:spPr>
        <a:xfrm flipH="1" flipV="1">
          <a:off x="17053322" y="4040982"/>
          <a:ext cx="15478" cy="114061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484B247-B30C-4AE9-B1F4-0BE1E301DDE3}"/>
            </a:ext>
          </a:extLst>
        </xdr:cNvPr>
        <xdr:cNvCxnSpPr/>
      </xdr:nvCxnSpPr>
      <xdr:spPr>
        <a:xfrm>
          <a:off x="13525500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EBFFDA5F-56BF-4DD3-BABC-BAF610209A97}"/>
            </a:ext>
          </a:extLst>
        </xdr:cNvPr>
        <xdr:cNvCxnSpPr/>
      </xdr:nvCxnSpPr>
      <xdr:spPr>
        <a:xfrm>
          <a:off x="13745765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3840D0DD-7765-495A-AC4E-980F1695EA86}"/>
            </a:ext>
          </a:extLst>
        </xdr:cNvPr>
        <xdr:cNvCxnSpPr/>
      </xdr:nvCxnSpPr>
      <xdr:spPr>
        <a:xfrm>
          <a:off x="13744575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25</xdr:row>
      <xdr:rowOff>95251</xdr:rowOff>
    </xdr:from>
    <xdr:to>
      <xdr:col>8</xdr:col>
      <xdr:colOff>533400</xdr:colOff>
      <xdr:row>25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64B1A3A-526C-4C22-8842-1C11119BB024}"/>
            </a:ext>
          </a:extLst>
        </xdr:cNvPr>
        <xdr:cNvCxnSpPr/>
      </xdr:nvCxnSpPr>
      <xdr:spPr>
        <a:xfrm flipV="1">
          <a:off x="5476875" y="513397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325040</xdr:colOff>
      <xdr:row>6</xdr:row>
      <xdr:rowOff>85725</xdr:rowOff>
    </xdr:from>
    <xdr:to>
      <xdr:col>4</xdr:col>
      <xdr:colOff>325040</xdr:colOff>
      <xdr:row>25</xdr:row>
      <xdr:rowOff>133350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84106CB-FB80-4DE1-8D10-9C05A8F3215A}"/>
            </a:ext>
          </a:extLst>
        </xdr:cNvPr>
        <xdr:cNvCxnSpPr/>
      </xdr:nvCxnSpPr>
      <xdr:spPr>
        <a:xfrm>
          <a:off x="5459015" y="128587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152400</xdr:colOff>
      <xdr:row>6</xdr:row>
      <xdr:rowOff>95250</xdr:rowOff>
    </xdr:from>
    <xdr:to>
      <xdr:col>4</xdr:col>
      <xdr:colOff>314325</xdr:colOff>
      <xdr:row>6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C58F997-452D-458C-95E3-275CB5AD35B7}"/>
            </a:ext>
          </a:extLst>
        </xdr:cNvPr>
        <xdr:cNvCxnSpPr/>
      </xdr:nvCxnSpPr>
      <xdr:spPr>
        <a:xfrm>
          <a:off x="5286375" y="129540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11</xdr:row>
      <xdr:rowOff>107156</xdr:rowOff>
    </xdr:from>
    <xdr:to>
      <xdr:col>8</xdr:col>
      <xdr:colOff>371475</xdr:colOff>
      <xdr:row>11</xdr:row>
      <xdr:rowOff>107156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A8406ED-15DE-4B03-8135-7C75BE29EC84}"/>
            </a:ext>
          </a:extLst>
        </xdr:cNvPr>
        <xdr:cNvCxnSpPr/>
      </xdr:nvCxnSpPr>
      <xdr:spPr>
        <a:xfrm>
          <a:off x="8696325" y="2307431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363140</xdr:colOff>
      <xdr:row>5</xdr:row>
      <xdr:rowOff>85725</xdr:rowOff>
    </xdr:from>
    <xdr:to>
      <xdr:col>8</xdr:col>
      <xdr:colOff>363140</xdr:colOff>
      <xdr:row>11</xdr:row>
      <xdr:rowOff>104775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AD86B210-4523-4276-817A-773DB8148056}"/>
            </a:ext>
          </a:extLst>
        </xdr:cNvPr>
        <xdr:cNvCxnSpPr/>
      </xdr:nvCxnSpPr>
      <xdr:spPr>
        <a:xfrm>
          <a:off x="8916590" y="1085850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361950</xdr:colOff>
      <xdr:row>5</xdr:row>
      <xdr:rowOff>95250</xdr:rowOff>
    </xdr:from>
    <xdr:to>
      <xdr:col>8</xdr:col>
      <xdr:colOff>504825</xdr:colOff>
      <xdr:row>5</xdr:row>
      <xdr:rowOff>95250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4EBB1333-1DEF-407D-97BD-DE6371BB7509}"/>
            </a:ext>
          </a:extLst>
        </xdr:cNvPr>
        <xdr:cNvCxnSpPr/>
      </xdr:nvCxnSpPr>
      <xdr:spPr>
        <a:xfrm>
          <a:off x="8915400" y="1095375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36</xdr:row>
      <xdr:rowOff>104775</xdr:rowOff>
    </xdr:from>
    <xdr:to>
      <xdr:col>3</xdr:col>
      <xdr:colOff>200025</xdr:colOff>
      <xdr:row>36</xdr:row>
      <xdr:rowOff>104775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478552FC-0E2A-46C5-891A-B49F813885D2}"/>
            </a:ext>
          </a:extLst>
        </xdr:cNvPr>
        <xdr:cNvCxnSpPr/>
      </xdr:nvCxnSpPr>
      <xdr:spPr>
        <a:xfrm>
          <a:off x="3857625" y="619125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38</xdr:row>
      <xdr:rowOff>123825</xdr:rowOff>
    </xdr:from>
    <xdr:to>
      <xdr:col>3</xdr:col>
      <xdr:colOff>190500</xdr:colOff>
      <xdr:row>38</xdr:row>
      <xdr:rowOff>123825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058CD3AD-37E6-4947-B29C-987769D59A84}"/>
            </a:ext>
          </a:extLst>
        </xdr:cNvPr>
        <xdr:cNvCxnSpPr/>
      </xdr:nvCxnSpPr>
      <xdr:spPr>
        <a:xfrm>
          <a:off x="3848100" y="6619875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210740</xdr:colOff>
      <xdr:row>36</xdr:row>
      <xdr:rowOff>95250</xdr:rowOff>
    </xdr:from>
    <xdr:to>
      <xdr:col>3</xdr:col>
      <xdr:colOff>210740</xdr:colOff>
      <xdr:row>38</xdr:row>
      <xdr:rowOff>133350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8217D82-E33E-4250-AFA6-BC114B92FB1B}"/>
            </a:ext>
          </a:extLst>
        </xdr:cNvPr>
        <xdr:cNvCxnSpPr/>
      </xdr:nvCxnSpPr>
      <xdr:spPr>
        <a:xfrm>
          <a:off x="4030265" y="6181725"/>
          <a:ext cx="0" cy="44767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1108472</xdr:colOff>
      <xdr:row>20</xdr:row>
      <xdr:rowOff>11907</xdr:rowOff>
    </xdr:from>
    <xdr:to>
      <xdr:col>15</xdr:col>
      <xdr:colOff>1108472</xdr:colOff>
      <xdr:row>25</xdr:row>
      <xdr:rowOff>142875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15436FB1-650F-4FF9-9C0C-9BA49AA267FA}"/>
            </a:ext>
          </a:extLst>
        </xdr:cNvPr>
        <xdr:cNvCxnSpPr/>
      </xdr:nvCxnSpPr>
      <xdr:spPr>
        <a:xfrm flipV="1">
          <a:off x="16910447" y="4040982"/>
          <a:ext cx="0" cy="114061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1838325</xdr:colOff>
      <xdr:row>25</xdr:row>
      <xdr:rowOff>123825</xdr:rowOff>
    </xdr:from>
    <xdr:to>
      <xdr:col>15</xdr:col>
      <xdr:colOff>1123950</xdr:colOff>
      <xdr:row>25</xdr:row>
      <xdr:rowOff>123825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372B6AFB-1500-4250-A7F4-05E759491141}"/>
            </a:ext>
          </a:extLst>
        </xdr:cNvPr>
        <xdr:cNvCxnSpPr/>
      </xdr:nvCxnSpPr>
      <xdr:spPr>
        <a:xfrm>
          <a:off x="13392150" y="5162550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D251B233-1493-4055-B6E6-5EAB953D2E34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9606B3B8-E1EA-4574-86EF-A45FF0F4ACCF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7A20694-4FF1-407C-BBF1-94A6776EF305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25</xdr:row>
      <xdr:rowOff>104776</xdr:rowOff>
    </xdr:from>
    <xdr:to>
      <xdr:col>8</xdr:col>
      <xdr:colOff>514350</xdr:colOff>
      <xdr:row>25</xdr:row>
      <xdr:rowOff>133350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6785ADB-228A-4353-9652-FB6553AB4D4A}"/>
            </a:ext>
          </a:extLst>
        </xdr:cNvPr>
        <xdr:cNvCxnSpPr/>
      </xdr:nvCxnSpPr>
      <xdr:spPr>
        <a:xfrm flipV="1">
          <a:off x="5314950" y="5143501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305990</xdr:colOff>
      <xdr:row>6</xdr:row>
      <xdr:rowOff>95250</xdr:rowOff>
    </xdr:from>
    <xdr:to>
      <xdr:col>4</xdr:col>
      <xdr:colOff>305990</xdr:colOff>
      <xdr:row>25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3FD7335-B347-4163-ADB8-4611918C5A6D}"/>
            </a:ext>
          </a:extLst>
        </xdr:cNvPr>
        <xdr:cNvCxnSpPr/>
      </xdr:nvCxnSpPr>
      <xdr:spPr>
        <a:xfrm>
          <a:off x="5297090" y="1295400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</xdr:row>
      <xdr:rowOff>104775</xdr:rowOff>
    </xdr:from>
    <xdr:to>
      <xdr:col>4</xdr:col>
      <xdr:colOff>295275</xdr:colOff>
      <xdr:row>6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D968CBD-A81A-4297-A281-C482913F6D6C}"/>
            </a:ext>
          </a:extLst>
        </xdr:cNvPr>
        <xdr:cNvCxnSpPr/>
      </xdr:nvCxnSpPr>
      <xdr:spPr>
        <a:xfrm>
          <a:off x="5124450" y="1304925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114300</xdr:colOff>
      <xdr:row>11</xdr:row>
      <xdr:rowOff>107156</xdr:rowOff>
    </xdr:from>
    <xdr:to>
      <xdr:col>8</xdr:col>
      <xdr:colOff>342900</xdr:colOff>
      <xdr:row>11</xdr:row>
      <xdr:rowOff>107156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64CCC449-E5D3-4D17-8411-894A2732D63E}"/>
            </a:ext>
          </a:extLst>
        </xdr:cNvPr>
        <xdr:cNvCxnSpPr/>
      </xdr:nvCxnSpPr>
      <xdr:spPr>
        <a:xfrm>
          <a:off x="8524875" y="2307431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334565</xdr:colOff>
      <xdr:row>5</xdr:row>
      <xdr:rowOff>85725</xdr:rowOff>
    </xdr:from>
    <xdr:to>
      <xdr:col>8</xdr:col>
      <xdr:colOff>334565</xdr:colOff>
      <xdr:row>11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19FA72A-C5C6-495F-B04E-EE2A410B13FA}"/>
            </a:ext>
          </a:extLst>
        </xdr:cNvPr>
        <xdr:cNvCxnSpPr/>
      </xdr:nvCxnSpPr>
      <xdr:spPr>
        <a:xfrm>
          <a:off x="8745140" y="1085850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333375</xdr:colOff>
      <xdr:row>5</xdr:row>
      <xdr:rowOff>95250</xdr:rowOff>
    </xdr:from>
    <xdr:to>
      <xdr:col>8</xdr:col>
      <xdr:colOff>476250</xdr:colOff>
      <xdr:row>5</xdr:row>
      <xdr:rowOff>95250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B0D64B1-75EE-451E-A7BA-413B457B90B3}"/>
            </a:ext>
          </a:extLst>
        </xdr:cNvPr>
        <xdr:cNvCxnSpPr/>
      </xdr:nvCxnSpPr>
      <xdr:spPr>
        <a:xfrm>
          <a:off x="8743950" y="1095375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1104900</xdr:colOff>
      <xdr:row>20</xdr:row>
      <xdr:rowOff>11907</xdr:rowOff>
    </xdr:from>
    <xdr:to>
      <xdr:col>15</xdr:col>
      <xdr:colOff>1108472</xdr:colOff>
      <xdr:row>25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82A01DF-EB3E-4260-959A-AA10173BEEE3}"/>
            </a:ext>
          </a:extLst>
        </xdr:cNvPr>
        <xdr:cNvCxnSpPr/>
      </xdr:nvCxnSpPr>
      <xdr:spPr>
        <a:xfrm flipV="1">
          <a:off x="16906875" y="4040982"/>
          <a:ext cx="3572" cy="110251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1819275</xdr:colOff>
      <xdr:row>25</xdr:row>
      <xdr:rowOff>114300</xdr:rowOff>
    </xdr:from>
    <xdr:to>
      <xdr:col>15</xdr:col>
      <xdr:colOff>1104900</xdr:colOff>
      <xdr:row>25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5705DA81-2235-4191-A637-915F634C253F}"/>
            </a:ext>
          </a:extLst>
        </xdr:cNvPr>
        <xdr:cNvCxnSpPr/>
      </xdr:nvCxnSpPr>
      <xdr:spPr>
        <a:xfrm>
          <a:off x="13373100" y="5153025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87CA177E-3D37-440F-BF3A-BC73285921E9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31272913-D53B-43FF-B5F4-BB6F43327263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4884CB79-2248-45FD-B0F3-503F4827E8EC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371475</xdr:colOff>
      <xdr:row>25</xdr:row>
      <xdr:rowOff>95251</xdr:rowOff>
    </xdr:from>
    <xdr:to>
      <xdr:col>9</xdr:col>
      <xdr:colOff>19050</xdr:colOff>
      <xdr:row>25</xdr:row>
      <xdr:rowOff>123825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FB8A263-921B-4417-9B2F-26B94182AE90}"/>
            </a:ext>
          </a:extLst>
        </xdr:cNvPr>
        <xdr:cNvCxnSpPr/>
      </xdr:nvCxnSpPr>
      <xdr:spPr>
        <a:xfrm flipV="1">
          <a:off x="5362575" y="5133976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353615</xdr:colOff>
      <xdr:row>6</xdr:row>
      <xdr:rowOff>85725</xdr:rowOff>
    </xdr:from>
    <xdr:to>
      <xdr:col>4</xdr:col>
      <xdr:colOff>353615</xdr:colOff>
      <xdr:row>25</xdr:row>
      <xdr:rowOff>133350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1C63C4B-1487-4D9E-8E1E-52A36E446B31}"/>
            </a:ext>
          </a:extLst>
        </xdr:cNvPr>
        <xdr:cNvCxnSpPr/>
      </xdr:nvCxnSpPr>
      <xdr:spPr>
        <a:xfrm>
          <a:off x="5344715" y="1285875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180975</xdr:colOff>
      <xdr:row>6</xdr:row>
      <xdr:rowOff>95250</xdr:rowOff>
    </xdr:from>
    <xdr:to>
      <xdr:col>4</xdr:col>
      <xdr:colOff>342900</xdr:colOff>
      <xdr:row>6</xdr:row>
      <xdr:rowOff>95250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768B5CD-815E-4737-9994-4BFBC93610A9}"/>
            </a:ext>
          </a:extLst>
        </xdr:cNvPr>
        <xdr:cNvCxnSpPr/>
      </xdr:nvCxnSpPr>
      <xdr:spPr>
        <a:xfrm>
          <a:off x="5172075" y="1295400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123265</xdr:colOff>
      <xdr:row>11</xdr:row>
      <xdr:rowOff>112199</xdr:rowOff>
    </xdr:from>
    <xdr:to>
      <xdr:col>8</xdr:col>
      <xdr:colOff>351865</xdr:colOff>
      <xdr:row>11</xdr:row>
      <xdr:rowOff>112199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7D21AD6-1F3E-433E-AE2A-C8E0A9456DEE}"/>
            </a:ext>
          </a:extLst>
        </xdr:cNvPr>
        <xdr:cNvCxnSpPr/>
      </xdr:nvCxnSpPr>
      <xdr:spPr>
        <a:xfrm>
          <a:off x="8516471" y="2330964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343530</xdr:colOff>
      <xdr:row>5</xdr:row>
      <xdr:rowOff>100854</xdr:rowOff>
    </xdr:from>
    <xdr:to>
      <xdr:col>8</xdr:col>
      <xdr:colOff>343530</xdr:colOff>
      <xdr:row>11</xdr:row>
      <xdr:rowOff>109818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8852CDA-0675-4559-8B7C-637CEC4AF335}"/>
            </a:ext>
          </a:extLst>
        </xdr:cNvPr>
        <xdr:cNvCxnSpPr/>
      </xdr:nvCxnSpPr>
      <xdr:spPr>
        <a:xfrm>
          <a:off x="8736736" y="1109383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342340</xdr:colOff>
      <xdr:row>5</xdr:row>
      <xdr:rowOff>110379</xdr:rowOff>
    </xdr:from>
    <xdr:to>
      <xdr:col>8</xdr:col>
      <xdr:colOff>485215</xdr:colOff>
      <xdr:row>5</xdr:row>
      <xdr:rowOff>110379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9F77CDC1-BCD8-4DFF-B215-EA38DDAE272E}"/>
            </a:ext>
          </a:extLst>
        </xdr:cNvPr>
        <xdr:cNvCxnSpPr/>
      </xdr:nvCxnSpPr>
      <xdr:spPr>
        <a:xfrm>
          <a:off x="8735546" y="1118908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1104900</xdr:colOff>
      <xdr:row>20</xdr:row>
      <xdr:rowOff>11907</xdr:rowOff>
    </xdr:from>
    <xdr:to>
      <xdr:col>15</xdr:col>
      <xdr:colOff>1108472</xdr:colOff>
      <xdr:row>25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55F232A-D458-44F5-9F40-A24AA4565D1A}"/>
            </a:ext>
          </a:extLst>
        </xdr:cNvPr>
        <xdr:cNvCxnSpPr/>
      </xdr:nvCxnSpPr>
      <xdr:spPr>
        <a:xfrm flipV="1">
          <a:off x="16906875" y="4040982"/>
          <a:ext cx="3572" cy="1121568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1809750</xdr:colOff>
      <xdr:row>25</xdr:row>
      <xdr:rowOff>114300</xdr:rowOff>
    </xdr:from>
    <xdr:to>
      <xdr:col>15</xdr:col>
      <xdr:colOff>1095375</xdr:colOff>
      <xdr:row>25</xdr:row>
      <xdr:rowOff>114300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DD0F7D83-C7B2-40C9-A01D-2D0878B2EEB4}"/>
            </a:ext>
          </a:extLst>
        </xdr:cNvPr>
        <xdr:cNvCxnSpPr/>
      </xdr:nvCxnSpPr>
      <xdr:spPr>
        <a:xfrm>
          <a:off x="13363575" y="5153025"/>
          <a:ext cx="3533775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1828800</xdr:colOff>
      <xdr:row>14</xdr:row>
      <xdr:rowOff>116681</xdr:rowOff>
    </xdr:from>
    <xdr:to>
      <xdr:col>12</xdr:col>
      <xdr:colOff>200025</xdr:colOff>
      <xdr:row>14</xdr:row>
      <xdr:rowOff>116681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08CD9A62-E994-44D9-B54A-01B515C7FE26}"/>
            </a:ext>
          </a:extLst>
        </xdr:cNvPr>
        <xdr:cNvCxnSpPr/>
      </xdr:nvCxnSpPr>
      <xdr:spPr>
        <a:xfrm>
          <a:off x="13382625" y="2926556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191690</xdr:colOff>
      <xdr:row>8</xdr:row>
      <xdr:rowOff>104775</xdr:rowOff>
    </xdr:from>
    <xdr:to>
      <xdr:col>12</xdr:col>
      <xdr:colOff>191690</xdr:colOff>
      <xdr:row>14</xdr:row>
      <xdr:rowOff>114300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222F1B0A-78E1-44A2-A8CF-10D8D48D9705}"/>
            </a:ext>
          </a:extLst>
        </xdr:cNvPr>
        <xdr:cNvCxnSpPr/>
      </xdr:nvCxnSpPr>
      <xdr:spPr>
        <a:xfrm>
          <a:off x="13602890" y="1704975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8</xdr:row>
      <xdr:rowOff>114300</xdr:rowOff>
    </xdr:from>
    <xdr:to>
      <xdr:col>13</xdr:col>
      <xdr:colOff>9525</xdr:colOff>
      <xdr:row>8</xdr:row>
      <xdr:rowOff>114300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9731AC56-5ABB-48D9-9A59-0BC007B8C8EC}"/>
            </a:ext>
          </a:extLst>
        </xdr:cNvPr>
        <xdr:cNvCxnSpPr/>
      </xdr:nvCxnSpPr>
      <xdr:spPr>
        <a:xfrm>
          <a:off x="13601700" y="1714500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323850</xdr:colOff>
      <xdr:row>25</xdr:row>
      <xdr:rowOff>104776</xdr:rowOff>
    </xdr:from>
    <xdr:to>
      <xdr:col>8</xdr:col>
      <xdr:colOff>514350</xdr:colOff>
      <xdr:row>25</xdr:row>
      <xdr:rowOff>133350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CC2144C1-11B5-4467-AA0F-B914DBA73742}"/>
            </a:ext>
          </a:extLst>
        </xdr:cNvPr>
        <xdr:cNvCxnSpPr/>
      </xdr:nvCxnSpPr>
      <xdr:spPr>
        <a:xfrm flipV="1">
          <a:off x="5314950" y="5143501"/>
          <a:ext cx="3609975" cy="28574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305990</xdr:colOff>
      <xdr:row>6</xdr:row>
      <xdr:rowOff>95250</xdr:rowOff>
    </xdr:from>
    <xdr:to>
      <xdr:col>4</xdr:col>
      <xdr:colOff>305990</xdr:colOff>
      <xdr:row>25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5CDAF84-9770-4BF0-A900-E4BCCD084EC3}"/>
            </a:ext>
          </a:extLst>
        </xdr:cNvPr>
        <xdr:cNvCxnSpPr/>
      </xdr:nvCxnSpPr>
      <xdr:spPr>
        <a:xfrm>
          <a:off x="5297090" y="1295400"/>
          <a:ext cx="0" cy="3886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133350</xdr:colOff>
      <xdr:row>6</xdr:row>
      <xdr:rowOff>104775</xdr:rowOff>
    </xdr:from>
    <xdr:to>
      <xdr:col>4</xdr:col>
      <xdr:colOff>295275</xdr:colOff>
      <xdr:row>6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D71FF37-00E5-4FEB-A222-D65BD21EF62A}"/>
            </a:ext>
          </a:extLst>
        </xdr:cNvPr>
        <xdr:cNvCxnSpPr/>
      </xdr:nvCxnSpPr>
      <xdr:spPr>
        <a:xfrm>
          <a:off x="5124450" y="1304925"/>
          <a:ext cx="161925" cy="0"/>
        </a:xfrm>
        <a:prstGeom prst="line">
          <a:avLst/>
        </a:prstGeom>
        <a:ln w="28575">
          <a:solidFill>
            <a:srgbClr val="FF0000"/>
          </a:solidFill>
          <a:prstDash val="solid"/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11</xdr:row>
      <xdr:rowOff>126206</xdr:rowOff>
    </xdr:from>
    <xdr:to>
      <xdr:col>8</xdr:col>
      <xdr:colOff>381000</xdr:colOff>
      <xdr:row>11</xdr:row>
      <xdr:rowOff>126206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7ED331B0-CE3E-4EA4-B9B6-8214C02CB44E}"/>
            </a:ext>
          </a:extLst>
        </xdr:cNvPr>
        <xdr:cNvCxnSpPr/>
      </xdr:nvCxnSpPr>
      <xdr:spPr>
        <a:xfrm>
          <a:off x="8562975" y="2326481"/>
          <a:ext cx="228600" cy="0"/>
        </a:xfrm>
        <a:prstGeom prst="line">
          <a:avLst/>
        </a:prstGeom>
        <a:ln w="28575">
          <a:solidFill>
            <a:srgbClr val="FF0000"/>
          </a:solidFill>
          <a:headEnd type="triangle" w="med" len="med"/>
          <a:tailEnd type="non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372665</xdr:colOff>
      <xdr:row>5</xdr:row>
      <xdr:rowOff>104775</xdr:rowOff>
    </xdr:from>
    <xdr:to>
      <xdr:col>8</xdr:col>
      <xdr:colOff>372665</xdr:colOff>
      <xdr:row>11</xdr:row>
      <xdr:rowOff>123825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E847F6DE-7935-4F35-AA87-B641FCC454FA}"/>
            </a:ext>
          </a:extLst>
        </xdr:cNvPr>
        <xdr:cNvCxnSpPr/>
      </xdr:nvCxnSpPr>
      <xdr:spPr>
        <a:xfrm>
          <a:off x="8783240" y="1104900"/>
          <a:ext cx="0" cy="121920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371475</xdr:colOff>
      <xdr:row>5</xdr:row>
      <xdr:rowOff>114300</xdr:rowOff>
    </xdr:from>
    <xdr:to>
      <xdr:col>8</xdr:col>
      <xdr:colOff>514350</xdr:colOff>
      <xdr:row>5</xdr:row>
      <xdr:rowOff>114300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8739024-7BB9-46B6-B5D8-3F12B38A05ED}"/>
            </a:ext>
          </a:extLst>
        </xdr:cNvPr>
        <xdr:cNvCxnSpPr/>
      </xdr:nvCxnSpPr>
      <xdr:spPr>
        <a:xfrm>
          <a:off x="8782050" y="1114425"/>
          <a:ext cx="142875" cy="0"/>
        </a:xfrm>
        <a:prstGeom prst="line">
          <a:avLst/>
        </a:prstGeom>
        <a:ln w="28575"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3"/>
  <sheetViews>
    <sheetView showGridLines="0" topLeftCell="A22" zoomScaleNormal="100" workbookViewId="0">
      <selection activeCell="D42" sqref="D42"/>
    </sheetView>
  </sheetViews>
  <sheetFormatPr defaultColWidth="11" defaultRowHeight="15.75" x14ac:dyDescent="0.25"/>
  <cols>
    <col min="1" max="1" width="41.75" customWidth="1"/>
    <col min="2" max="2" width="4.625" customWidth="1"/>
    <col min="3" max="3" width="17.25" customWidth="1"/>
    <col min="4" max="4" width="22.125" bestFit="1" customWidth="1"/>
    <col min="5" max="5" width="15.5" hidden="1" customWidth="1"/>
  </cols>
  <sheetData>
    <row r="1" spans="1:5" x14ac:dyDescent="0.25">
      <c r="B1" s="9" t="s">
        <v>0</v>
      </c>
      <c r="C1" s="9" t="s">
        <v>1</v>
      </c>
      <c r="D1" s="9" t="s">
        <v>2</v>
      </c>
      <c r="E1" s="9" t="s">
        <v>3</v>
      </c>
    </row>
    <row r="2" spans="1:5" x14ac:dyDescent="0.25">
      <c r="B2" s="9"/>
      <c r="C2" s="9"/>
      <c r="D2" s="9"/>
      <c r="E2" s="9"/>
    </row>
    <row r="3" spans="1:5" x14ac:dyDescent="0.25">
      <c r="A3" s="6" t="s">
        <v>4</v>
      </c>
      <c r="B3" s="6"/>
      <c r="C3" s="6"/>
    </row>
    <row r="4" spans="1:5" x14ac:dyDescent="0.25">
      <c r="A4" s="6" t="s">
        <v>5</v>
      </c>
      <c r="B4" s="6"/>
      <c r="C4" s="6"/>
    </row>
    <row r="5" spans="1:5" x14ac:dyDescent="0.25">
      <c r="A5" t="s">
        <v>6</v>
      </c>
    </row>
    <row r="6" spans="1:5" x14ac:dyDescent="0.25">
      <c r="A6" t="s">
        <v>7</v>
      </c>
      <c r="B6" s="2">
        <v>0</v>
      </c>
      <c r="C6" s="2">
        <f>'Ledger (FIFO)'!C10</f>
        <v>93000</v>
      </c>
      <c r="D6" s="2">
        <f>'Ledger (FIFO)'!C30</f>
        <v>80000</v>
      </c>
      <c r="E6" s="2">
        <v>80000</v>
      </c>
    </row>
    <row r="7" spans="1:5" x14ac:dyDescent="0.25">
      <c r="A7" t="s">
        <v>8</v>
      </c>
      <c r="B7" s="2">
        <v>0</v>
      </c>
      <c r="C7" s="2">
        <f>'Ledger (FIFO)'!D10</f>
        <v>0</v>
      </c>
      <c r="D7" s="2">
        <f>'Ledger (FIFO)'!D30</f>
        <v>45000</v>
      </c>
      <c r="E7" s="2">
        <v>45000</v>
      </c>
    </row>
    <row r="8" spans="1:5" x14ac:dyDescent="0.25">
      <c r="A8" t="s">
        <v>9</v>
      </c>
      <c r="B8" s="2">
        <v>0</v>
      </c>
      <c r="C8" s="2">
        <f>'Ledger (FIFO)'!E10</f>
        <v>20000</v>
      </c>
      <c r="D8" s="2">
        <f>'Ledger (FIFO)'!E30</f>
        <v>18750</v>
      </c>
      <c r="E8" s="2">
        <v>18750</v>
      </c>
    </row>
    <row r="9" spans="1:5" x14ac:dyDescent="0.25">
      <c r="A9" t="s">
        <v>10</v>
      </c>
      <c r="B9" s="2">
        <v>0</v>
      </c>
      <c r="C9" s="2">
        <f>'Ledger (FIFO)'!H10</f>
        <v>0</v>
      </c>
      <c r="D9" s="2">
        <f>'Ledger (FIFO)'!H30</f>
        <v>3000</v>
      </c>
      <c r="E9" s="2">
        <v>3000</v>
      </c>
    </row>
    <row r="10" spans="1:5" x14ac:dyDescent="0.25">
      <c r="A10" s="18" t="s">
        <v>11</v>
      </c>
      <c r="B10" s="4">
        <f>SUM(B6:B9)</f>
        <v>0</v>
      </c>
      <c r="C10" s="4">
        <f>SUM(C6:C9)</f>
        <v>113000</v>
      </c>
      <c r="D10" s="4">
        <f>SUM(D6:D9)</f>
        <v>146750</v>
      </c>
      <c r="E10" s="4">
        <v>146750</v>
      </c>
    </row>
    <row r="11" spans="1:5" x14ac:dyDescent="0.25">
      <c r="A11" t="s">
        <v>12</v>
      </c>
      <c r="B11" s="2">
        <v>0</v>
      </c>
      <c r="C11" s="2">
        <f>'Ledger (FIFO)'!I10</f>
        <v>80000</v>
      </c>
      <c r="D11" s="2">
        <f>'Ledger (FIFO)'!I30</f>
        <v>82500</v>
      </c>
      <c r="E11" s="2">
        <v>82500</v>
      </c>
    </row>
    <row r="12" spans="1:5" x14ac:dyDescent="0.25">
      <c r="A12" t="s">
        <v>13</v>
      </c>
      <c r="B12" s="2">
        <v>0</v>
      </c>
      <c r="C12" s="2">
        <f>'Ledger (FIFO)'!J10</f>
        <v>50000</v>
      </c>
      <c r="D12" s="2">
        <f>'Ledger (FIFO)'!J30</f>
        <v>45000</v>
      </c>
      <c r="E12" s="2">
        <v>45000</v>
      </c>
    </row>
    <row r="13" spans="1:5" ht="16.5" thickBot="1" x14ac:dyDescent="0.3">
      <c r="A13" s="6" t="s">
        <v>14</v>
      </c>
      <c r="B13" s="10">
        <f>B10+B11+B12</f>
        <v>0</v>
      </c>
      <c r="C13" s="10">
        <f>C10+C11+C12</f>
        <v>243000</v>
      </c>
      <c r="D13" s="10">
        <f>D10+D11+D12</f>
        <v>274250</v>
      </c>
      <c r="E13" s="10">
        <v>274250</v>
      </c>
    </row>
    <row r="14" spans="1:5" ht="16.5" thickTop="1" x14ac:dyDescent="0.25">
      <c r="B14" s="5"/>
      <c r="C14" s="5"/>
      <c r="D14" s="5"/>
      <c r="E14" s="5"/>
    </row>
    <row r="15" spans="1:5" x14ac:dyDescent="0.25">
      <c r="A15" s="6" t="s">
        <v>15</v>
      </c>
      <c r="B15" s="6"/>
      <c r="C15" s="2"/>
      <c r="D15" s="2"/>
      <c r="E15" s="2"/>
    </row>
    <row r="16" spans="1:5" x14ac:dyDescent="0.25">
      <c r="A16" t="s">
        <v>16</v>
      </c>
      <c r="C16" s="2"/>
      <c r="D16" s="2"/>
      <c r="E16" s="2"/>
    </row>
    <row r="17" spans="1:5" x14ac:dyDescent="0.25">
      <c r="A17" t="s">
        <v>17</v>
      </c>
      <c r="B17" s="2">
        <v>0</v>
      </c>
      <c r="C17" s="2">
        <f>'Ledger (FIFO)'!K10</f>
        <v>0</v>
      </c>
      <c r="D17" s="2">
        <f>'Ledger (FIFO)'!K30</f>
        <v>15000</v>
      </c>
      <c r="E17" s="2">
        <v>15000</v>
      </c>
    </row>
    <row r="18" spans="1:5" x14ac:dyDescent="0.25">
      <c r="A18" t="s">
        <v>18</v>
      </c>
      <c r="B18" s="2">
        <v>0</v>
      </c>
      <c r="C18" s="2">
        <f>'Ledger (FIFO)'!L10</f>
        <v>0</v>
      </c>
      <c r="D18" s="2">
        <f>'Ledger (FIFO)'!L30</f>
        <v>5000</v>
      </c>
      <c r="E18" s="2">
        <v>5000</v>
      </c>
    </row>
    <row r="19" spans="1:5" x14ac:dyDescent="0.25">
      <c r="A19" t="s">
        <v>19</v>
      </c>
      <c r="B19" s="2">
        <v>0</v>
      </c>
      <c r="C19" s="2">
        <f>'Ledger (FIFO)'!M10</f>
        <v>0</v>
      </c>
      <c r="D19" s="2">
        <f>'Ledger (FIFO)'!M30</f>
        <v>100</v>
      </c>
      <c r="E19" s="2">
        <v>100</v>
      </c>
    </row>
    <row r="20" spans="1:5" x14ac:dyDescent="0.25">
      <c r="A20" s="18" t="s">
        <v>20</v>
      </c>
      <c r="B20" s="4">
        <f>SUM(B17:B19)</f>
        <v>0</v>
      </c>
      <c r="C20" s="4">
        <f>SUM(C17:C19)</f>
        <v>0</v>
      </c>
      <c r="D20" s="4">
        <f>SUM(D17:D19)</f>
        <v>20100</v>
      </c>
      <c r="E20" s="4">
        <v>20100</v>
      </c>
    </row>
    <row r="21" spans="1:5" x14ac:dyDescent="0.25">
      <c r="A21" t="s">
        <v>21</v>
      </c>
      <c r="B21" s="2"/>
      <c r="C21" s="2"/>
      <c r="D21" s="2"/>
      <c r="E21" s="2"/>
    </row>
    <row r="22" spans="1:5" x14ac:dyDescent="0.25">
      <c r="A22" s="17" t="s">
        <v>22</v>
      </c>
      <c r="B22" s="2">
        <v>0</v>
      </c>
      <c r="C22" s="2">
        <f>'Ledger (FIFO)'!N10</f>
        <v>10000</v>
      </c>
      <c r="D22" s="2">
        <f>'Ledger (FIFO)'!N30</f>
        <v>10000</v>
      </c>
      <c r="E22" s="2">
        <v>10000</v>
      </c>
    </row>
    <row r="23" spans="1:5" x14ac:dyDescent="0.25">
      <c r="A23" s="17" t="s">
        <v>23</v>
      </c>
      <c r="B23" s="2">
        <v>0</v>
      </c>
      <c r="C23" s="2">
        <f>'Ledger (FIFO)'!O10</f>
        <v>240000</v>
      </c>
      <c r="D23" s="2">
        <f>'Ledger (FIFO)'!O30</f>
        <v>240000</v>
      </c>
      <c r="E23" s="2">
        <v>240000</v>
      </c>
    </row>
    <row r="24" spans="1:5" x14ac:dyDescent="0.25">
      <c r="A24" t="s">
        <v>24</v>
      </c>
      <c r="B24" s="2">
        <v>0</v>
      </c>
      <c r="C24" s="2">
        <f>'Ledger (FIFO)'!P10</f>
        <v>-7000</v>
      </c>
      <c r="D24" s="2">
        <f>'Ledger (FIFO)'!P30</f>
        <v>4150</v>
      </c>
      <c r="E24" s="2">
        <v>4150</v>
      </c>
    </row>
    <row r="25" spans="1:5" x14ac:dyDescent="0.25">
      <c r="A25" t="s">
        <v>25</v>
      </c>
      <c r="B25" s="4">
        <f>B22+B23+B24</f>
        <v>0</v>
      </c>
      <c r="C25" s="4">
        <f>C22+C23+C24</f>
        <v>243000</v>
      </c>
      <c r="D25" s="4">
        <f>D22+D23+D24</f>
        <v>254150</v>
      </c>
      <c r="E25" s="4">
        <v>254150</v>
      </c>
    </row>
    <row r="26" spans="1:5" ht="16.5" thickBot="1" x14ac:dyDescent="0.3">
      <c r="A26" s="6" t="s">
        <v>26</v>
      </c>
      <c r="B26" s="10">
        <f>B25+B20</f>
        <v>0</v>
      </c>
      <c r="C26" s="10">
        <f>C25+C20</f>
        <v>243000</v>
      </c>
      <c r="D26" s="10">
        <f>D25+D20</f>
        <v>274250</v>
      </c>
      <c r="E26" s="10">
        <v>274250</v>
      </c>
    </row>
    <row r="27" spans="1:5" ht="17.25" thickTop="1" thickBot="1" x14ac:dyDescent="0.3">
      <c r="A27">
        <f>'Ledger (FIFO)'!A29</f>
        <v>0</v>
      </c>
    </row>
    <row r="28" spans="1:5" x14ac:dyDescent="0.25">
      <c r="A28" s="124"/>
      <c r="B28" s="124"/>
      <c r="C28" s="125" t="s">
        <v>27</v>
      </c>
      <c r="D28" s="125"/>
      <c r="E28" s="125"/>
    </row>
    <row r="29" spans="1:5" ht="16.5" thickBot="1" x14ac:dyDescent="0.3">
      <c r="A29" s="126"/>
      <c r="B29" s="126"/>
      <c r="C29" s="127" t="s">
        <v>28</v>
      </c>
      <c r="D29" s="127" t="s">
        <v>29</v>
      </c>
      <c r="E29" s="127" t="s">
        <v>30</v>
      </c>
    </row>
    <row r="30" spans="1:5" x14ac:dyDescent="0.25">
      <c r="A30" s="6" t="s">
        <v>31</v>
      </c>
      <c r="B30" s="6"/>
      <c r="C30" s="6"/>
    </row>
    <row r="31" spans="1:5" x14ac:dyDescent="0.25">
      <c r="A31" t="s">
        <v>32</v>
      </c>
      <c r="C31" s="2">
        <v>0</v>
      </c>
      <c r="D31" s="2">
        <f>'Ledger (FIFO)'!R18</f>
        <v>145000</v>
      </c>
      <c r="E31" s="2">
        <v>145000</v>
      </c>
    </row>
    <row r="32" spans="1:5" x14ac:dyDescent="0.25">
      <c r="A32" t="s">
        <v>33</v>
      </c>
      <c r="C32" s="2">
        <v>0</v>
      </c>
      <c r="D32" s="2">
        <f>-'Ledger (FIFO)'!S25</f>
        <v>90250</v>
      </c>
      <c r="E32" s="2">
        <v>90250</v>
      </c>
    </row>
    <row r="33" spans="1:5" x14ac:dyDescent="0.25">
      <c r="A33" t="s">
        <v>34</v>
      </c>
      <c r="C33" s="4">
        <f>C31-C32</f>
        <v>0</v>
      </c>
      <c r="D33" s="4">
        <f>D31-D32</f>
        <v>54750</v>
      </c>
      <c r="E33" s="4">
        <v>54750</v>
      </c>
    </row>
    <row r="34" spans="1:5" x14ac:dyDescent="0.25">
      <c r="A34" t="s">
        <v>35</v>
      </c>
      <c r="C34" s="2">
        <f>-'Ledger (FIFO)'!S4</f>
        <v>7000</v>
      </c>
      <c r="D34" s="2">
        <f>-SUM('Ledger (FIFO)'!S17,'Ledger (FIFO)'!S27,'Ledger (FIFO)'!S23)</f>
        <v>38500</v>
      </c>
      <c r="E34" s="2">
        <v>38500</v>
      </c>
    </row>
    <row r="35" spans="1:5" x14ac:dyDescent="0.25">
      <c r="A35" t="s">
        <v>36</v>
      </c>
      <c r="C35" s="8">
        <v>0</v>
      </c>
      <c r="D35" s="8">
        <f>-'Ledger (FIFO)'!S20</f>
        <v>5000</v>
      </c>
      <c r="E35" s="8">
        <v>5000</v>
      </c>
    </row>
    <row r="36" spans="1:5" x14ac:dyDescent="0.25">
      <c r="A36" t="s">
        <v>37</v>
      </c>
      <c r="C36" s="2">
        <f>C33-C34-C35</f>
        <v>-7000</v>
      </c>
      <c r="D36" s="2">
        <f>D33-D34-D35</f>
        <v>11250</v>
      </c>
      <c r="E36" s="2">
        <v>11250</v>
      </c>
    </row>
    <row r="37" spans="1:5" x14ac:dyDescent="0.25">
      <c r="A37" t="s">
        <v>38</v>
      </c>
      <c r="C37" s="2">
        <v>0</v>
      </c>
      <c r="D37" s="2">
        <f>-'Ledger (FIFO)'!S26</f>
        <v>100</v>
      </c>
      <c r="E37" s="32">
        <v>5000</v>
      </c>
    </row>
    <row r="38" spans="1:5" ht="16.5" thickBot="1" x14ac:dyDescent="0.3">
      <c r="A38" t="s">
        <v>39</v>
      </c>
      <c r="C38" s="10">
        <f>C36-C37</f>
        <v>-7000</v>
      </c>
      <c r="D38" s="10">
        <f>D36-D37</f>
        <v>11150</v>
      </c>
      <c r="E38" s="10">
        <v>11150</v>
      </c>
    </row>
    <row r="39" spans="1:5" ht="16.5" thickTop="1" x14ac:dyDescent="0.25">
      <c r="C39" s="5"/>
      <c r="D39" s="5"/>
      <c r="E39" s="5"/>
    </row>
    <row r="40" spans="1:5" x14ac:dyDescent="0.25">
      <c r="C40" s="12" t="s">
        <v>27</v>
      </c>
      <c r="D40" s="12"/>
      <c r="E40" s="12"/>
    </row>
    <row r="41" spans="1:5" x14ac:dyDescent="0.25">
      <c r="C41" s="13" t="s">
        <v>28</v>
      </c>
      <c r="D41" s="13" t="s">
        <v>29</v>
      </c>
      <c r="E41" s="13" t="s">
        <v>30</v>
      </c>
    </row>
    <row r="42" spans="1:5" x14ac:dyDescent="0.25">
      <c r="A42" s="6" t="s">
        <v>40</v>
      </c>
      <c r="B42" s="6"/>
      <c r="C42" s="6"/>
      <c r="D42" s="2"/>
      <c r="E42" s="2"/>
    </row>
    <row r="43" spans="1:5" x14ac:dyDescent="0.25">
      <c r="A43" t="s">
        <v>41</v>
      </c>
      <c r="D43" s="2"/>
      <c r="E43" s="2"/>
    </row>
    <row r="44" spans="1:5" x14ac:dyDescent="0.25">
      <c r="A44" t="s">
        <v>42</v>
      </c>
      <c r="C44" s="2">
        <v>0</v>
      </c>
      <c r="D44" s="2">
        <f>'Ledger (FIFO)'!C18</f>
        <v>100000</v>
      </c>
      <c r="E44" s="2">
        <v>100000</v>
      </c>
    </row>
    <row r="45" spans="1:5" x14ac:dyDescent="0.25">
      <c r="A45" t="s">
        <v>43</v>
      </c>
      <c r="C45" s="2">
        <f>'Ledger (FIFO)'!C6</f>
        <v>-20000</v>
      </c>
      <c r="D45" s="2">
        <f>SUM('Ledger (FIFO)'!C12,'Ledger (FIFO)'!C16)</f>
        <v>-79000</v>
      </c>
      <c r="E45" s="2">
        <v>-79000</v>
      </c>
    </row>
    <row r="46" spans="1:5" x14ac:dyDescent="0.25">
      <c r="A46" t="s">
        <v>44</v>
      </c>
      <c r="C46" s="2">
        <f>'Ledger (FIFO)'!C4</f>
        <v>-7000</v>
      </c>
      <c r="D46" s="2">
        <f>SUM('Ledger (FIFO)'!C13,'Ledger (FIFO)'!C17)</f>
        <v>-41000</v>
      </c>
      <c r="E46" s="2">
        <v>-41000</v>
      </c>
    </row>
    <row r="47" spans="1:5" x14ac:dyDescent="0.25">
      <c r="A47" s="19" t="s">
        <v>45</v>
      </c>
      <c r="C47" s="4">
        <f>SUM(C44:C46)</f>
        <v>-27000</v>
      </c>
      <c r="D47" s="4">
        <f>SUM(D44:D46)</f>
        <v>-20000</v>
      </c>
      <c r="E47" s="4">
        <v>-20000</v>
      </c>
    </row>
    <row r="48" spans="1:5" x14ac:dyDescent="0.25">
      <c r="A48" t="s">
        <v>46</v>
      </c>
      <c r="C48" s="2"/>
      <c r="D48" s="2"/>
      <c r="E48" s="2"/>
    </row>
    <row r="49" spans="1:5" x14ac:dyDescent="0.25">
      <c r="A49" t="s">
        <v>47</v>
      </c>
      <c r="C49" s="2">
        <f>'Ledger (FIFO)'!C5+'Ledger (FIFO)'!C7</f>
        <v>-80000</v>
      </c>
      <c r="D49" s="2">
        <f>'Ledger (FIFO)'!C14</f>
        <v>-8000</v>
      </c>
      <c r="E49" s="2">
        <v>-8000</v>
      </c>
    </row>
    <row r="50" spans="1:5" x14ac:dyDescent="0.25">
      <c r="A50" s="19" t="s">
        <v>48</v>
      </c>
      <c r="C50" s="4">
        <f>C49</f>
        <v>-80000</v>
      </c>
      <c r="D50" s="4">
        <f>D49</f>
        <v>-8000</v>
      </c>
      <c r="E50" s="4">
        <v>-8000</v>
      </c>
    </row>
    <row r="51" spans="1:5" x14ac:dyDescent="0.25">
      <c r="A51" t="s">
        <v>49</v>
      </c>
      <c r="C51" s="2"/>
      <c r="D51" s="2"/>
      <c r="E51" s="2"/>
    </row>
    <row r="52" spans="1:5" x14ac:dyDescent="0.25">
      <c r="A52" t="s">
        <v>50</v>
      </c>
      <c r="C52" s="2">
        <f>'Ledger (FIFO)'!C3</f>
        <v>200000</v>
      </c>
      <c r="D52" s="2">
        <v>0</v>
      </c>
      <c r="E52" s="2">
        <v>0</v>
      </c>
    </row>
    <row r="53" spans="1:5" x14ac:dyDescent="0.25">
      <c r="A53" t="s">
        <v>51</v>
      </c>
      <c r="C53" s="2">
        <v>0</v>
      </c>
      <c r="D53" s="2">
        <f>'Ledger (FIFO)'!C15</f>
        <v>15000</v>
      </c>
      <c r="E53" s="2">
        <v>15000</v>
      </c>
    </row>
    <row r="54" spans="1:5" x14ac:dyDescent="0.25">
      <c r="A54" s="19" t="s">
        <v>52</v>
      </c>
      <c r="C54" s="14">
        <f>C53+C52</f>
        <v>200000</v>
      </c>
      <c r="D54" s="14">
        <f>D53+D52</f>
        <v>15000</v>
      </c>
      <c r="E54" s="14">
        <v>15000</v>
      </c>
    </row>
    <row r="55" spans="1:5" x14ac:dyDescent="0.25">
      <c r="A55" t="s">
        <v>53</v>
      </c>
      <c r="C55" s="5">
        <f>C47+C50+C54</f>
        <v>93000</v>
      </c>
      <c r="D55" s="5">
        <f>D47+D50+D54</f>
        <v>-13000</v>
      </c>
      <c r="E55" s="5">
        <v>-13000</v>
      </c>
    </row>
    <row r="56" spans="1:5" x14ac:dyDescent="0.25">
      <c r="A56" t="s">
        <v>54</v>
      </c>
      <c r="C56" s="8">
        <f>B6</f>
        <v>0</v>
      </c>
      <c r="D56" s="8">
        <f>C6</f>
        <v>93000</v>
      </c>
      <c r="E56" s="8">
        <v>93000</v>
      </c>
    </row>
    <row r="57" spans="1:5" ht="16.5" thickBot="1" x14ac:dyDescent="0.3">
      <c r="A57" t="s">
        <v>55</v>
      </c>
      <c r="C57" s="15">
        <f>C6</f>
        <v>93000</v>
      </c>
      <c r="D57" s="15">
        <f>D56+D55</f>
        <v>80000</v>
      </c>
      <c r="E57" s="15">
        <v>80000</v>
      </c>
    </row>
    <row r="58" spans="1:5" ht="16.5" thickTop="1" x14ac:dyDescent="0.25">
      <c r="D58" s="16"/>
      <c r="E58" s="16"/>
    </row>
    <row r="59" spans="1:5" x14ac:dyDescent="0.25">
      <c r="C59" s="12" t="s">
        <v>27</v>
      </c>
      <c r="D59" s="12"/>
      <c r="E59" s="12"/>
    </row>
    <row r="60" spans="1:5" x14ac:dyDescent="0.25">
      <c r="C60" s="13" t="s">
        <v>28</v>
      </c>
      <c r="D60" s="13" t="s">
        <v>29</v>
      </c>
      <c r="E60" s="13" t="s">
        <v>30</v>
      </c>
    </row>
    <row r="61" spans="1:5" x14ac:dyDescent="0.25">
      <c r="A61" s="6" t="s">
        <v>56</v>
      </c>
      <c r="B61" s="6"/>
      <c r="C61" s="6"/>
      <c r="D61" s="2"/>
      <c r="E61" s="2"/>
    </row>
    <row r="62" spans="1:5" x14ac:dyDescent="0.25">
      <c r="A62" t="s">
        <v>41</v>
      </c>
      <c r="D62" s="2"/>
      <c r="E62" s="2"/>
    </row>
    <row r="63" spans="1:5" x14ac:dyDescent="0.25">
      <c r="A63" t="s">
        <v>57</v>
      </c>
      <c r="C63" s="2">
        <f>C38</f>
        <v>-7000</v>
      </c>
      <c r="D63" s="2">
        <f>D38</f>
        <v>11150</v>
      </c>
      <c r="E63" s="2">
        <v>11150</v>
      </c>
    </row>
    <row r="64" spans="1:5" x14ac:dyDescent="0.25">
      <c r="A64" s="17" t="s">
        <v>58</v>
      </c>
      <c r="B64" s="17"/>
      <c r="C64" s="2"/>
      <c r="D64" s="2"/>
      <c r="E64" s="2"/>
    </row>
    <row r="65" spans="1:5" x14ac:dyDescent="0.25">
      <c r="A65" s="18" t="s">
        <v>59</v>
      </c>
      <c r="B65" s="18"/>
      <c r="C65" s="2">
        <v>0</v>
      </c>
      <c r="D65" s="2">
        <f>'Ledger (FIFO)'!H38</f>
        <v>10500</v>
      </c>
      <c r="E65" s="2">
        <v>10500</v>
      </c>
    </row>
    <row r="66" spans="1:5" x14ac:dyDescent="0.25">
      <c r="A66" s="17" t="s">
        <v>60</v>
      </c>
      <c r="B66" s="17"/>
      <c r="C66" s="2"/>
      <c r="D66" s="2"/>
      <c r="E66" s="2"/>
    </row>
    <row r="67" spans="1:5" x14ac:dyDescent="0.25">
      <c r="A67" s="18" t="s">
        <v>61</v>
      </c>
      <c r="B67" s="18"/>
      <c r="C67" s="2">
        <f>-(C7-B7)</f>
        <v>0</v>
      </c>
      <c r="D67" s="2">
        <f>-(D7-C7)</f>
        <v>-45000</v>
      </c>
      <c r="E67" s="2">
        <v>-45000</v>
      </c>
    </row>
    <row r="68" spans="1:5" x14ac:dyDescent="0.25">
      <c r="A68" s="18" t="s">
        <v>62</v>
      </c>
      <c r="B68" s="18"/>
      <c r="C68" s="2">
        <f t="shared" ref="C68:D69" si="0">-(C8-B8)</f>
        <v>-20000</v>
      </c>
      <c r="D68" s="2">
        <f t="shared" si="0"/>
        <v>1250</v>
      </c>
      <c r="E68" s="2">
        <v>1250</v>
      </c>
    </row>
    <row r="69" spans="1:5" x14ac:dyDescent="0.25">
      <c r="A69" s="18" t="s">
        <v>63</v>
      </c>
      <c r="B69" s="18"/>
      <c r="C69" s="2">
        <f t="shared" si="0"/>
        <v>0</v>
      </c>
      <c r="D69" s="2">
        <f t="shared" si="0"/>
        <v>-3000</v>
      </c>
      <c r="E69" s="2">
        <v>-3000</v>
      </c>
    </row>
    <row r="70" spans="1:5" x14ac:dyDescent="0.25">
      <c r="A70" s="18" t="s">
        <v>64</v>
      </c>
      <c r="B70" s="18"/>
      <c r="C70" s="2">
        <f>C18-B18</f>
        <v>0</v>
      </c>
      <c r="D70" s="2">
        <f>D18-C18</f>
        <v>5000</v>
      </c>
      <c r="E70" s="2">
        <v>5000</v>
      </c>
    </row>
    <row r="71" spans="1:5" x14ac:dyDescent="0.25">
      <c r="A71" s="18" t="s">
        <v>65</v>
      </c>
      <c r="B71" s="18"/>
      <c r="C71" s="8">
        <f>C19-B19</f>
        <v>0</v>
      </c>
      <c r="D71" s="8">
        <f>D19-C19</f>
        <v>100</v>
      </c>
      <c r="E71" s="8">
        <v>100</v>
      </c>
    </row>
    <row r="72" spans="1:5" x14ac:dyDescent="0.25">
      <c r="A72" s="19" t="s">
        <v>45</v>
      </c>
      <c r="B72" s="18"/>
      <c r="C72" s="2">
        <f>SUM(C63:C71)</f>
        <v>-27000</v>
      </c>
      <c r="D72" s="2">
        <f>SUM(D63:D71)</f>
        <v>-20000</v>
      </c>
      <c r="E72" s="2">
        <v>-20000</v>
      </c>
    </row>
    <row r="73" spans="1:5" x14ac:dyDescent="0.25">
      <c r="A73" t="s">
        <v>46</v>
      </c>
      <c r="C73" s="2"/>
      <c r="D73" s="2"/>
      <c r="E73" s="2"/>
    </row>
    <row r="74" spans="1:5" x14ac:dyDescent="0.25">
      <c r="A74" t="s">
        <v>47</v>
      </c>
      <c r="C74" s="2">
        <f>'Ledger (FIFO)'!C5+'Ledger (FIFO)'!C7</f>
        <v>-80000</v>
      </c>
      <c r="D74" s="2">
        <f>'Ledger (FIFO)'!C14</f>
        <v>-8000</v>
      </c>
      <c r="E74" s="2">
        <v>-8000</v>
      </c>
    </row>
    <row r="75" spans="1:5" x14ac:dyDescent="0.25">
      <c r="A75" s="19" t="s">
        <v>48</v>
      </c>
      <c r="C75" s="4">
        <f>C74</f>
        <v>-80000</v>
      </c>
      <c r="D75" s="4">
        <f>D74</f>
        <v>-8000</v>
      </c>
      <c r="E75" s="4">
        <v>-8000</v>
      </c>
    </row>
    <row r="76" spans="1:5" x14ac:dyDescent="0.25">
      <c r="A76" t="s">
        <v>49</v>
      </c>
      <c r="C76" s="2"/>
      <c r="D76" s="2"/>
      <c r="E76" s="2"/>
    </row>
    <row r="77" spans="1:5" x14ac:dyDescent="0.25">
      <c r="A77" t="s">
        <v>50</v>
      </c>
      <c r="C77" s="2">
        <f>'Ledger (FIFO)'!C3</f>
        <v>200000</v>
      </c>
      <c r="D77" s="2">
        <v>0</v>
      </c>
      <c r="E77" s="2">
        <v>0</v>
      </c>
    </row>
    <row r="78" spans="1:5" x14ac:dyDescent="0.25">
      <c r="A78" t="s">
        <v>51</v>
      </c>
      <c r="C78" s="2">
        <v>0</v>
      </c>
      <c r="D78" s="2">
        <f>'Ledger (FIFO)'!C15</f>
        <v>15000</v>
      </c>
      <c r="E78" s="2">
        <v>15000</v>
      </c>
    </row>
    <row r="79" spans="1:5" x14ac:dyDescent="0.25">
      <c r="A79" s="19" t="s">
        <v>52</v>
      </c>
      <c r="C79" s="14">
        <f>C78+C77</f>
        <v>200000</v>
      </c>
      <c r="D79" s="14">
        <f>D78+D77</f>
        <v>15000</v>
      </c>
      <c r="E79" s="14">
        <v>15000</v>
      </c>
    </row>
    <row r="80" spans="1:5" x14ac:dyDescent="0.25">
      <c r="A80" t="s">
        <v>53</v>
      </c>
      <c r="C80" s="5">
        <f>C72+C75+C79</f>
        <v>93000</v>
      </c>
      <c r="D80" s="5">
        <f>D72+D75+D79</f>
        <v>-13000</v>
      </c>
      <c r="E80" s="5">
        <v>-13000</v>
      </c>
    </row>
    <row r="81" spans="1:5" x14ac:dyDescent="0.25">
      <c r="A81" t="s">
        <v>54</v>
      </c>
      <c r="C81" s="8">
        <f>B6</f>
        <v>0</v>
      </c>
      <c r="D81" s="8">
        <f>C6</f>
        <v>93000</v>
      </c>
      <c r="E81" s="8">
        <v>93000</v>
      </c>
    </row>
    <row r="82" spans="1:5" ht="16.5" thickBot="1" x14ac:dyDescent="0.3">
      <c r="A82" t="s">
        <v>55</v>
      </c>
      <c r="C82" s="15">
        <f>C6</f>
        <v>93000</v>
      </c>
      <c r="D82" s="15">
        <f>D81+D80</f>
        <v>80000</v>
      </c>
      <c r="E82" s="15">
        <v>80000</v>
      </c>
    </row>
    <row r="83" spans="1:5" ht="16.5" thickTop="1" x14ac:dyDescent="0.25"/>
  </sheetData>
  <pageMargins left="0.7" right="0.7" top="0.75" bottom="0.75" header="0.3" footer="0.3"/>
  <pageSetup scale="95" fitToWidth="0" fitToHeight="0" orientation="portrait" r:id="rId1"/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8D15C-98F1-4DCC-996C-584BBC9F7BB2}">
  <dimension ref="A1:Q34"/>
  <sheetViews>
    <sheetView topLeftCell="A2" zoomScale="85" zoomScaleNormal="85" workbookViewId="0">
      <selection activeCell="I40" sqref="I39:I40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160</v>
      </c>
      <c r="B1" s="6" t="s">
        <v>161</v>
      </c>
      <c r="C1">
        <f>'Ledger (FIFO)'!A14</f>
        <v>8</v>
      </c>
      <c r="F1" s="33"/>
      <c r="J1" s="33"/>
      <c r="N1" s="33"/>
    </row>
    <row r="2" spans="1:16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33" t="s">
        <v>32</v>
      </c>
      <c r="H5" s="36">
        <v>0</v>
      </c>
      <c r="J5" s="33" t="s">
        <v>110</v>
      </c>
      <c r="N5" s="33" t="s">
        <v>110</v>
      </c>
    </row>
    <row r="6" spans="1:16" x14ac:dyDescent="0.25">
      <c r="B6" t="s">
        <v>6</v>
      </c>
      <c r="F6" s="33" t="s">
        <v>33</v>
      </c>
      <c r="H6" s="36">
        <v>0</v>
      </c>
      <c r="J6" s="81" t="s">
        <v>57</v>
      </c>
      <c r="K6" s="82"/>
      <c r="L6" s="83">
        <v>0</v>
      </c>
      <c r="N6" s="33" t="s">
        <v>42</v>
      </c>
      <c r="P6" s="36">
        <v>0</v>
      </c>
    </row>
    <row r="7" spans="1:16" x14ac:dyDescent="0.25">
      <c r="B7" s="37" t="s">
        <v>7</v>
      </c>
      <c r="C7" s="32">
        <v>93000</v>
      </c>
      <c r="D7" s="32">
        <v>22000</v>
      </c>
      <c r="E7" t="s">
        <v>124</v>
      </c>
      <c r="F7" s="33" t="s">
        <v>112</v>
      </c>
      <c r="H7" s="38">
        <v>0</v>
      </c>
      <c r="J7" s="39" t="s">
        <v>58</v>
      </c>
      <c r="K7" s="17"/>
      <c r="L7" s="36"/>
      <c r="N7" s="33" t="s">
        <v>113</v>
      </c>
      <c r="P7" s="36">
        <v>-45000</v>
      </c>
    </row>
    <row r="8" spans="1:16" x14ac:dyDescent="0.25">
      <c r="B8" t="s">
        <v>8</v>
      </c>
      <c r="C8" s="36">
        <v>0</v>
      </c>
      <c r="D8" s="36">
        <v>0</v>
      </c>
      <c r="F8" s="33" t="s">
        <v>35</v>
      </c>
      <c r="H8" s="36">
        <v>0</v>
      </c>
      <c r="I8" t="s">
        <v>133</v>
      </c>
      <c r="J8" s="40" t="s">
        <v>59</v>
      </c>
      <c r="K8" s="18"/>
      <c r="L8" s="36">
        <v>0</v>
      </c>
      <c r="N8" s="33" t="s">
        <v>44</v>
      </c>
      <c r="P8" s="36">
        <v>-18000</v>
      </c>
    </row>
    <row r="9" spans="1:16" x14ac:dyDescent="0.25">
      <c r="B9" t="s">
        <v>9</v>
      </c>
      <c r="C9" s="36">
        <v>20000</v>
      </c>
      <c r="D9" s="36">
        <v>70000</v>
      </c>
      <c r="E9" t="s">
        <v>133</v>
      </c>
      <c r="F9" s="33" t="s">
        <v>36</v>
      </c>
      <c r="H9" s="36">
        <v>0</v>
      </c>
      <c r="J9" s="39" t="s">
        <v>60</v>
      </c>
      <c r="K9" s="17"/>
      <c r="L9" s="36"/>
      <c r="N9" s="99" t="s">
        <v>110</v>
      </c>
      <c r="O9" s="100"/>
      <c r="P9" s="101">
        <v>-63000</v>
      </c>
    </row>
    <row r="10" spans="1:16" x14ac:dyDescent="0.25">
      <c r="B10" t="s">
        <v>10</v>
      </c>
      <c r="C10" s="36">
        <v>0</v>
      </c>
      <c r="D10" s="36">
        <v>18000</v>
      </c>
      <c r="E10" t="s">
        <v>133</v>
      </c>
      <c r="F10" s="33" t="s">
        <v>37</v>
      </c>
      <c r="H10" s="36">
        <v>0</v>
      </c>
      <c r="I10" t="s">
        <v>133</v>
      </c>
      <c r="J10" s="40" t="s">
        <v>61</v>
      </c>
      <c r="K10" s="18"/>
      <c r="L10" s="36">
        <v>0</v>
      </c>
      <c r="N10" s="33" t="s">
        <v>114</v>
      </c>
      <c r="P10" s="36"/>
    </row>
    <row r="11" spans="1:16" x14ac:dyDescent="0.25">
      <c r="B11" s="54" t="s">
        <v>11</v>
      </c>
      <c r="C11" s="41">
        <v>113000</v>
      </c>
      <c r="D11" s="41">
        <v>110000</v>
      </c>
      <c r="E11" t="s">
        <v>124</v>
      </c>
      <c r="F11" s="33" t="s">
        <v>38</v>
      </c>
      <c r="H11" s="36">
        <v>0</v>
      </c>
      <c r="J11" s="40" t="s">
        <v>62</v>
      </c>
      <c r="K11" s="18"/>
      <c r="L11" s="36">
        <v>-50000</v>
      </c>
      <c r="N11" s="45" t="s">
        <v>47</v>
      </c>
      <c r="O11" s="37"/>
      <c r="P11" s="32">
        <v>-8000</v>
      </c>
    </row>
    <row r="12" spans="1:16" x14ac:dyDescent="0.25">
      <c r="B12" s="37" t="s">
        <v>12</v>
      </c>
      <c r="C12" s="32">
        <v>80000</v>
      </c>
      <c r="D12" s="32">
        <v>88000</v>
      </c>
      <c r="E12" t="s">
        <v>111</v>
      </c>
      <c r="F12" s="33" t="s">
        <v>39</v>
      </c>
      <c r="H12" s="38">
        <v>0</v>
      </c>
      <c r="I12" t="s">
        <v>133</v>
      </c>
      <c r="J12" s="40" t="s">
        <v>63</v>
      </c>
      <c r="K12" s="18"/>
      <c r="L12" s="36">
        <v>-18000</v>
      </c>
      <c r="N12" s="99" t="s">
        <v>114</v>
      </c>
      <c r="O12" s="100"/>
      <c r="P12" s="101">
        <v>-8000</v>
      </c>
    </row>
    <row r="13" spans="1:16" x14ac:dyDescent="0.25">
      <c r="B13" t="s">
        <v>13</v>
      </c>
      <c r="C13" s="36">
        <v>50000</v>
      </c>
      <c r="D13" s="36">
        <v>50000</v>
      </c>
      <c r="E13" t="s">
        <v>133</v>
      </c>
      <c r="F13" s="33"/>
      <c r="H13" s="38"/>
      <c r="J13" s="40" t="s">
        <v>64</v>
      </c>
      <c r="K13" s="18"/>
      <c r="L13" s="36">
        <v>5000</v>
      </c>
      <c r="N13" s="33" t="s">
        <v>115</v>
      </c>
      <c r="P13" s="36"/>
    </row>
    <row r="14" spans="1:16" ht="16.5" thickBot="1" x14ac:dyDescent="0.3">
      <c r="B14" s="6" t="s">
        <v>14</v>
      </c>
      <c r="C14" s="120">
        <v>243000</v>
      </c>
      <c r="D14" s="120">
        <v>248000</v>
      </c>
      <c r="E14" t="s">
        <v>133</v>
      </c>
      <c r="F14" s="33"/>
      <c r="J14" s="40" t="s">
        <v>65</v>
      </c>
      <c r="K14" s="18"/>
      <c r="L14" s="44">
        <v>0</v>
      </c>
      <c r="N14" s="33" t="s">
        <v>50</v>
      </c>
      <c r="P14" s="36">
        <v>0</v>
      </c>
    </row>
    <row r="15" spans="1:16" ht="16.5" thickTop="1" x14ac:dyDescent="0.25">
      <c r="C15" s="46"/>
      <c r="D15" s="46"/>
      <c r="F15" s="33"/>
      <c r="J15" s="99" t="s">
        <v>110</v>
      </c>
      <c r="K15" s="105"/>
      <c r="L15" s="106">
        <v>-63000</v>
      </c>
      <c r="N15" s="33" t="s">
        <v>51</v>
      </c>
      <c r="P15" s="36">
        <v>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0</v>
      </c>
    </row>
    <row r="17" spans="2:16" x14ac:dyDescent="0.25">
      <c r="B17" t="s">
        <v>16</v>
      </c>
      <c r="D17" s="36"/>
      <c r="F17" s="33"/>
      <c r="J17" s="45" t="s">
        <v>47</v>
      </c>
      <c r="K17" s="37"/>
      <c r="L17" s="32">
        <v>-8000</v>
      </c>
      <c r="N17" s="33" t="s">
        <v>116</v>
      </c>
      <c r="P17" s="86">
        <v>-71000</v>
      </c>
    </row>
    <row r="18" spans="2:16" x14ac:dyDescent="0.25">
      <c r="B18" t="s">
        <v>17</v>
      </c>
      <c r="C18" s="36">
        <v>0</v>
      </c>
      <c r="D18" s="36">
        <v>0</v>
      </c>
      <c r="F18" s="33"/>
      <c r="J18" s="99" t="s">
        <v>114</v>
      </c>
      <c r="K18" s="100"/>
      <c r="L18" s="101">
        <v>-8000</v>
      </c>
      <c r="N18" s="33"/>
      <c r="P18" s="46"/>
    </row>
    <row r="19" spans="2:16" x14ac:dyDescent="0.25">
      <c r="B19" t="s">
        <v>18</v>
      </c>
      <c r="C19" s="36">
        <v>0</v>
      </c>
      <c r="D19" s="36">
        <v>5000</v>
      </c>
      <c r="E19" t="s">
        <v>133</v>
      </c>
      <c r="F19" s="33"/>
      <c r="J19" s="33" t="s">
        <v>115</v>
      </c>
      <c r="L19" s="36"/>
      <c r="N19" s="33" t="s">
        <v>54</v>
      </c>
      <c r="P19" s="44">
        <v>93000</v>
      </c>
    </row>
    <row r="20" spans="2:16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0</v>
      </c>
      <c r="N20" s="45" t="s">
        <v>55</v>
      </c>
      <c r="O20" s="37"/>
      <c r="P20" s="48">
        <v>22000</v>
      </c>
    </row>
    <row r="21" spans="2:16" ht="16.5" thickTop="1" x14ac:dyDescent="0.25">
      <c r="B21" t="s">
        <v>20</v>
      </c>
      <c r="C21" s="38">
        <v>0</v>
      </c>
      <c r="D21" s="38">
        <v>5000</v>
      </c>
      <c r="E21" t="s">
        <v>133</v>
      </c>
      <c r="F21" s="33"/>
      <c r="J21" s="33" t="s">
        <v>51</v>
      </c>
      <c r="L21" s="36">
        <v>0</v>
      </c>
      <c r="N21" s="33"/>
    </row>
    <row r="22" spans="2:16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0</v>
      </c>
      <c r="N22" s="33"/>
    </row>
    <row r="23" spans="2:16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33" t="s">
        <v>116</v>
      </c>
      <c r="L23" s="86">
        <v>-71000</v>
      </c>
      <c r="N23" s="33"/>
    </row>
    <row r="24" spans="2:16" x14ac:dyDescent="0.25">
      <c r="B24" s="17" t="s">
        <v>23</v>
      </c>
      <c r="C24" s="36">
        <v>240000</v>
      </c>
      <c r="D24" s="36">
        <v>240000</v>
      </c>
      <c r="E24" t="s">
        <v>133</v>
      </c>
      <c r="F24" s="33"/>
      <c r="J24" s="33"/>
      <c r="L24" s="46"/>
      <c r="N24" s="33"/>
    </row>
    <row r="25" spans="2:16" x14ac:dyDescent="0.25">
      <c r="B25" t="s">
        <v>24</v>
      </c>
      <c r="C25" s="36">
        <v>-7000</v>
      </c>
      <c r="D25" s="36">
        <v>-7000</v>
      </c>
      <c r="E25" t="s">
        <v>133</v>
      </c>
      <c r="F25" s="33"/>
      <c r="J25" s="33" t="s">
        <v>54</v>
      </c>
      <c r="L25" s="44">
        <v>93000</v>
      </c>
      <c r="N25" s="33"/>
    </row>
    <row r="26" spans="2:16" ht="16.5" thickBot="1" x14ac:dyDescent="0.3">
      <c r="B26" t="s">
        <v>25</v>
      </c>
      <c r="C26" s="38">
        <v>243000</v>
      </c>
      <c r="D26" s="38">
        <v>243000</v>
      </c>
      <c r="E26" t="s">
        <v>133</v>
      </c>
      <c r="F26" s="33"/>
      <c r="J26" s="45" t="s">
        <v>55</v>
      </c>
      <c r="K26" s="37"/>
      <c r="L26" s="48">
        <v>22000</v>
      </c>
      <c r="N26" s="33"/>
    </row>
    <row r="27" spans="2:16" ht="17.25" thickTop="1" thickBot="1" x14ac:dyDescent="0.3">
      <c r="B27" s="6" t="s">
        <v>26</v>
      </c>
      <c r="C27" s="120">
        <v>243000</v>
      </c>
      <c r="D27" s="120">
        <v>248000</v>
      </c>
      <c r="E27" t="s">
        <v>133</v>
      </c>
      <c r="F27" s="33"/>
      <c r="N27" s="33"/>
    </row>
    <row r="28" spans="2:16" ht="17.25" thickTop="1" thickBot="1" x14ac:dyDescent="0.3"/>
    <row r="29" spans="2:16" outlineLevel="1" x14ac:dyDescent="0.25">
      <c r="B29" s="49" t="s">
        <v>117</v>
      </c>
      <c r="C29" s="50"/>
    </row>
    <row r="30" spans="2:16" outlineLevel="1" x14ac:dyDescent="0.25">
      <c r="B30" s="33" t="s">
        <v>162</v>
      </c>
      <c r="C30" s="51"/>
    </row>
    <row r="31" spans="2:16" ht="16.5" outlineLevel="1" thickBot="1" x14ac:dyDescent="0.3">
      <c r="B31" s="52" t="s">
        <v>163</v>
      </c>
      <c r="C31" s="90"/>
    </row>
    <row r="33" spans="2:3" x14ac:dyDescent="0.25">
      <c r="B33" s="6"/>
    </row>
    <row r="34" spans="2:3" x14ac:dyDescent="0.25">
      <c r="C34" s="3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8F1B-C4D9-4508-8CA4-089605FF4FBC}">
  <dimension ref="A1:Q34"/>
  <sheetViews>
    <sheetView zoomScale="85" zoomScaleNormal="85" workbookViewId="0">
      <selection activeCell="T17" sqref="T17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164</v>
      </c>
      <c r="B1" s="6" t="s">
        <v>165</v>
      </c>
      <c r="C1">
        <f>'Ledger (FIFO)'!A15</f>
        <v>9</v>
      </c>
      <c r="F1" s="33"/>
      <c r="J1" s="33"/>
      <c r="N1" s="33"/>
    </row>
    <row r="2" spans="1:16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33" t="s">
        <v>32</v>
      </c>
      <c r="H5" s="36">
        <v>0</v>
      </c>
      <c r="J5" s="33" t="s">
        <v>110</v>
      </c>
      <c r="N5" s="33" t="s">
        <v>110</v>
      </c>
    </row>
    <row r="6" spans="1:16" x14ac:dyDescent="0.25">
      <c r="B6" t="s">
        <v>6</v>
      </c>
      <c r="F6" s="33" t="s">
        <v>33</v>
      </c>
      <c r="H6" s="36">
        <v>0</v>
      </c>
      <c r="J6" s="81" t="s">
        <v>57</v>
      </c>
      <c r="K6" s="82"/>
      <c r="L6" s="83">
        <v>0</v>
      </c>
      <c r="N6" s="33" t="s">
        <v>42</v>
      </c>
      <c r="P6" s="36">
        <v>0</v>
      </c>
    </row>
    <row r="7" spans="1:16" x14ac:dyDescent="0.25">
      <c r="B7" s="37" t="s">
        <v>7</v>
      </c>
      <c r="C7" s="32">
        <v>93000</v>
      </c>
      <c r="D7" s="32">
        <v>37000</v>
      </c>
      <c r="E7" t="s">
        <v>111</v>
      </c>
      <c r="F7" s="33" t="s">
        <v>112</v>
      </c>
      <c r="H7" s="38">
        <v>0</v>
      </c>
      <c r="J7" s="39" t="s">
        <v>58</v>
      </c>
      <c r="K7" s="17"/>
      <c r="L7" s="36"/>
      <c r="N7" s="33" t="s">
        <v>113</v>
      </c>
      <c r="P7" s="36">
        <v>-45000</v>
      </c>
    </row>
    <row r="8" spans="1:16" x14ac:dyDescent="0.25">
      <c r="B8" t="s">
        <v>8</v>
      </c>
      <c r="C8" s="36">
        <v>0</v>
      </c>
      <c r="D8" s="36">
        <v>0</v>
      </c>
      <c r="F8" s="33" t="s">
        <v>35</v>
      </c>
      <c r="H8" s="36">
        <v>0</v>
      </c>
      <c r="I8" t="s">
        <v>133</v>
      </c>
      <c r="J8" s="40" t="s">
        <v>59</v>
      </c>
      <c r="K8" s="18"/>
      <c r="L8" s="36">
        <v>0</v>
      </c>
      <c r="N8" s="33" t="s">
        <v>44</v>
      </c>
      <c r="P8" s="36">
        <v>-18000</v>
      </c>
    </row>
    <row r="9" spans="1:16" x14ac:dyDescent="0.25">
      <c r="B9" t="s">
        <v>9</v>
      </c>
      <c r="C9" s="36">
        <v>20000</v>
      </c>
      <c r="D9" s="36">
        <v>70000</v>
      </c>
      <c r="E9" t="s">
        <v>133</v>
      </c>
      <c r="F9" s="33" t="s">
        <v>36</v>
      </c>
      <c r="H9" s="36">
        <v>0</v>
      </c>
      <c r="J9" s="39" t="s">
        <v>60</v>
      </c>
      <c r="K9" s="17"/>
      <c r="L9" s="36"/>
      <c r="N9" s="99" t="s">
        <v>110</v>
      </c>
      <c r="O9" s="100"/>
      <c r="P9" s="101">
        <v>-63000</v>
      </c>
    </row>
    <row r="10" spans="1:16" x14ac:dyDescent="0.25">
      <c r="B10" t="s">
        <v>10</v>
      </c>
      <c r="C10" s="36">
        <v>0</v>
      </c>
      <c r="D10" s="36">
        <v>18000</v>
      </c>
      <c r="E10" t="s">
        <v>133</v>
      </c>
      <c r="F10" s="33" t="s">
        <v>37</v>
      </c>
      <c r="H10" s="36">
        <v>0</v>
      </c>
      <c r="I10" t="s">
        <v>133</v>
      </c>
      <c r="J10" s="40" t="s">
        <v>61</v>
      </c>
      <c r="K10" s="18"/>
      <c r="L10" s="36">
        <v>0</v>
      </c>
      <c r="N10" s="33" t="s">
        <v>114</v>
      </c>
      <c r="P10" s="36"/>
    </row>
    <row r="11" spans="1:16" x14ac:dyDescent="0.25">
      <c r="B11" s="54" t="s">
        <v>11</v>
      </c>
      <c r="C11" s="41">
        <v>113000</v>
      </c>
      <c r="D11" s="41">
        <v>125000</v>
      </c>
      <c r="E11" t="s">
        <v>111</v>
      </c>
      <c r="F11" s="33" t="s">
        <v>38</v>
      </c>
      <c r="H11" s="36">
        <v>0</v>
      </c>
      <c r="J11" s="40" t="s">
        <v>62</v>
      </c>
      <c r="K11" s="18"/>
      <c r="L11" s="36">
        <v>-50000</v>
      </c>
      <c r="N11" s="33" t="s">
        <v>47</v>
      </c>
      <c r="P11" s="36">
        <v>-8000</v>
      </c>
    </row>
    <row r="12" spans="1:16" x14ac:dyDescent="0.25">
      <c r="B12" t="s">
        <v>12</v>
      </c>
      <c r="C12" s="36">
        <v>80000</v>
      </c>
      <c r="D12" s="36">
        <v>88000</v>
      </c>
      <c r="E12" t="s">
        <v>133</v>
      </c>
      <c r="F12" s="33" t="s">
        <v>39</v>
      </c>
      <c r="H12" s="38">
        <v>0</v>
      </c>
      <c r="I12" t="s">
        <v>133</v>
      </c>
      <c r="J12" s="40" t="s">
        <v>63</v>
      </c>
      <c r="K12" s="18"/>
      <c r="L12" s="36">
        <v>-18000</v>
      </c>
      <c r="N12" s="99" t="s">
        <v>114</v>
      </c>
      <c r="O12" s="100"/>
      <c r="P12" s="101">
        <v>-8000</v>
      </c>
    </row>
    <row r="13" spans="1:16" x14ac:dyDescent="0.25">
      <c r="B13" t="s">
        <v>13</v>
      </c>
      <c r="C13" s="36">
        <v>50000</v>
      </c>
      <c r="D13" s="36">
        <v>50000</v>
      </c>
      <c r="E13" t="s">
        <v>133</v>
      </c>
      <c r="F13" s="33"/>
      <c r="H13" s="38"/>
      <c r="J13" s="40" t="s">
        <v>64</v>
      </c>
      <c r="K13" s="18"/>
      <c r="L13" s="36">
        <v>5000</v>
      </c>
      <c r="N13" s="33" t="s">
        <v>115</v>
      </c>
      <c r="P13" s="36"/>
    </row>
    <row r="14" spans="1:16" ht="16.5" thickBot="1" x14ac:dyDescent="0.3">
      <c r="B14" s="42" t="s">
        <v>14</v>
      </c>
      <c r="C14" s="117">
        <v>243000</v>
      </c>
      <c r="D14" s="117">
        <v>263000</v>
      </c>
      <c r="E14" t="s">
        <v>111</v>
      </c>
      <c r="F14" s="33"/>
      <c r="J14" s="40" t="s">
        <v>65</v>
      </c>
      <c r="K14" s="18"/>
      <c r="L14" s="44">
        <v>0</v>
      </c>
      <c r="N14" s="33" t="s">
        <v>50</v>
      </c>
      <c r="P14" s="36">
        <v>0</v>
      </c>
    </row>
    <row r="15" spans="1:16" ht="16.5" thickTop="1" x14ac:dyDescent="0.25">
      <c r="C15" s="46"/>
      <c r="D15" s="46"/>
      <c r="F15" s="33"/>
      <c r="J15" s="99" t="s">
        <v>110</v>
      </c>
      <c r="K15" s="105"/>
      <c r="L15" s="106">
        <v>-63000</v>
      </c>
      <c r="N15" s="45" t="s">
        <v>51</v>
      </c>
      <c r="O15" s="37"/>
      <c r="P15" s="32">
        <v>15000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15000</v>
      </c>
    </row>
    <row r="17" spans="2:16" x14ac:dyDescent="0.25">
      <c r="B17" t="s">
        <v>16</v>
      </c>
      <c r="D17" s="36"/>
      <c r="F17" s="33"/>
      <c r="J17" s="33" t="s">
        <v>47</v>
      </c>
      <c r="L17" s="36">
        <v>-8000</v>
      </c>
      <c r="N17" s="33" t="s">
        <v>116</v>
      </c>
      <c r="P17" s="86">
        <v>-56000</v>
      </c>
    </row>
    <row r="18" spans="2:16" x14ac:dyDescent="0.25">
      <c r="B18" s="37" t="s">
        <v>17</v>
      </c>
      <c r="C18" s="32">
        <v>0</v>
      </c>
      <c r="D18" s="32">
        <v>15000</v>
      </c>
      <c r="E18" t="s">
        <v>111</v>
      </c>
      <c r="F18" s="33"/>
      <c r="J18" s="99" t="s">
        <v>114</v>
      </c>
      <c r="K18" s="100"/>
      <c r="L18" s="101">
        <v>-8000</v>
      </c>
      <c r="N18" s="33"/>
      <c r="P18" s="46"/>
    </row>
    <row r="19" spans="2:16" x14ac:dyDescent="0.25">
      <c r="B19" t="s">
        <v>18</v>
      </c>
      <c r="C19" s="36">
        <v>0</v>
      </c>
      <c r="D19" s="36">
        <v>5000</v>
      </c>
      <c r="E19" t="s">
        <v>133</v>
      </c>
      <c r="F19" s="33"/>
      <c r="J19" s="33" t="s">
        <v>115</v>
      </c>
      <c r="L19" s="36"/>
      <c r="N19" s="33" t="s">
        <v>54</v>
      </c>
      <c r="P19" s="44">
        <v>93000</v>
      </c>
    </row>
    <row r="20" spans="2:16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0</v>
      </c>
      <c r="N20" s="45" t="s">
        <v>55</v>
      </c>
      <c r="O20" s="37"/>
      <c r="P20" s="48">
        <v>37000</v>
      </c>
    </row>
    <row r="21" spans="2:16" ht="16.5" thickTop="1" x14ac:dyDescent="0.25">
      <c r="B21" s="37" t="s">
        <v>20</v>
      </c>
      <c r="C21" s="41">
        <v>0</v>
      </c>
      <c r="D21" s="41">
        <v>20000</v>
      </c>
      <c r="E21" t="s">
        <v>111</v>
      </c>
      <c r="F21" s="33"/>
      <c r="J21" s="45" t="s">
        <v>51</v>
      </c>
      <c r="K21" s="37"/>
      <c r="L21" s="32">
        <v>15000</v>
      </c>
      <c r="N21" s="33"/>
    </row>
    <row r="22" spans="2:16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15000</v>
      </c>
      <c r="N22" s="33"/>
    </row>
    <row r="23" spans="2:16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33" t="s">
        <v>116</v>
      </c>
      <c r="L23" s="86">
        <v>-56000</v>
      </c>
      <c r="N23" s="33"/>
    </row>
    <row r="24" spans="2:16" x14ac:dyDescent="0.25">
      <c r="B24" s="17" t="s">
        <v>23</v>
      </c>
      <c r="C24" s="36">
        <v>240000</v>
      </c>
      <c r="D24" s="36"/>
      <c r="E24" t="s">
        <v>133</v>
      </c>
      <c r="F24" s="33"/>
      <c r="J24" s="33"/>
      <c r="L24" s="46"/>
      <c r="N24" s="33"/>
    </row>
    <row r="25" spans="2:16" x14ac:dyDescent="0.25">
      <c r="B25" t="s">
        <v>24</v>
      </c>
      <c r="C25" s="36">
        <v>-7000</v>
      </c>
      <c r="D25" s="36">
        <v>-7000</v>
      </c>
      <c r="E25" t="s">
        <v>133</v>
      </c>
      <c r="F25" s="33"/>
      <c r="J25" s="33" t="s">
        <v>54</v>
      </c>
      <c r="L25" s="44">
        <v>93000</v>
      </c>
      <c r="N25" s="33"/>
    </row>
    <row r="26" spans="2:16" ht="16.5" thickBot="1" x14ac:dyDescent="0.3">
      <c r="B26" t="s">
        <v>25</v>
      </c>
      <c r="C26" s="38">
        <v>243000</v>
      </c>
      <c r="D26" s="38">
        <v>243000</v>
      </c>
      <c r="E26" t="s">
        <v>133</v>
      </c>
      <c r="F26" s="33"/>
      <c r="J26" s="45" t="s">
        <v>55</v>
      </c>
      <c r="K26" s="37"/>
      <c r="L26" s="48">
        <v>37000</v>
      </c>
      <c r="N26" s="33"/>
    </row>
    <row r="27" spans="2:16" ht="17.25" thickTop="1" thickBot="1" x14ac:dyDescent="0.3">
      <c r="B27" s="42" t="s">
        <v>26</v>
      </c>
      <c r="C27" s="117">
        <v>243000</v>
      </c>
      <c r="D27" s="117">
        <v>263000</v>
      </c>
      <c r="E27" t="s">
        <v>111</v>
      </c>
      <c r="F27" s="33"/>
      <c r="N27" s="33"/>
    </row>
    <row r="28" spans="2:16" ht="17.25" thickTop="1" thickBot="1" x14ac:dyDescent="0.3"/>
    <row r="29" spans="2:16" outlineLevel="1" x14ac:dyDescent="0.25">
      <c r="B29" s="49" t="s">
        <v>117</v>
      </c>
      <c r="C29" s="50"/>
    </row>
    <row r="30" spans="2:16" outlineLevel="1" x14ac:dyDescent="0.25">
      <c r="B30" s="92" t="s">
        <v>166</v>
      </c>
      <c r="C30" s="51"/>
    </row>
    <row r="31" spans="2:16" ht="16.5" outlineLevel="1" thickBot="1" x14ac:dyDescent="0.3">
      <c r="B31" s="93" t="s">
        <v>167</v>
      </c>
      <c r="C31" s="97"/>
    </row>
    <row r="33" spans="2:3" x14ac:dyDescent="0.25">
      <c r="B33" s="6"/>
    </row>
    <row r="34" spans="2:3" x14ac:dyDescent="0.25">
      <c r="C34" s="3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6C8C-4483-46C0-9040-C4F8F904E616}">
  <dimension ref="A1:Q31"/>
  <sheetViews>
    <sheetView zoomScale="85" zoomScaleNormal="85" workbookViewId="0">
      <selection activeCell="B33" sqref="B33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164</v>
      </c>
      <c r="B1" s="6" t="s">
        <v>168</v>
      </c>
      <c r="C1">
        <f>'Ledger (FIFO)'!A16</f>
        <v>10</v>
      </c>
      <c r="F1" s="33"/>
      <c r="J1" s="33"/>
      <c r="N1" s="33"/>
    </row>
    <row r="2" spans="1:16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33" t="s">
        <v>32</v>
      </c>
      <c r="H5" s="36">
        <v>0</v>
      </c>
      <c r="J5" s="33" t="s">
        <v>110</v>
      </c>
      <c r="N5" s="33" t="s">
        <v>110</v>
      </c>
    </row>
    <row r="6" spans="1:16" x14ac:dyDescent="0.25">
      <c r="B6" t="s">
        <v>6</v>
      </c>
      <c r="F6" s="33" t="s">
        <v>33</v>
      </c>
      <c r="H6" s="36">
        <v>0</v>
      </c>
      <c r="J6" s="81" t="s">
        <v>57</v>
      </c>
      <c r="K6" s="82"/>
      <c r="L6" s="83">
        <v>0</v>
      </c>
      <c r="N6" s="33" t="s">
        <v>42</v>
      </c>
      <c r="P6" s="36">
        <v>0</v>
      </c>
    </row>
    <row r="7" spans="1:16" x14ac:dyDescent="0.25">
      <c r="B7" s="37" t="s">
        <v>7</v>
      </c>
      <c r="C7" s="32">
        <v>93000</v>
      </c>
      <c r="D7" s="32">
        <v>3000</v>
      </c>
      <c r="E7" t="s">
        <v>124</v>
      </c>
      <c r="F7" s="33" t="s">
        <v>112</v>
      </c>
      <c r="H7" s="38">
        <v>0</v>
      </c>
      <c r="J7" s="39" t="s">
        <v>58</v>
      </c>
      <c r="K7" s="17"/>
      <c r="L7" s="36"/>
      <c r="N7" s="45" t="s">
        <v>113</v>
      </c>
      <c r="O7" s="37"/>
      <c r="P7" s="32">
        <v>-79000</v>
      </c>
    </row>
    <row r="8" spans="1:16" x14ac:dyDescent="0.25">
      <c r="B8" t="s">
        <v>8</v>
      </c>
      <c r="C8" s="36">
        <v>0</v>
      </c>
      <c r="D8" s="36">
        <v>0</v>
      </c>
      <c r="F8" s="33" t="s">
        <v>35</v>
      </c>
      <c r="H8" s="36">
        <v>0</v>
      </c>
      <c r="I8" t="s">
        <v>133</v>
      </c>
      <c r="J8" s="40" t="s">
        <v>59</v>
      </c>
      <c r="K8" s="18"/>
      <c r="L8" s="36">
        <v>0</v>
      </c>
      <c r="N8" s="33" t="s">
        <v>44</v>
      </c>
      <c r="P8" s="36">
        <v>-18000</v>
      </c>
    </row>
    <row r="9" spans="1:16" x14ac:dyDescent="0.25">
      <c r="B9" s="37" t="s">
        <v>9</v>
      </c>
      <c r="C9" s="32">
        <v>20000</v>
      </c>
      <c r="D9" s="32">
        <v>104000</v>
      </c>
      <c r="E9" t="s">
        <v>111</v>
      </c>
      <c r="F9" s="33" t="s">
        <v>36</v>
      </c>
      <c r="H9" s="36">
        <v>0</v>
      </c>
      <c r="J9" s="39" t="s">
        <v>60</v>
      </c>
      <c r="K9" s="17"/>
      <c r="L9" s="36"/>
      <c r="N9" s="99" t="s">
        <v>110</v>
      </c>
      <c r="O9" s="100"/>
      <c r="P9" s="101">
        <v>-97000</v>
      </c>
    </row>
    <row r="10" spans="1:16" x14ac:dyDescent="0.25">
      <c r="B10" t="s">
        <v>10</v>
      </c>
      <c r="C10" s="36">
        <v>0</v>
      </c>
      <c r="D10" s="36">
        <v>18000</v>
      </c>
      <c r="E10" t="s">
        <v>133</v>
      </c>
      <c r="F10" s="33" t="s">
        <v>37</v>
      </c>
      <c r="H10" s="36">
        <v>0</v>
      </c>
      <c r="I10" t="s">
        <v>133</v>
      </c>
      <c r="J10" s="40" t="s">
        <v>61</v>
      </c>
      <c r="K10" s="18"/>
      <c r="L10" s="36">
        <v>0</v>
      </c>
      <c r="N10" s="33" t="s">
        <v>114</v>
      </c>
      <c r="P10" s="36"/>
    </row>
    <row r="11" spans="1:16" x14ac:dyDescent="0.25">
      <c r="B11" s="18" t="s">
        <v>11</v>
      </c>
      <c r="C11" s="38">
        <v>113000</v>
      </c>
      <c r="D11" s="38">
        <v>125000</v>
      </c>
      <c r="E11" t="s">
        <v>133</v>
      </c>
      <c r="F11" s="33" t="s">
        <v>38</v>
      </c>
      <c r="H11" s="36">
        <v>0</v>
      </c>
      <c r="J11" s="85" t="s">
        <v>62</v>
      </c>
      <c r="K11" s="54"/>
      <c r="L11" s="32">
        <v>-84000</v>
      </c>
      <c r="N11" s="33" t="s">
        <v>47</v>
      </c>
      <c r="P11" s="36">
        <v>-8000</v>
      </c>
    </row>
    <row r="12" spans="1:16" x14ac:dyDescent="0.25">
      <c r="B12" t="s">
        <v>12</v>
      </c>
      <c r="C12" s="36">
        <v>80000</v>
      </c>
      <c r="D12" s="36">
        <v>88000</v>
      </c>
      <c r="E12" t="s">
        <v>133</v>
      </c>
      <c r="F12" s="33" t="s">
        <v>39</v>
      </c>
      <c r="H12" s="38">
        <v>0</v>
      </c>
      <c r="I12" t="s">
        <v>133</v>
      </c>
      <c r="J12" s="40" t="s">
        <v>63</v>
      </c>
      <c r="K12" s="18"/>
      <c r="L12" s="36">
        <v>-18000</v>
      </c>
      <c r="N12" s="99" t="s">
        <v>114</v>
      </c>
      <c r="O12" s="100"/>
      <c r="P12" s="101">
        <v>-8000</v>
      </c>
    </row>
    <row r="13" spans="1:16" x14ac:dyDescent="0.25">
      <c r="B13" t="s">
        <v>13</v>
      </c>
      <c r="C13" s="36">
        <v>50000</v>
      </c>
      <c r="D13" s="36">
        <v>50000</v>
      </c>
      <c r="E13" t="s">
        <v>133</v>
      </c>
      <c r="F13" s="33"/>
      <c r="H13" s="38"/>
      <c r="J13" s="40" t="s">
        <v>64</v>
      </c>
      <c r="K13" s="18"/>
      <c r="L13" s="36">
        <v>5000</v>
      </c>
      <c r="N13" s="33" t="s">
        <v>115</v>
      </c>
      <c r="P13" s="36"/>
    </row>
    <row r="14" spans="1:16" ht="16.5" thickBot="1" x14ac:dyDescent="0.3">
      <c r="B14" s="6" t="s">
        <v>14</v>
      </c>
      <c r="C14" s="120">
        <v>243000</v>
      </c>
      <c r="D14" s="120">
        <v>263000</v>
      </c>
      <c r="E14" t="s">
        <v>133</v>
      </c>
      <c r="F14" s="33"/>
      <c r="J14" s="40" t="s">
        <v>65</v>
      </c>
      <c r="K14" s="18"/>
      <c r="L14" s="44">
        <v>0</v>
      </c>
      <c r="N14" s="33" t="s">
        <v>50</v>
      </c>
      <c r="P14" s="36">
        <v>0</v>
      </c>
    </row>
    <row r="15" spans="1:16" ht="16.5" thickTop="1" x14ac:dyDescent="0.25">
      <c r="C15" s="46"/>
      <c r="D15" s="46"/>
      <c r="F15" s="33"/>
      <c r="J15" s="99" t="s">
        <v>110</v>
      </c>
      <c r="K15" s="105"/>
      <c r="L15" s="106">
        <v>-97000</v>
      </c>
      <c r="N15" s="33" t="s">
        <v>51</v>
      </c>
      <c r="P15" s="36">
        <v>15000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15000</v>
      </c>
    </row>
    <row r="17" spans="2:16" x14ac:dyDescent="0.25">
      <c r="B17" t="s">
        <v>16</v>
      </c>
      <c r="D17" s="36"/>
      <c r="F17" s="33"/>
      <c r="J17" s="33" t="s">
        <v>47</v>
      </c>
      <c r="L17" s="36">
        <v>-8000</v>
      </c>
      <c r="N17" s="33" t="s">
        <v>116</v>
      </c>
      <c r="P17" s="86">
        <v>-90000</v>
      </c>
    </row>
    <row r="18" spans="2:16" x14ac:dyDescent="0.25">
      <c r="B18" t="s">
        <v>17</v>
      </c>
      <c r="C18" s="36">
        <v>0</v>
      </c>
      <c r="D18" s="36">
        <v>15000</v>
      </c>
      <c r="E18" t="s">
        <v>133</v>
      </c>
      <c r="F18" s="33"/>
      <c r="J18" s="99" t="s">
        <v>114</v>
      </c>
      <c r="K18" s="100"/>
      <c r="L18" s="101">
        <v>-8000</v>
      </c>
      <c r="N18" s="33"/>
      <c r="P18" s="46"/>
    </row>
    <row r="19" spans="2:16" x14ac:dyDescent="0.25">
      <c r="B19" t="s">
        <v>18</v>
      </c>
      <c r="C19" s="36">
        <v>0</v>
      </c>
      <c r="D19" s="36">
        <v>5000</v>
      </c>
      <c r="E19" t="s">
        <v>133</v>
      </c>
      <c r="F19" s="33"/>
      <c r="J19" s="33" t="s">
        <v>115</v>
      </c>
      <c r="L19" s="36"/>
      <c r="N19" s="33" t="s">
        <v>54</v>
      </c>
      <c r="P19" s="44">
        <v>93000</v>
      </c>
    </row>
    <row r="20" spans="2:16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0</v>
      </c>
      <c r="N20" s="45" t="s">
        <v>55</v>
      </c>
      <c r="O20" s="37"/>
      <c r="P20" s="48">
        <v>3000</v>
      </c>
    </row>
    <row r="21" spans="2:16" ht="16.5" thickTop="1" x14ac:dyDescent="0.25">
      <c r="B21" t="s">
        <v>20</v>
      </c>
      <c r="C21" s="38">
        <v>0</v>
      </c>
      <c r="D21" s="38">
        <v>20000</v>
      </c>
      <c r="E21" t="s">
        <v>133</v>
      </c>
      <c r="F21" s="33"/>
      <c r="J21" s="33" t="s">
        <v>51</v>
      </c>
      <c r="L21" s="36">
        <v>15000</v>
      </c>
      <c r="N21" s="33"/>
    </row>
    <row r="22" spans="2:16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15000</v>
      </c>
      <c r="N22" s="33"/>
    </row>
    <row r="23" spans="2:16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33" t="s">
        <v>116</v>
      </c>
      <c r="L23" s="86">
        <v>-90000</v>
      </c>
      <c r="N23" s="33"/>
    </row>
    <row r="24" spans="2:16" x14ac:dyDescent="0.25">
      <c r="B24" s="17" t="s">
        <v>23</v>
      </c>
      <c r="C24" s="36">
        <v>240000</v>
      </c>
      <c r="D24" s="36">
        <v>240000</v>
      </c>
      <c r="E24" t="s">
        <v>133</v>
      </c>
      <c r="F24" s="33"/>
      <c r="J24" s="33"/>
      <c r="L24" s="46"/>
      <c r="N24" s="33"/>
    </row>
    <row r="25" spans="2:16" x14ac:dyDescent="0.25">
      <c r="B25" t="s">
        <v>24</v>
      </c>
      <c r="C25" s="36">
        <v>-7000</v>
      </c>
      <c r="D25" s="36">
        <v>-7000</v>
      </c>
      <c r="E25" t="s">
        <v>133</v>
      </c>
      <c r="F25" s="33"/>
      <c r="J25" s="33" t="s">
        <v>54</v>
      </c>
      <c r="L25" s="44">
        <v>93000</v>
      </c>
      <c r="N25" s="33"/>
    </row>
    <row r="26" spans="2:16" ht="16.5" thickBot="1" x14ac:dyDescent="0.3">
      <c r="B26" t="s">
        <v>25</v>
      </c>
      <c r="C26" s="38">
        <v>243000</v>
      </c>
      <c r="D26" s="38">
        <v>243000</v>
      </c>
      <c r="E26" t="s">
        <v>133</v>
      </c>
      <c r="F26" s="33"/>
      <c r="J26" s="45" t="s">
        <v>55</v>
      </c>
      <c r="K26" s="37"/>
      <c r="L26" s="48">
        <v>3000</v>
      </c>
      <c r="N26" s="33"/>
    </row>
    <row r="27" spans="2:16" ht="17.25" thickTop="1" thickBot="1" x14ac:dyDescent="0.3">
      <c r="B27" s="6" t="s">
        <v>26</v>
      </c>
      <c r="C27" s="120">
        <v>243000</v>
      </c>
      <c r="D27" s="120">
        <v>263000</v>
      </c>
      <c r="E27" t="s">
        <v>133</v>
      </c>
      <c r="F27" s="33"/>
      <c r="N27" s="33"/>
    </row>
    <row r="28" spans="2:16" ht="17.25" thickTop="1" thickBot="1" x14ac:dyDescent="0.3"/>
    <row r="29" spans="2:16" outlineLevel="1" x14ac:dyDescent="0.25">
      <c r="B29" s="49" t="s">
        <v>117</v>
      </c>
      <c r="C29" s="50"/>
    </row>
    <row r="30" spans="2:16" outlineLevel="1" x14ac:dyDescent="0.25">
      <c r="B30" s="33" t="s">
        <v>169</v>
      </c>
      <c r="C30" s="51"/>
    </row>
    <row r="31" spans="2:16" ht="16.5" outlineLevel="1" thickBot="1" x14ac:dyDescent="0.3">
      <c r="B31" s="121" t="s">
        <v>170</v>
      </c>
      <c r="C31" s="12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C89D4-B96C-4E65-8847-AFFD1E220CA7}">
  <dimension ref="A1:Q44"/>
  <sheetViews>
    <sheetView topLeftCell="A4" zoomScale="85" zoomScaleNormal="85" workbookViewId="0">
      <selection activeCell="P6" sqref="P6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171</v>
      </c>
      <c r="B1" s="6" t="s">
        <v>172</v>
      </c>
      <c r="C1">
        <f>'Ledger (FIFO)'!A18</f>
        <v>11</v>
      </c>
      <c r="F1" s="33"/>
      <c r="J1" s="33"/>
      <c r="N1" s="33"/>
    </row>
    <row r="2" spans="1:16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45" t="s">
        <v>32</v>
      </c>
      <c r="G5" s="37"/>
      <c r="H5" s="32">
        <v>145000</v>
      </c>
      <c r="I5" t="s">
        <v>111</v>
      </c>
      <c r="J5" s="33" t="s">
        <v>110</v>
      </c>
      <c r="N5" s="33" t="s">
        <v>110</v>
      </c>
    </row>
    <row r="6" spans="1:16" x14ac:dyDescent="0.25">
      <c r="B6" t="s">
        <v>6</v>
      </c>
      <c r="F6" s="33" t="s">
        <v>33</v>
      </c>
      <c r="H6" s="36">
        <v>0</v>
      </c>
      <c r="J6" s="58" t="s">
        <v>57</v>
      </c>
      <c r="K6" s="59"/>
      <c r="L6" s="60">
        <v>145000</v>
      </c>
      <c r="N6" s="45" t="s">
        <v>42</v>
      </c>
      <c r="O6" s="37"/>
      <c r="P6" s="32">
        <v>100000</v>
      </c>
    </row>
    <row r="7" spans="1:16" x14ac:dyDescent="0.25">
      <c r="B7" s="37" t="s">
        <v>7</v>
      </c>
      <c r="C7" s="32">
        <v>93000</v>
      </c>
      <c r="D7" s="32">
        <v>103000</v>
      </c>
      <c r="E7" t="s">
        <v>111</v>
      </c>
      <c r="F7" s="45" t="s">
        <v>112</v>
      </c>
      <c r="G7" s="37"/>
      <c r="H7" s="41">
        <v>145000</v>
      </c>
      <c r="I7" t="s">
        <v>111</v>
      </c>
      <c r="J7" s="39" t="s">
        <v>58</v>
      </c>
      <c r="K7" s="17"/>
      <c r="L7" s="36"/>
      <c r="N7" s="33" t="s">
        <v>113</v>
      </c>
      <c r="P7" s="36">
        <v>-79000</v>
      </c>
    </row>
    <row r="8" spans="1:16" x14ac:dyDescent="0.25">
      <c r="B8" s="112" t="s">
        <v>8</v>
      </c>
      <c r="C8" s="111">
        <v>0</v>
      </c>
      <c r="D8" s="111">
        <v>45000</v>
      </c>
      <c r="E8" t="s">
        <v>111</v>
      </c>
      <c r="F8" s="33" t="s">
        <v>35</v>
      </c>
      <c r="H8" s="36">
        <v>0</v>
      </c>
      <c r="I8" t="s">
        <v>133</v>
      </c>
      <c r="J8" s="40" t="s">
        <v>59</v>
      </c>
      <c r="K8" s="18"/>
      <c r="L8" s="36">
        <v>0</v>
      </c>
      <c r="N8" s="33" t="s">
        <v>44</v>
      </c>
      <c r="P8" s="36">
        <v>-18000</v>
      </c>
    </row>
    <row r="9" spans="1:16" x14ac:dyDescent="0.25">
      <c r="B9" t="s">
        <v>9</v>
      </c>
      <c r="C9" s="36">
        <v>20000</v>
      </c>
      <c r="D9" s="36">
        <v>104000</v>
      </c>
      <c r="E9" t="s">
        <v>133</v>
      </c>
      <c r="F9" s="33" t="s">
        <v>36</v>
      </c>
      <c r="H9" s="36">
        <v>0</v>
      </c>
      <c r="J9" s="39" t="s">
        <v>60</v>
      </c>
      <c r="K9" s="17"/>
      <c r="L9" s="36"/>
      <c r="N9" s="102" t="s">
        <v>110</v>
      </c>
      <c r="O9" s="103"/>
      <c r="P9" s="104">
        <v>3000</v>
      </c>
    </row>
    <row r="10" spans="1:16" x14ac:dyDescent="0.25">
      <c r="B10" t="s">
        <v>10</v>
      </c>
      <c r="C10" s="36">
        <v>0</v>
      </c>
      <c r="D10" s="36">
        <v>18000</v>
      </c>
      <c r="E10" t="s">
        <v>133</v>
      </c>
      <c r="F10" s="45" t="s">
        <v>37</v>
      </c>
      <c r="G10" s="37"/>
      <c r="H10" s="32">
        <v>145000</v>
      </c>
      <c r="I10" t="s">
        <v>111</v>
      </c>
      <c r="J10" s="109" t="s">
        <v>61</v>
      </c>
      <c r="K10" s="110"/>
      <c r="L10" s="111">
        <v>-45000</v>
      </c>
      <c r="N10" s="33" t="s">
        <v>114</v>
      </c>
      <c r="P10" s="36"/>
    </row>
    <row r="11" spans="1:16" x14ac:dyDescent="0.25">
      <c r="B11" s="18" t="s">
        <v>11</v>
      </c>
      <c r="C11" s="38">
        <v>113000</v>
      </c>
      <c r="D11" s="38">
        <v>270000</v>
      </c>
      <c r="E11" t="s">
        <v>133</v>
      </c>
      <c r="F11" s="33" t="s">
        <v>38</v>
      </c>
      <c r="H11" s="36">
        <v>0</v>
      </c>
      <c r="J11" s="40" t="s">
        <v>62</v>
      </c>
      <c r="K11" s="18"/>
      <c r="L11" s="36">
        <v>-84000</v>
      </c>
      <c r="N11" s="33" t="s">
        <v>47</v>
      </c>
      <c r="P11" s="36">
        <v>-8000</v>
      </c>
    </row>
    <row r="12" spans="1:16" x14ac:dyDescent="0.25">
      <c r="B12" t="s">
        <v>12</v>
      </c>
      <c r="C12" s="36">
        <v>80000</v>
      </c>
      <c r="D12" s="36">
        <v>88000</v>
      </c>
      <c r="E12" t="s">
        <v>133</v>
      </c>
      <c r="F12" s="45" t="s">
        <v>39</v>
      </c>
      <c r="G12" s="37"/>
      <c r="H12" s="41">
        <v>145000</v>
      </c>
      <c r="I12" t="s">
        <v>111</v>
      </c>
      <c r="J12" s="40" t="s">
        <v>63</v>
      </c>
      <c r="K12" s="18"/>
      <c r="L12" s="36">
        <v>-18000</v>
      </c>
      <c r="N12" s="99" t="s">
        <v>114</v>
      </c>
      <c r="O12" s="100"/>
      <c r="P12" s="101">
        <v>-8000</v>
      </c>
    </row>
    <row r="13" spans="1:16" x14ac:dyDescent="0.25">
      <c r="B13" t="s">
        <v>13</v>
      </c>
      <c r="C13" s="36">
        <v>50000</v>
      </c>
      <c r="D13" s="36">
        <v>50000</v>
      </c>
      <c r="E13" t="s">
        <v>133</v>
      </c>
      <c r="F13" s="33"/>
      <c r="H13" s="38"/>
      <c r="J13" s="40" t="s">
        <v>64</v>
      </c>
      <c r="K13" s="18"/>
      <c r="L13" s="36">
        <v>5000</v>
      </c>
      <c r="N13" s="33" t="s">
        <v>115</v>
      </c>
      <c r="P13" s="36"/>
    </row>
    <row r="14" spans="1:16" ht="16.5" thickBot="1" x14ac:dyDescent="0.3">
      <c r="B14" s="6" t="s">
        <v>14</v>
      </c>
      <c r="C14" s="119">
        <v>243000</v>
      </c>
      <c r="D14" s="119">
        <v>408000</v>
      </c>
      <c r="E14" t="s">
        <v>133</v>
      </c>
      <c r="F14" s="33"/>
      <c r="J14" s="40" t="s">
        <v>65</v>
      </c>
      <c r="K14" s="18"/>
      <c r="L14" s="44">
        <v>0</v>
      </c>
      <c r="N14" s="33" t="s">
        <v>50</v>
      </c>
      <c r="P14" s="36">
        <v>0</v>
      </c>
    </row>
    <row r="15" spans="1:16" ht="16.5" thickTop="1" x14ac:dyDescent="0.25">
      <c r="C15" s="46"/>
      <c r="D15" s="46"/>
      <c r="F15" s="33"/>
      <c r="J15" s="102" t="s">
        <v>110</v>
      </c>
      <c r="K15" s="107"/>
      <c r="L15" s="108">
        <v>3000</v>
      </c>
      <c r="N15" s="33" t="s">
        <v>51</v>
      </c>
      <c r="P15" s="36">
        <v>15000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15000</v>
      </c>
    </row>
    <row r="17" spans="2:16" x14ac:dyDescent="0.25">
      <c r="B17" t="s">
        <v>16</v>
      </c>
      <c r="D17" s="36"/>
      <c r="F17" s="33"/>
      <c r="J17" s="33" t="s">
        <v>47</v>
      </c>
      <c r="L17" s="36">
        <v>-8000</v>
      </c>
      <c r="N17" s="33" t="s">
        <v>116</v>
      </c>
      <c r="P17" s="86">
        <v>10000</v>
      </c>
    </row>
    <row r="18" spans="2:16" x14ac:dyDescent="0.25">
      <c r="B18" t="s">
        <v>17</v>
      </c>
      <c r="C18" s="36">
        <v>0</v>
      </c>
      <c r="D18" s="36">
        <v>15000</v>
      </c>
      <c r="E18" t="s">
        <v>133</v>
      </c>
      <c r="F18" s="33"/>
      <c r="J18" s="99" t="s">
        <v>114</v>
      </c>
      <c r="K18" s="100"/>
      <c r="L18" s="101">
        <v>-8000</v>
      </c>
      <c r="N18" s="33"/>
      <c r="P18" s="46"/>
    </row>
    <row r="19" spans="2:16" x14ac:dyDescent="0.25">
      <c r="B19" t="s">
        <v>18</v>
      </c>
      <c r="C19" s="36">
        <v>0</v>
      </c>
      <c r="D19" s="36">
        <v>5000</v>
      </c>
      <c r="E19" t="s">
        <v>133</v>
      </c>
      <c r="F19" s="33"/>
      <c r="J19" s="33" t="s">
        <v>115</v>
      </c>
      <c r="L19" s="36"/>
      <c r="N19" s="33" t="s">
        <v>54</v>
      </c>
      <c r="P19" s="44">
        <v>93000</v>
      </c>
    </row>
    <row r="20" spans="2:16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0</v>
      </c>
      <c r="N20" s="45" t="s">
        <v>55</v>
      </c>
      <c r="O20" s="37"/>
      <c r="P20" s="48">
        <v>103000</v>
      </c>
    </row>
    <row r="21" spans="2:16" ht="16.5" thickTop="1" x14ac:dyDescent="0.25">
      <c r="B21" t="s">
        <v>20</v>
      </c>
      <c r="C21" s="38">
        <v>0</v>
      </c>
      <c r="D21" s="38">
        <v>20000</v>
      </c>
      <c r="E21" t="s">
        <v>133</v>
      </c>
      <c r="F21" s="33"/>
      <c r="J21" s="33" t="s">
        <v>51</v>
      </c>
      <c r="L21" s="36">
        <v>15000</v>
      </c>
      <c r="N21" s="33"/>
    </row>
    <row r="22" spans="2:16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15000</v>
      </c>
      <c r="N22" s="33"/>
    </row>
    <row r="23" spans="2:16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33" t="s">
        <v>116</v>
      </c>
      <c r="L23" s="86">
        <v>10000</v>
      </c>
      <c r="N23" s="33"/>
    </row>
    <row r="24" spans="2:16" x14ac:dyDescent="0.25">
      <c r="B24" s="17" t="s">
        <v>23</v>
      </c>
      <c r="C24" s="36">
        <v>240000</v>
      </c>
      <c r="D24" s="36">
        <v>240000</v>
      </c>
      <c r="E24" t="s">
        <v>111</v>
      </c>
      <c r="F24" s="33"/>
      <c r="J24" s="33"/>
      <c r="L24" s="46"/>
      <c r="N24" s="33"/>
    </row>
    <row r="25" spans="2:16" x14ac:dyDescent="0.25">
      <c r="B25" s="37" t="s">
        <v>24</v>
      </c>
      <c r="C25" s="32">
        <v>-7000</v>
      </c>
      <c r="D25" s="32">
        <v>138000</v>
      </c>
      <c r="E25" t="s">
        <v>173</v>
      </c>
      <c r="F25" s="33"/>
      <c r="J25" s="33" t="s">
        <v>54</v>
      </c>
      <c r="L25" s="44">
        <v>93000</v>
      </c>
      <c r="N25" s="33"/>
    </row>
    <row r="26" spans="2:16" ht="16.5" thickBot="1" x14ac:dyDescent="0.3">
      <c r="B26" s="37" t="s">
        <v>25</v>
      </c>
      <c r="C26" s="41">
        <v>243000</v>
      </c>
      <c r="D26" s="41">
        <v>388000</v>
      </c>
      <c r="E26" t="s">
        <v>111</v>
      </c>
      <c r="F26" s="33"/>
      <c r="J26" s="45" t="s">
        <v>55</v>
      </c>
      <c r="K26" s="37"/>
      <c r="L26" s="48">
        <v>103000</v>
      </c>
      <c r="N26" s="33"/>
    </row>
    <row r="27" spans="2:16" ht="17.25" thickTop="1" thickBot="1" x14ac:dyDescent="0.3">
      <c r="B27" s="6" t="s">
        <v>26</v>
      </c>
      <c r="C27" s="119">
        <v>243000</v>
      </c>
      <c r="D27" s="119">
        <v>408000</v>
      </c>
      <c r="E27" t="s">
        <v>133</v>
      </c>
      <c r="F27" s="33"/>
      <c r="N27" s="33"/>
    </row>
    <row r="28" spans="2:16" ht="16.5" thickTop="1" x14ac:dyDescent="0.25"/>
    <row r="29" spans="2:16" ht="16.5" thickBot="1" x14ac:dyDescent="0.3"/>
    <row r="30" spans="2:16" outlineLevel="1" x14ac:dyDescent="0.25">
      <c r="B30" s="49" t="s">
        <v>117</v>
      </c>
      <c r="C30" s="50"/>
    </row>
    <row r="31" spans="2:16" outlineLevel="1" x14ac:dyDescent="0.25">
      <c r="B31" s="92" t="s">
        <v>174</v>
      </c>
      <c r="C31" s="51"/>
    </row>
    <row r="32" spans="2:16" ht="16.5" outlineLevel="1" thickBot="1" x14ac:dyDescent="0.3">
      <c r="B32" s="93" t="s">
        <v>175</v>
      </c>
      <c r="C32" s="97"/>
    </row>
    <row r="33" spans="2:4" outlineLevel="1" x14ac:dyDescent="0.25">
      <c r="B33" s="33"/>
      <c r="C33" s="51"/>
      <c r="D33" s="91" t="s">
        <v>176</v>
      </c>
    </row>
    <row r="34" spans="2:4" outlineLevel="1" x14ac:dyDescent="0.25">
      <c r="B34" s="81" t="s">
        <v>177</v>
      </c>
      <c r="C34" s="51"/>
    </row>
    <row r="35" spans="2:4" ht="16.5" outlineLevel="1" thickBot="1" x14ac:dyDescent="0.3">
      <c r="B35" s="93" t="s">
        <v>178</v>
      </c>
      <c r="C35" s="94"/>
    </row>
    <row r="36" spans="2:4" x14ac:dyDescent="0.25">
      <c r="B36" s="82"/>
      <c r="C36" s="82"/>
    </row>
    <row r="37" spans="2:4" hidden="1" outlineLevel="1" x14ac:dyDescent="0.25">
      <c r="B37" s="6" t="s">
        <v>151</v>
      </c>
    </row>
    <row r="38" spans="2:4" hidden="1" outlineLevel="1" x14ac:dyDescent="0.25">
      <c r="B38" t="s">
        <v>179</v>
      </c>
      <c r="C38" s="3"/>
    </row>
    <row r="39" spans="2:4" hidden="1" outlineLevel="1" x14ac:dyDescent="0.25">
      <c r="C39" s="95"/>
    </row>
    <row r="40" spans="2:4" ht="16.5" hidden="1" outlineLevel="1" thickBot="1" x14ac:dyDescent="0.3">
      <c r="B40" s="61" t="s">
        <v>180</v>
      </c>
      <c r="C40" s="62" t="s">
        <v>127</v>
      </c>
    </row>
    <row r="41" spans="2:4" ht="16.5" hidden="1" outlineLevel="1" thickTop="1" x14ac:dyDescent="0.25">
      <c r="B41" t="s">
        <v>128</v>
      </c>
      <c r="C41" s="63">
        <v>145000</v>
      </c>
    </row>
    <row r="42" spans="2:4" hidden="1" outlineLevel="1" x14ac:dyDescent="0.25">
      <c r="B42" s="64" t="s">
        <v>129</v>
      </c>
      <c r="C42" s="65">
        <v>100000</v>
      </c>
    </row>
    <row r="43" spans="2:4" hidden="1" outlineLevel="1" x14ac:dyDescent="0.25">
      <c r="B43" s="66" t="s">
        <v>130</v>
      </c>
      <c r="C43" s="67">
        <v>-45000</v>
      </c>
    </row>
    <row r="44" spans="2:4" collapsed="1" x14ac:dyDescent="0.25">
      <c r="C44" s="96"/>
      <c r="D44" s="8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414D-1B55-444A-B48F-BDD59CF2BBA8}">
  <dimension ref="A1:Q35"/>
  <sheetViews>
    <sheetView zoomScale="85" zoomScaleNormal="85" workbookViewId="0">
      <selection activeCell="E31" sqref="E31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171</v>
      </c>
      <c r="B1" s="6" t="s">
        <v>181</v>
      </c>
      <c r="C1">
        <f>'Ledger (FIFO)'!A17</f>
        <v>10</v>
      </c>
      <c r="F1" s="33"/>
      <c r="J1" s="33"/>
      <c r="N1" s="33"/>
    </row>
    <row r="2" spans="1:16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33" t="s">
        <v>32</v>
      </c>
      <c r="H5" s="36">
        <v>145000</v>
      </c>
      <c r="I5" t="s">
        <v>133</v>
      </c>
      <c r="J5" s="33" t="s">
        <v>110</v>
      </c>
      <c r="N5" s="33" t="s">
        <v>110</v>
      </c>
    </row>
    <row r="6" spans="1:16" x14ac:dyDescent="0.25">
      <c r="B6" t="s">
        <v>6</v>
      </c>
      <c r="F6" s="33" t="s">
        <v>33</v>
      </c>
      <c r="H6" s="36">
        <v>0</v>
      </c>
      <c r="J6" s="58" t="s">
        <v>57</v>
      </c>
      <c r="K6" s="59"/>
      <c r="L6" s="60">
        <v>122000</v>
      </c>
      <c r="N6" s="33" t="s">
        <v>42</v>
      </c>
      <c r="P6" s="36">
        <v>100000</v>
      </c>
    </row>
    <row r="7" spans="1:16" x14ac:dyDescent="0.25">
      <c r="B7" s="37" t="s">
        <v>7</v>
      </c>
      <c r="C7" s="32">
        <v>93000</v>
      </c>
      <c r="D7" s="32">
        <v>80000</v>
      </c>
      <c r="E7" t="s">
        <v>124</v>
      </c>
      <c r="F7" s="33" t="s">
        <v>112</v>
      </c>
      <c r="H7" s="38">
        <v>145000</v>
      </c>
      <c r="J7" s="39" t="s">
        <v>58</v>
      </c>
      <c r="K7" s="17"/>
      <c r="L7" s="36"/>
      <c r="N7" s="33" t="s">
        <v>113</v>
      </c>
      <c r="P7" s="36">
        <v>-79000</v>
      </c>
    </row>
    <row r="8" spans="1:16" x14ac:dyDescent="0.25">
      <c r="B8" t="s">
        <v>8</v>
      </c>
      <c r="C8" s="36">
        <v>0</v>
      </c>
      <c r="D8" s="36">
        <v>45000</v>
      </c>
      <c r="E8" t="s">
        <v>133</v>
      </c>
      <c r="F8" s="45" t="s">
        <v>35</v>
      </c>
      <c r="G8" s="37"/>
      <c r="H8" s="32">
        <v>23000</v>
      </c>
      <c r="I8" t="s">
        <v>111</v>
      </c>
      <c r="J8" s="40" t="s">
        <v>59</v>
      </c>
      <c r="K8" s="18"/>
      <c r="L8" s="36">
        <v>0</v>
      </c>
      <c r="N8" s="45" t="s">
        <v>44</v>
      </c>
      <c r="O8" s="37"/>
      <c r="P8" s="32">
        <v>-41000</v>
      </c>
    </row>
    <row r="9" spans="1:16" x14ac:dyDescent="0.25">
      <c r="B9" t="s">
        <v>9</v>
      </c>
      <c r="C9" s="36">
        <v>20000</v>
      </c>
      <c r="D9" s="36">
        <v>104000</v>
      </c>
      <c r="E9" t="s">
        <v>133</v>
      </c>
      <c r="F9" s="33" t="s">
        <v>36</v>
      </c>
      <c r="H9" s="36">
        <v>0</v>
      </c>
      <c r="J9" s="39" t="s">
        <v>60</v>
      </c>
      <c r="K9" s="17"/>
      <c r="L9" s="36"/>
      <c r="N9" s="102" t="s">
        <v>110</v>
      </c>
      <c r="O9" s="103"/>
      <c r="P9" s="104">
        <v>-20000</v>
      </c>
    </row>
    <row r="10" spans="1:16" x14ac:dyDescent="0.25">
      <c r="B10" t="s">
        <v>10</v>
      </c>
      <c r="C10" s="36">
        <v>0</v>
      </c>
      <c r="D10" s="36">
        <v>18000</v>
      </c>
      <c r="E10" t="s">
        <v>133</v>
      </c>
      <c r="F10" s="45" t="s">
        <v>37</v>
      </c>
      <c r="G10" s="37"/>
      <c r="H10" s="32">
        <v>122000</v>
      </c>
      <c r="I10" t="s">
        <v>182</v>
      </c>
      <c r="J10" s="40" t="s">
        <v>61</v>
      </c>
      <c r="K10" s="18"/>
      <c r="L10" s="36">
        <v>-45000</v>
      </c>
      <c r="N10" s="33" t="s">
        <v>114</v>
      </c>
      <c r="P10" s="36"/>
    </row>
    <row r="11" spans="1:16" x14ac:dyDescent="0.25">
      <c r="B11" s="18" t="s">
        <v>11</v>
      </c>
      <c r="C11" s="38">
        <v>113000</v>
      </c>
      <c r="D11" s="38">
        <v>247000</v>
      </c>
      <c r="E11" t="s">
        <v>133</v>
      </c>
      <c r="F11" s="33" t="s">
        <v>38</v>
      </c>
      <c r="H11" s="36">
        <v>0</v>
      </c>
      <c r="J11" s="40" t="s">
        <v>62</v>
      </c>
      <c r="K11" s="18"/>
      <c r="L11" s="36">
        <v>-84000</v>
      </c>
      <c r="N11" s="33" t="s">
        <v>47</v>
      </c>
      <c r="P11" s="36">
        <v>-8000</v>
      </c>
    </row>
    <row r="12" spans="1:16" x14ac:dyDescent="0.25">
      <c r="B12" t="s">
        <v>12</v>
      </c>
      <c r="C12" s="36">
        <v>80000</v>
      </c>
      <c r="D12" s="36">
        <v>88000</v>
      </c>
      <c r="E12" t="s">
        <v>133</v>
      </c>
      <c r="F12" s="45" t="s">
        <v>39</v>
      </c>
      <c r="G12" s="37"/>
      <c r="H12" s="41">
        <v>122000</v>
      </c>
      <c r="I12" t="s">
        <v>124</v>
      </c>
      <c r="J12" s="40" t="s">
        <v>63</v>
      </c>
      <c r="K12" s="18"/>
      <c r="L12" s="36">
        <v>-18000</v>
      </c>
      <c r="N12" s="99" t="s">
        <v>114</v>
      </c>
      <c r="O12" s="100"/>
      <c r="P12" s="101">
        <v>-8000</v>
      </c>
    </row>
    <row r="13" spans="1:16" x14ac:dyDescent="0.25">
      <c r="B13" t="s">
        <v>13</v>
      </c>
      <c r="C13" s="36">
        <v>50000</v>
      </c>
      <c r="D13" s="36">
        <v>50000</v>
      </c>
      <c r="E13" t="s">
        <v>133</v>
      </c>
      <c r="F13" s="33"/>
      <c r="H13" s="38"/>
      <c r="J13" s="40" t="s">
        <v>64</v>
      </c>
      <c r="K13" s="18"/>
      <c r="L13" s="36">
        <v>5000</v>
      </c>
      <c r="N13" s="33" t="s">
        <v>115</v>
      </c>
      <c r="P13" s="36"/>
    </row>
    <row r="14" spans="1:16" ht="16.5" thickBot="1" x14ac:dyDescent="0.3">
      <c r="B14" s="6" t="s">
        <v>14</v>
      </c>
      <c r="C14" s="119">
        <v>243000</v>
      </c>
      <c r="D14" s="119">
        <v>385000</v>
      </c>
      <c r="E14" t="s">
        <v>133</v>
      </c>
      <c r="F14" s="33"/>
      <c r="J14" s="40" t="s">
        <v>65</v>
      </c>
      <c r="K14" s="18"/>
      <c r="L14" s="44">
        <v>0</v>
      </c>
      <c r="N14" s="33" t="s">
        <v>50</v>
      </c>
      <c r="P14" s="36">
        <v>0</v>
      </c>
    </row>
    <row r="15" spans="1:16" ht="16.5" thickTop="1" x14ac:dyDescent="0.25">
      <c r="C15" s="46"/>
      <c r="D15" s="46"/>
      <c r="F15" s="33"/>
      <c r="J15" s="102" t="s">
        <v>110</v>
      </c>
      <c r="K15" s="107"/>
      <c r="L15" s="108">
        <v>-20000</v>
      </c>
      <c r="N15" s="33" t="s">
        <v>51</v>
      </c>
      <c r="P15" s="36">
        <v>15000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15000</v>
      </c>
    </row>
    <row r="17" spans="2:16" x14ac:dyDescent="0.25">
      <c r="B17" t="s">
        <v>16</v>
      </c>
      <c r="D17" s="36"/>
      <c r="F17" s="33"/>
      <c r="J17" s="33" t="s">
        <v>47</v>
      </c>
      <c r="L17" s="36">
        <v>-8000</v>
      </c>
      <c r="N17" s="33" t="s">
        <v>116</v>
      </c>
      <c r="P17" s="86">
        <v>-13000</v>
      </c>
    </row>
    <row r="18" spans="2:16" x14ac:dyDescent="0.25">
      <c r="B18" t="s">
        <v>17</v>
      </c>
      <c r="C18" s="36">
        <v>0</v>
      </c>
      <c r="D18" s="36">
        <v>15000</v>
      </c>
      <c r="E18" t="s">
        <v>133</v>
      </c>
      <c r="F18" s="33"/>
      <c r="J18" s="99" t="s">
        <v>114</v>
      </c>
      <c r="K18" s="100"/>
      <c r="L18" s="101">
        <v>-8000</v>
      </c>
      <c r="N18" s="33"/>
      <c r="P18" s="46"/>
    </row>
    <row r="19" spans="2:16" x14ac:dyDescent="0.25">
      <c r="B19" t="s">
        <v>18</v>
      </c>
      <c r="C19" s="36">
        <v>0</v>
      </c>
      <c r="D19" s="36">
        <v>5000</v>
      </c>
      <c r="E19" t="s">
        <v>133</v>
      </c>
      <c r="F19" s="33"/>
      <c r="J19" s="33" t="s">
        <v>115</v>
      </c>
      <c r="L19" s="36"/>
      <c r="N19" s="33" t="s">
        <v>54</v>
      </c>
      <c r="P19" s="44">
        <v>93000</v>
      </c>
    </row>
    <row r="20" spans="2:16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0</v>
      </c>
      <c r="N20" s="45" t="s">
        <v>55</v>
      </c>
      <c r="O20" s="37"/>
      <c r="P20" s="48">
        <v>80000</v>
      </c>
    </row>
    <row r="21" spans="2:16" ht="16.5" thickTop="1" x14ac:dyDescent="0.25">
      <c r="B21" t="s">
        <v>20</v>
      </c>
      <c r="C21" s="38">
        <v>0</v>
      </c>
      <c r="D21" s="38">
        <v>20000</v>
      </c>
      <c r="E21" t="s">
        <v>133</v>
      </c>
      <c r="F21" s="33"/>
      <c r="J21" s="33" t="s">
        <v>51</v>
      </c>
      <c r="L21" s="36">
        <v>15000</v>
      </c>
      <c r="N21" s="33"/>
    </row>
    <row r="22" spans="2:16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15000</v>
      </c>
      <c r="N22" s="33"/>
    </row>
    <row r="23" spans="2:16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33" t="s">
        <v>116</v>
      </c>
      <c r="L23" s="86">
        <v>-13000</v>
      </c>
      <c r="N23" s="33"/>
    </row>
    <row r="24" spans="2:16" x14ac:dyDescent="0.25">
      <c r="B24" s="17" t="s">
        <v>23</v>
      </c>
      <c r="C24" s="36">
        <v>240000</v>
      </c>
      <c r="D24" s="36">
        <v>240000</v>
      </c>
      <c r="E24" t="s">
        <v>124</v>
      </c>
      <c r="F24" s="33"/>
      <c r="J24" s="33"/>
      <c r="L24" s="46"/>
      <c r="N24" s="33"/>
    </row>
    <row r="25" spans="2:16" x14ac:dyDescent="0.25">
      <c r="B25" s="37" t="s">
        <v>24</v>
      </c>
      <c r="C25" s="32">
        <v>-7000</v>
      </c>
      <c r="D25" s="32">
        <v>115000</v>
      </c>
      <c r="E25" t="s">
        <v>183</v>
      </c>
      <c r="F25" s="33"/>
      <c r="J25" s="33" t="s">
        <v>54</v>
      </c>
      <c r="L25" s="44">
        <v>93000</v>
      </c>
      <c r="N25" s="33"/>
    </row>
    <row r="26" spans="2:16" ht="16.5" thickBot="1" x14ac:dyDescent="0.3">
      <c r="B26" t="s">
        <v>25</v>
      </c>
      <c r="C26" s="38">
        <v>243000</v>
      </c>
      <c r="D26" s="38">
        <v>365000</v>
      </c>
      <c r="E26" t="s">
        <v>133</v>
      </c>
      <c r="F26" s="33"/>
      <c r="J26" s="45" t="s">
        <v>55</v>
      </c>
      <c r="K26" s="37"/>
      <c r="L26" s="48">
        <v>80000</v>
      </c>
      <c r="N26" s="33"/>
    </row>
    <row r="27" spans="2:16" ht="17.25" thickTop="1" thickBot="1" x14ac:dyDescent="0.3">
      <c r="B27" s="6" t="s">
        <v>26</v>
      </c>
      <c r="C27" s="119">
        <v>243000</v>
      </c>
      <c r="D27" s="119">
        <v>385000</v>
      </c>
      <c r="E27" t="s">
        <v>133</v>
      </c>
      <c r="F27" s="33"/>
      <c r="N27" s="33"/>
    </row>
    <row r="28" spans="2:16" ht="16.5" thickTop="1" x14ac:dyDescent="0.25"/>
    <row r="29" spans="2:16" ht="16.5" thickBot="1" x14ac:dyDescent="0.3"/>
    <row r="30" spans="2:16" outlineLevel="1" x14ac:dyDescent="0.25">
      <c r="B30" s="49" t="s">
        <v>117</v>
      </c>
      <c r="C30" s="50"/>
    </row>
    <row r="31" spans="2:16" outlineLevel="1" x14ac:dyDescent="0.25">
      <c r="B31" s="92" t="s">
        <v>184</v>
      </c>
      <c r="C31" s="51"/>
    </row>
    <row r="32" spans="2:16" ht="16.5" outlineLevel="1" thickBot="1" x14ac:dyDescent="0.3">
      <c r="B32" s="93" t="s">
        <v>185</v>
      </c>
      <c r="C32" s="97"/>
    </row>
    <row r="33" spans="2:2" outlineLevel="1" x14ac:dyDescent="0.25"/>
    <row r="34" spans="2:2" outlineLevel="1" x14ac:dyDescent="0.25"/>
    <row r="35" spans="2:2" outlineLevel="1" x14ac:dyDescent="0.25">
      <c r="B35" t="s">
        <v>186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CC42-C1E3-4733-A9F6-085221FC78D3}">
  <sheetPr>
    <tabColor theme="2" tint="-0.499984740745262"/>
  </sheetPr>
  <dimension ref="A1:Q28"/>
  <sheetViews>
    <sheetView workbookViewId="0">
      <selection activeCell="C16" sqref="C16"/>
    </sheetView>
  </sheetViews>
  <sheetFormatPr defaultColWidth="11" defaultRowHeight="15.75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171</v>
      </c>
      <c r="B1" s="6" t="s">
        <v>187</v>
      </c>
      <c r="C1">
        <f>'Ledger (FIFO)'!A19</f>
        <v>12</v>
      </c>
      <c r="F1" s="33"/>
      <c r="J1" s="33"/>
      <c r="N1" s="33"/>
    </row>
    <row r="2" spans="1:16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33" t="s">
        <v>32</v>
      </c>
      <c r="H5" s="36">
        <v>145000</v>
      </c>
      <c r="I5" t="s">
        <v>133</v>
      </c>
      <c r="J5" s="33" t="s">
        <v>110</v>
      </c>
      <c r="N5" s="33" t="s">
        <v>110</v>
      </c>
    </row>
    <row r="6" spans="1:16" x14ac:dyDescent="0.25">
      <c r="B6" t="s">
        <v>6</v>
      </c>
      <c r="F6" s="33" t="s">
        <v>33</v>
      </c>
      <c r="H6" s="36">
        <v>0</v>
      </c>
      <c r="J6" s="81" t="s">
        <v>57</v>
      </c>
      <c r="K6" s="82"/>
      <c r="L6" s="83">
        <v>122000</v>
      </c>
      <c r="N6" s="33" t="s">
        <v>42</v>
      </c>
      <c r="P6" s="36">
        <v>100000</v>
      </c>
    </row>
    <row r="7" spans="1:16" x14ac:dyDescent="0.25">
      <c r="B7" t="s">
        <v>7</v>
      </c>
      <c r="C7" s="36">
        <v>93000</v>
      </c>
      <c r="D7" s="36">
        <v>80000</v>
      </c>
      <c r="E7" t="s">
        <v>124</v>
      </c>
      <c r="F7" s="33" t="s">
        <v>112</v>
      </c>
      <c r="H7" s="38">
        <v>145000</v>
      </c>
      <c r="J7" s="39" t="s">
        <v>58</v>
      </c>
      <c r="K7" s="17"/>
      <c r="L7" s="36"/>
      <c r="N7" s="33" t="s">
        <v>113</v>
      </c>
      <c r="P7" s="36">
        <v>-79000</v>
      </c>
    </row>
    <row r="8" spans="1:16" x14ac:dyDescent="0.25">
      <c r="B8" t="s">
        <v>8</v>
      </c>
      <c r="C8" s="36">
        <v>0</v>
      </c>
      <c r="D8" s="36">
        <v>45000</v>
      </c>
      <c r="E8" t="s">
        <v>133</v>
      </c>
      <c r="F8" s="33" t="s">
        <v>35</v>
      </c>
      <c r="H8" s="36">
        <v>23000</v>
      </c>
      <c r="I8" t="s">
        <v>111</v>
      </c>
      <c r="J8" s="40" t="s">
        <v>59</v>
      </c>
      <c r="K8" s="18"/>
      <c r="L8" s="36">
        <v>0</v>
      </c>
      <c r="N8" s="33" t="s">
        <v>44</v>
      </c>
      <c r="P8" s="36">
        <v>-41000</v>
      </c>
    </row>
    <row r="9" spans="1:16" x14ac:dyDescent="0.25">
      <c r="B9" s="37" t="s">
        <v>9</v>
      </c>
      <c r="C9" s="32">
        <v>20000</v>
      </c>
      <c r="D9" s="32">
        <v>104000</v>
      </c>
      <c r="E9" t="s">
        <v>133</v>
      </c>
      <c r="F9" s="33" t="s">
        <v>36</v>
      </c>
      <c r="H9" s="36">
        <v>0</v>
      </c>
      <c r="J9" s="39" t="s">
        <v>60</v>
      </c>
      <c r="K9" s="17"/>
      <c r="L9" s="36"/>
      <c r="N9" s="99" t="s">
        <v>110</v>
      </c>
      <c r="O9" s="100"/>
      <c r="P9" s="101">
        <v>-20000</v>
      </c>
    </row>
    <row r="10" spans="1:16" x14ac:dyDescent="0.25">
      <c r="B10" t="s">
        <v>10</v>
      </c>
      <c r="C10" s="36">
        <v>0</v>
      </c>
      <c r="D10" s="36">
        <v>18000</v>
      </c>
      <c r="E10" t="s">
        <v>133</v>
      </c>
      <c r="F10" s="33" t="s">
        <v>37</v>
      </c>
      <c r="H10" s="36">
        <v>122000</v>
      </c>
      <c r="I10" t="s">
        <v>182</v>
      </c>
      <c r="J10" s="40" t="s">
        <v>61</v>
      </c>
      <c r="K10" s="18"/>
      <c r="L10" s="36">
        <v>-45000</v>
      </c>
      <c r="N10" s="33" t="s">
        <v>114</v>
      </c>
      <c r="P10" s="36"/>
    </row>
    <row r="11" spans="1:16" x14ac:dyDescent="0.25">
      <c r="B11" s="18" t="s">
        <v>11</v>
      </c>
      <c r="C11" s="38">
        <v>113000</v>
      </c>
      <c r="D11" s="38">
        <v>247000</v>
      </c>
      <c r="E11" t="s">
        <v>133</v>
      </c>
      <c r="F11" s="33" t="s">
        <v>38</v>
      </c>
      <c r="H11" s="36">
        <v>0</v>
      </c>
      <c r="J11" s="40" t="s">
        <v>62</v>
      </c>
      <c r="K11" s="18"/>
      <c r="L11" s="36">
        <v>-84000</v>
      </c>
      <c r="N11" s="33" t="s">
        <v>47</v>
      </c>
      <c r="P11" s="36">
        <v>-8000</v>
      </c>
    </row>
    <row r="12" spans="1:16" x14ac:dyDescent="0.25">
      <c r="B12" t="s">
        <v>12</v>
      </c>
      <c r="C12" s="36">
        <v>80000</v>
      </c>
      <c r="D12" s="36">
        <v>88000</v>
      </c>
      <c r="E12" t="s">
        <v>133</v>
      </c>
      <c r="F12" s="33" t="s">
        <v>39</v>
      </c>
      <c r="H12" s="38">
        <v>122000</v>
      </c>
      <c r="I12" t="s">
        <v>124</v>
      </c>
      <c r="J12" s="40" t="s">
        <v>63</v>
      </c>
      <c r="K12" s="18"/>
      <c r="L12" s="36">
        <v>-18000</v>
      </c>
      <c r="N12" s="99" t="s">
        <v>114</v>
      </c>
      <c r="O12" s="100"/>
      <c r="P12" s="101">
        <v>-8000</v>
      </c>
    </row>
    <row r="13" spans="1:16" x14ac:dyDescent="0.25">
      <c r="B13" t="s">
        <v>13</v>
      </c>
      <c r="C13" s="36">
        <v>50000</v>
      </c>
      <c r="D13" s="36">
        <v>50000</v>
      </c>
      <c r="E13" t="s">
        <v>133</v>
      </c>
      <c r="F13" s="33"/>
      <c r="H13" s="38"/>
      <c r="J13" s="40" t="s">
        <v>64</v>
      </c>
      <c r="K13" s="18"/>
      <c r="L13" s="36">
        <v>5000</v>
      </c>
      <c r="N13" s="33" t="s">
        <v>115</v>
      </c>
      <c r="P13" s="36"/>
    </row>
    <row r="14" spans="1:16" ht="16.5" thickBot="1" x14ac:dyDescent="0.3">
      <c r="B14" s="6" t="s">
        <v>14</v>
      </c>
      <c r="C14" s="119">
        <v>243000</v>
      </c>
      <c r="D14" s="119">
        <v>385000</v>
      </c>
      <c r="E14" t="s">
        <v>133</v>
      </c>
      <c r="F14" s="33"/>
      <c r="J14" s="40" t="s">
        <v>65</v>
      </c>
      <c r="K14" s="18"/>
      <c r="L14" s="44">
        <v>0</v>
      </c>
      <c r="N14" s="33" t="s">
        <v>50</v>
      </c>
      <c r="P14" s="36">
        <v>0</v>
      </c>
    </row>
    <row r="15" spans="1:16" ht="16.5" thickTop="1" x14ac:dyDescent="0.25">
      <c r="C15" s="46"/>
      <c r="D15" s="46"/>
      <c r="F15" s="33"/>
      <c r="J15" s="99" t="s">
        <v>110</v>
      </c>
      <c r="K15" s="105"/>
      <c r="L15" s="106">
        <v>-20000</v>
      </c>
      <c r="N15" s="33" t="s">
        <v>51</v>
      </c>
      <c r="P15" s="36">
        <v>15000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15000</v>
      </c>
    </row>
    <row r="17" spans="2:16" x14ac:dyDescent="0.25">
      <c r="B17" t="s">
        <v>16</v>
      </c>
      <c r="D17" s="36"/>
      <c r="F17" s="33"/>
      <c r="J17" s="33" t="s">
        <v>47</v>
      </c>
      <c r="L17" s="36">
        <v>-8000</v>
      </c>
      <c r="N17" s="33" t="s">
        <v>116</v>
      </c>
      <c r="P17" s="86">
        <v>-13000</v>
      </c>
    </row>
    <row r="18" spans="2:16" x14ac:dyDescent="0.25">
      <c r="B18" t="s">
        <v>17</v>
      </c>
      <c r="C18" s="36">
        <v>0</v>
      </c>
      <c r="D18" s="36">
        <v>15000</v>
      </c>
      <c r="E18" t="s">
        <v>133</v>
      </c>
      <c r="F18" s="33"/>
      <c r="J18" s="99" t="s">
        <v>114</v>
      </c>
      <c r="K18" s="100"/>
      <c r="L18" s="101">
        <v>-8000</v>
      </c>
      <c r="N18" s="33"/>
      <c r="P18" s="46"/>
    </row>
    <row r="19" spans="2:16" x14ac:dyDescent="0.25">
      <c r="B19" t="s">
        <v>18</v>
      </c>
      <c r="C19" s="36">
        <v>0</v>
      </c>
      <c r="D19" s="36">
        <v>5000</v>
      </c>
      <c r="E19" t="s">
        <v>133</v>
      </c>
      <c r="F19" s="33"/>
      <c r="J19" s="33" t="s">
        <v>115</v>
      </c>
      <c r="L19" s="36"/>
      <c r="N19" s="33" t="s">
        <v>54</v>
      </c>
      <c r="P19" s="44">
        <v>93000</v>
      </c>
    </row>
    <row r="20" spans="2:16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0</v>
      </c>
      <c r="N20" s="33" t="s">
        <v>55</v>
      </c>
      <c r="P20" s="98">
        <v>80000</v>
      </c>
    </row>
    <row r="21" spans="2:16" ht="16.5" thickTop="1" x14ac:dyDescent="0.25">
      <c r="B21" t="s">
        <v>20</v>
      </c>
      <c r="C21" s="38">
        <v>0</v>
      </c>
      <c r="D21" s="38">
        <v>20000</v>
      </c>
      <c r="E21" t="s">
        <v>133</v>
      </c>
      <c r="F21" s="33"/>
      <c r="J21" s="33" t="s">
        <v>51</v>
      </c>
      <c r="L21" s="36">
        <v>15000</v>
      </c>
      <c r="N21" s="33"/>
    </row>
    <row r="22" spans="2:16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15000</v>
      </c>
      <c r="N22" s="33"/>
    </row>
    <row r="23" spans="2:16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33" t="s">
        <v>116</v>
      </c>
      <c r="L23" s="86">
        <v>-13000</v>
      </c>
      <c r="N23" s="33"/>
    </row>
    <row r="24" spans="2:16" x14ac:dyDescent="0.25">
      <c r="B24" s="17" t="s">
        <v>23</v>
      </c>
      <c r="C24" s="36">
        <v>240000</v>
      </c>
      <c r="D24" s="36">
        <v>240000</v>
      </c>
      <c r="E24" t="s">
        <v>124</v>
      </c>
      <c r="F24" s="33"/>
      <c r="J24" s="33"/>
      <c r="L24" s="46"/>
      <c r="N24" s="33"/>
    </row>
    <row r="25" spans="2:16" x14ac:dyDescent="0.25">
      <c r="B25" t="s">
        <v>24</v>
      </c>
      <c r="C25" s="36">
        <v>-7000</v>
      </c>
      <c r="D25" s="36">
        <v>115000</v>
      </c>
      <c r="E25" t="s">
        <v>183</v>
      </c>
      <c r="F25" s="33"/>
      <c r="J25" s="33" t="s">
        <v>54</v>
      </c>
      <c r="L25" s="44">
        <v>93000</v>
      </c>
      <c r="N25" s="33"/>
    </row>
    <row r="26" spans="2:16" ht="16.5" thickBot="1" x14ac:dyDescent="0.3">
      <c r="B26" t="s">
        <v>25</v>
      </c>
      <c r="C26" s="38">
        <v>243000</v>
      </c>
      <c r="D26" s="38">
        <v>365000</v>
      </c>
      <c r="E26" t="s">
        <v>133</v>
      </c>
      <c r="F26" s="33"/>
      <c r="J26" s="33" t="s">
        <v>55</v>
      </c>
      <c r="L26" s="98">
        <v>80000</v>
      </c>
      <c r="N26" s="33"/>
    </row>
    <row r="27" spans="2:16" ht="17.25" thickTop="1" thickBot="1" x14ac:dyDescent="0.3">
      <c r="B27" s="6" t="s">
        <v>26</v>
      </c>
      <c r="C27" s="119">
        <v>243000</v>
      </c>
      <c r="D27" s="119">
        <v>385000</v>
      </c>
      <c r="E27" t="s">
        <v>133</v>
      </c>
      <c r="F27" s="33"/>
      <c r="N27" s="33"/>
    </row>
    <row r="28" spans="2:16" ht="16.5" thickTop="1" x14ac:dyDescent="0.25"/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D62A-16E9-40A5-93EC-AE91527E63E9}">
  <dimension ref="A1:Q40"/>
  <sheetViews>
    <sheetView zoomScale="70" zoomScaleNormal="70" workbookViewId="0">
      <selection activeCell="D7" sqref="D7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171</v>
      </c>
      <c r="B1" s="6" t="s">
        <v>188</v>
      </c>
      <c r="C1">
        <f>'Ledger (FIFO)'!A20</f>
        <v>0</v>
      </c>
      <c r="F1" s="33"/>
      <c r="J1" s="33"/>
      <c r="N1" s="33"/>
    </row>
    <row r="2" spans="1:16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33" t="s">
        <v>32</v>
      </c>
      <c r="H5" s="36">
        <v>145000</v>
      </c>
      <c r="I5" t="s">
        <v>133</v>
      </c>
      <c r="J5" s="33" t="s">
        <v>110</v>
      </c>
      <c r="N5" s="33" t="s">
        <v>110</v>
      </c>
    </row>
    <row r="6" spans="1:16" x14ac:dyDescent="0.25">
      <c r="B6" t="s">
        <v>6</v>
      </c>
      <c r="F6" s="33" t="s">
        <v>33</v>
      </c>
      <c r="H6" s="36">
        <v>0</v>
      </c>
      <c r="J6" s="58" t="s">
        <v>57</v>
      </c>
      <c r="K6" s="59"/>
      <c r="L6" s="60">
        <v>117000</v>
      </c>
      <c r="N6" s="33" t="s">
        <v>42</v>
      </c>
      <c r="P6" s="36">
        <v>100000</v>
      </c>
    </row>
    <row r="7" spans="1:16" x14ac:dyDescent="0.25">
      <c r="B7" t="s">
        <v>7</v>
      </c>
      <c r="C7" s="36">
        <v>93000</v>
      </c>
      <c r="D7" s="36">
        <v>80000</v>
      </c>
      <c r="E7" t="s">
        <v>133</v>
      </c>
      <c r="F7" s="33" t="s">
        <v>112</v>
      </c>
      <c r="H7" s="38">
        <v>145000</v>
      </c>
      <c r="J7" s="39" t="s">
        <v>58</v>
      </c>
      <c r="K7" s="17"/>
      <c r="L7" s="36"/>
      <c r="N7" s="33" t="s">
        <v>113</v>
      </c>
      <c r="P7" s="36">
        <v>-79000</v>
      </c>
    </row>
    <row r="8" spans="1:16" x14ac:dyDescent="0.25">
      <c r="B8" t="s">
        <v>8</v>
      </c>
      <c r="C8" s="36">
        <v>0</v>
      </c>
      <c r="D8" s="36">
        <v>45000</v>
      </c>
      <c r="E8" t="s">
        <v>133</v>
      </c>
      <c r="F8" s="33" t="s">
        <v>35</v>
      </c>
      <c r="H8" s="36">
        <v>23000</v>
      </c>
      <c r="I8" t="s">
        <v>133</v>
      </c>
      <c r="J8" s="85" t="s">
        <v>59</v>
      </c>
      <c r="K8" s="54"/>
      <c r="L8" s="32">
        <v>5000</v>
      </c>
      <c r="N8" s="33" t="s">
        <v>44</v>
      </c>
      <c r="P8" s="36">
        <v>-41000</v>
      </c>
    </row>
    <row r="9" spans="1:16" x14ac:dyDescent="0.25">
      <c r="B9" t="s">
        <v>9</v>
      </c>
      <c r="C9" s="36">
        <v>20000</v>
      </c>
      <c r="D9" s="36">
        <v>104000</v>
      </c>
      <c r="E9" t="s">
        <v>133</v>
      </c>
      <c r="F9" s="45" t="s">
        <v>36</v>
      </c>
      <c r="G9" s="37"/>
      <c r="H9" s="32">
        <v>5000</v>
      </c>
      <c r="I9" t="s">
        <v>111</v>
      </c>
      <c r="J9" s="39" t="s">
        <v>60</v>
      </c>
      <c r="K9" s="17"/>
      <c r="L9" s="36"/>
      <c r="N9" s="99" t="s">
        <v>110</v>
      </c>
      <c r="O9" s="100"/>
      <c r="P9" s="101">
        <v>-20000</v>
      </c>
    </row>
    <row r="10" spans="1:16" x14ac:dyDescent="0.25">
      <c r="B10" t="s">
        <v>10</v>
      </c>
      <c r="C10" s="36">
        <v>0</v>
      </c>
      <c r="D10" s="36">
        <v>18000</v>
      </c>
      <c r="E10" t="s">
        <v>133</v>
      </c>
      <c r="F10" s="33" t="s">
        <v>37</v>
      </c>
      <c r="H10" s="36">
        <v>117000</v>
      </c>
      <c r="I10" t="s">
        <v>133</v>
      </c>
      <c r="J10" s="40" t="s">
        <v>61</v>
      </c>
      <c r="K10" s="18"/>
      <c r="L10" s="36">
        <v>-45000</v>
      </c>
      <c r="N10" s="33" t="s">
        <v>114</v>
      </c>
      <c r="P10" s="36"/>
    </row>
    <row r="11" spans="1:16" x14ac:dyDescent="0.25">
      <c r="B11" s="18" t="s">
        <v>11</v>
      </c>
      <c r="C11" s="38">
        <v>113000</v>
      </c>
      <c r="D11" s="38">
        <v>247000</v>
      </c>
      <c r="E11" t="s">
        <v>133</v>
      </c>
      <c r="F11" s="33" t="s">
        <v>38</v>
      </c>
      <c r="H11" s="36">
        <v>0</v>
      </c>
      <c r="J11" s="40" t="s">
        <v>62</v>
      </c>
      <c r="K11" s="18"/>
      <c r="L11" s="36">
        <v>-84000</v>
      </c>
      <c r="N11" s="33" t="s">
        <v>47</v>
      </c>
      <c r="P11" s="36">
        <v>-8000</v>
      </c>
    </row>
    <row r="12" spans="1:16" x14ac:dyDescent="0.25">
      <c r="B12" t="s">
        <v>12</v>
      </c>
      <c r="C12" s="36">
        <v>80000</v>
      </c>
      <c r="D12" s="36">
        <v>88000</v>
      </c>
      <c r="E12" t="s">
        <v>133</v>
      </c>
      <c r="F12" s="45" t="s">
        <v>39</v>
      </c>
      <c r="G12" s="37"/>
      <c r="H12" s="41">
        <v>117000</v>
      </c>
      <c r="I12" t="s">
        <v>124</v>
      </c>
      <c r="J12" s="40" t="s">
        <v>63</v>
      </c>
      <c r="K12" s="18"/>
      <c r="L12" s="36">
        <v>-18000</v>
      </c>
      <c r="N12" s="99" t="s">
        <v>114</v>
      </c>
      <c r="O12" s="100"/>
      <c r="P12" s="101">
        <v>-8000</v>
      </c>
    </row>
    <row r="13" spans="1:16" x14ac:dyDescent="0.25">
      <c r="B13" s="37" t="s">
        <v>13</v>
      </c>
      <c r="C13" s="32">
        <v>50000</v>
      </c>
      <c r="D13" s="32">
        <v>45000</v>
      </c>
      <c r="E13" t="s">
        <v>124</v>
      </c>
      <c r="F13" s="33"/>
      <c r="H13" s="38"/>
      <c r="J13" s="40" t="s">
        <v>64</v>
      </c>
      <c r="K13" s="18"/>
      <c r="L13" s="36">
        <v>5000</v>
      </c>
      <c r="N13" s="33" t="s">
        <v>115</v>
      </c>
      <c r="P13" s="36"/>
    </row>
    <row r="14" spans="1:16" ht="16.5" thickBot="1" x14ac:dyDescent="0.3">
      <c r="B14" s="42" t="s">
        <v>14</v>
      </c>
      <c r="C14" s="118">
        <v>243000</v>
      </c>
      <c r="D14" s="118">
        <v>380000</v>
      </c>
      <c r="E14" t="s">
        <v>124</v>
      </c>
      <c r="F14" s="33"/>
      <c r="J14" s="40" t="s">
        <v>65</v>
      </c>
      <c r="K14" s="18"/>
      <c r="L14" s="44">
        <v>0</v>
      </c>
      <c r="N14" s="33" t="s">
        <v>50</v>
      </c>
      <c r="P14" s="36">
        <v>0</v>
      </c>
    </row>
    <row r="15" spans="1:16" ht="16.5" thickTop="1" x14ac:dyDescent="0.25">
      <c r="C15" s="46"/>
      <c r="D15" s="46"/>
      <c r="F15" s="33"/>
      <c r="J15" s="99" t="s">
        <v>110</v>
      </c>
      <c r="K15" s="105"/>
      <c r="L15" s="106">
        <v>-20000</v>
      </c>
      <c r="N15" s="33" t="s">
        <v>51</v>
      </c>
      <c r="P15" s="36">
        <v>15000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15000</v>
      </c>
    </row>
    <row r="17" spans="2:16" x14ac:dyDescent="0.25">
      <c r="B17" t="s">
        <v>16</v>
      </c>
      <c r="D17" s="36"/>
      <c r="F17" s="33"/>
      <c r="J17" s="33" t="s">
        <v>47</v>
      </c>
      <c r="L17" s="36">
        <v>-8000</v>
      </c>
      <c r="N17" s="33" t="s">
        <v>116</v>
      </c>
      <c r="P17" s="86">
        <v>-13000</v>
      </c>
    </row>
    <row r="18" spans="2:16" x14ac:dyDescent="0.25">
      <c r="B18" t="s">
        <v>17</v>
      </c>
      <c r="C18" s="36">
        <v>0</v>
      </c>
      <c r="D18" s="36">
        <v>15000</v>
      </c>
      <c r="E18" t="s">
        <v>133</v>
      </c>
      <c r="F18" s="33"/>
      <c r="J18" s="99" t="s">
        <v>114</v>
      </c>
      <c r="K18" s="100"/>
      <c r="L18" s="101">
        <v>-8000</v>
      </c>
      <c r="N18" s="33"/>
      <c r="P18" s="46"/>
    </row>
    <row r="19" spans="2:16" x14ac:dyDescent="0.25">
      <c r="B19" t="s">
        <v>18</v>
      </c>
      <c r="C19" s="36">
        <v>0</v>
      </c>
      <c r="D19" s="36">
        <v>5000</v>
      </c>
      <c r="E19" t="s">
        <v>133</v>
      </c>
      <c r="F19" s="33"/>
      <c r="J19" s="33" t="s">
        <v>115</v>
      </c>
      <c r="L19" s="36"/>
      <c r="N19" s="33" t="s">
        <v>54</v>
      </c>
      <c r="P19" s="44">
        <v>93000</v>
      </c>
    </row>
    <row r="20" spans="2:16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0</v>
      </c>
      <c r="N20" s="33" t="s">
        <v>55</v>
      </c>
      <c r="P20" s="98">
        <v>80000</v>
      </c>
    </row>
    <row r="21" spans="2:16" ht="16.5" thickTop="1" x14ac:dyDescent="0.25">
      <c r="B21" t="s">
        <v>20</v>
      </c>
      <c r="C21" s="38">
        <v>0</v>
      </c>
      <c r="D21" s="38">
        <v>20000</v>
      </c>
      <c r="E21" t="s">
        <v>133</v>
      </c>
      <c r="F21" s="33"/>
      <c r="J21" s="33" t="s">
        <v>51</v>
      </c>
      <c r="L21" s="36">
        <v>15000</v>
      </c>
      <c r="N21" s="33"/>
    </row>
    <row r="22" spans="2:16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15000</v>
      </c>
      <c r="N22" s="33"/>
    </row>
    <row r="23" spans="2:16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33" t="s">
        <v>116</v>
      </c>
      <c r="L23" s="86">
        <v>-13000</v>
      </c>
      <c r="N23" s="33"/>
    </row>
    <row r="24" spans="2:16" x14ac:dyDescent="0.25">
      <c r="B24" s="17" t="s">
        <v>23</v>
      </c>
      <c r="C24" s="36">
        <v>240000</v>
      </c>
      <c r="D24" s="36">
        <v>240000</v>
      </c>
      <c r="E24" t="s">
        <v>124</v>
      </c>
      <c r="F24" s="33"/>
      <c r="J24" s="33"/>
      <c r="L24" s="46"/>
      <c r="N24" s="33"/>
    </row>
    <row r="25" spans="2:16" x14ac:dyDescent="0.25">
      <c r="B25" t="s">
        <v>24</v>
      </c>
      <c r="C25" s="32">
        <v>-7000</v>
      </c>
      <c r="D25" s="32">
        <v>110000</v>
      </c>
      <c r="E25" t="s">
        <v>189</v>
      </c>
      <c r="F25" s="33"/>
      <c r="J25" s="33" t="s">
        <v>54</v>
      </c>
      <c r="L25" s="44">
        <v>93000</v>
      </c>
      <c r="N25" s="33"/>
    </row>
    <row r="26" spans="2:16" ht="16.5" thickBot="1" x14ac:dyDescent="0.3">
      <c r="B26" t="s">
        <v>25</v>
      </c>
      <c r="C26" s="41">
        <v>243000</v>
      </c>
      <c r="D26" s="41">
        <v>360000</v>
      </c>
      <c r="E26" t="s">
        <v>124</v>
      </c>
      <c r="F26" s="33"/>
      <c r="J26" s="33" t="s">
        <v>55</v>
      </c>
      <c r="L26" s="98">
        <v>80000</v>
      </c>
      <c r="N26" s="33"/>
    </row>
    <row r="27" spans="2:16" ht="17.25" thickTop="1" thickBot="1" x14ac:dyDescent="0.3">
      <c r="B27" s="6" t="s">
        <v>26</v>
      </c>
      <c r="C27" s="119">
        <v>243000</v>
      </c>
      <c r="D27" s="119">
        <v>380000</v>
      </c>
      <c r="E27" t="s">
        <v>124</v>
      </c>
      <c r="F27" s="33"/>
      <c r="N27" s="33"/>
    </row>
    <row r="28" spans="2:16" ht="16.5" thickTop="1" x14ac:dyDescent="0.25"/>
    <row r="29" spans="2:16" ht="16.5" thickBot="1" x14ac:dyDescent="0.3">
      <c r="N29" t="s">
        <v>190</v>
      </c>
    </row>
    <row r="30" spans="2:16" outlineLevel="1" x14ac:dyDescent="0.25">
      <c r="B30" s="49" t="s">
        <v>117</v>
      </c>
      <c r="C30" s="50"/>
    </row>
    <row r="31" spans="2:16" outlineLevel="1" x14ac:dyDescent="0.25">
      <c r="B31" s="92" t="s">
        <v>191</v>
      </c>
      <c r="C31" s="51"/>
    </row>
    <row r="32" spans="2:16" ht="16.5" outlineLevel="1" thickBot="1" x14ac:dyDescent="0.3">
      <c r="B32" s="93" t="s">
        <v>192</v>
      </c>
      <c r="C32" s="97"/>
    </row>
    <row r="33" spans="2:4" x14ac:dyDescent="0.25">
      <c r="B33" s="82"/>
      <c r="C33" s="82"/>
    </row>
    <row r="34" spans="2:4" outlineLevel="1" x14ac:dyDescent="0.25">
      <c r="B34" s="6" t="s">
        <v>151</v>
      </c>
    </row>
    <row r="35" spans="2:4" outlineLevel="1" x14ac:dyDescent="0.25">
      <c r="B35" t="s">
        <v>193</v>
      </c>
      <c r="C35" s="3"/>
    </row>
    <row r="36" spans="2:4" outlineLevel="1" x14ac:dyDescent="0.25">
      <c r="C36" s="95"/>
    </row>
    <row r="37" spans="2:4" ht="16.5" outlineLevel="1" thickBot="1" x14ac:dyDescent="0.3">
      <c r="B37" s="61" t="s">
        <v>180</v>
      </c>
      <c r="C37" s="62" t="s">
        <v>127</v>
      </c>
    </row>
    <row r="38" spans="2:4" ht="16.5" outlineLevel="1" thickTop="1" x14ac:dyDescent="0.25">
      <c r="B38" t="s">
        <v>128</v>
      </c>
      <c r="C38" s="63">
        <v>-5000</v>
      </c>
    </row>
    <row r="39" spans="2:4" outlineLevel="1" x14ac:dyDescent="0.25">
      <c r="B39" s="64" t="s">
        <v>129</v>
      </c>
      <c r="C39" s="65">
        <v>0</v>
      </c>
    </row>
    <row r="40" spans="2:4" outlineLevel="1" x14ac:dyDescent="0.25">
      <c r="B40" s="66" t="s">
        <v>130</v>
      </c>
      <c r="C40" s="67">
        <v>5000</v>
      </c>
      <c r="D40" t="s">
        <v>194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4A7F-EFE2-401C-8495-A1B0719C675A}">
  <dimension ref="A1:Q42"/>
  <sheetViews>
    <sheetView zoomScale="85" zoomScaleNormal="85" workbookViewId="0">
      <selection activeCell="T17" sqref="T17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171</v>
      </c>
      <c r="B1" s="6" t="s">
        <v>195</v>
      </c>
      <c r="C1" s="6">
        <f>'Ledger (FIFO)'!A21</f>
        <v>0</v>
      </c>
      <c r="D1" s="6"/>
      <c r="E1" s="6"/>
      <c r="F1" s="35"/>
      <c r="J1" s="33"/>
      <c r="N1" s="33"/>
    </row>
    <row r="2" spans="1:16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33" t="s">
        <v>32</v>
      </c>
      <c r="H5" s="36">
        <v>145000</v>
      </c>
      <c r="I5" t="s">
        <v>133</v>
      </c>
      <c r="J5" s="33" t="s">
        <v>110</v>
      </c>
      <c r="N5" s="33" t="s">
        <v>110</v>
      </c>
    </row>
    <row r="6" spans="1:16" x14ac:dyDescent="0.25">
      <c r="B6" t="s">
        <v>6</v>
      </c>
      <c r="F6" s="45" t="s">
        <v>33</v>
      </c>
      <c r="G6" s="37"/>
      <c r="H6" s="32">
        <v>90250</v>
      </c>
      <c r="I6" t="s">
        <v>111</v>
      </c>
      <c r="J6" s="81" t="s">
        <v>57</v>
      </c>
      <c r="K6" s="82"/>
      <c r="L6" s="83">
        <v>26250</v>
      </c>
      <c r="N6" s="33" t="s">
        <v>42</v>
      </c>
      <c r="P6" s="36">
        <v>100000</v>
      </c>
    </row>
    <row r="7" spans="1:16" x14ac:dyDescent="0.25">
      <c r="B7" t="s">
        <v>7</v>
      </c>
      <c r="C7" s="36">
        <v>93000</v>
      </c>
      <c r="D7" s="36">
        <v>80000</v>
      </c>
      <c r="E7" t="s">
        <v>133</v>
      </c>
      <c r="F7" s="33" t="s">
        <v>112</v>
      </c>
      <c r="H7" s="38">
        <v>54750</v>
      </c>
      <c r="J7" s="39" t="s">
        <v>58</v>
      </c>
      <c r="K7" s="17"/>
      <c r="L7" s="36"/>
      <c r="N7" s="33" t="s">
        <v>113</v>
      </c>
      <c r="P7" s="36">
        <v>-79000</v>
      </c>
    </row>
    <row r="8" spans="1:16" x14ac:dyDescent="0.25">
      <c r="B8" t="s">
        <v>8</v>
      </c>
      <c r="C8" s="36">
        <v>0</v>
      </c>
      <c r="D8" s="36">
        <v>45000</v>
      </c>
      <c r="E8" t="s">
        <v>133</v>
      </c>
      <c r="F8" s="45" t="s">
        <v>35</v>
      </c>
      <c r="G8" s="37"/>
      <c r="H8" s="32">
        <v>23500</v>
      </c>
      <c r="I8" t="s">
        <v>111</v>
      </c>
      <c r="J8" s="85" t="s">
        <v>59</v>
      </c>
      <c r="K8" s="54"/>
      <c r="L8" s="32">
        <v>10500</v>
      </c>
      <c r="N8" s="33" t="s">
        <v>44</v>
      </c>
      <c r="P8" s="36">
        <v>-41000</v>
      </c>
    </row>
    <row r="9" spans="1:16" x14ac:dyDescent="0.25">
      <c r="B9" s="37" t="s">
        <v>9</v>
      </c>
      <c r="C9" s="32">
        <v>20000</v>
      </c>
      <c r="D9" s="32">
        <v>18750</v>
      </c>
      <c r="E9" t="s">
        <v>124</v>
      </c>
      <c r="F9" s="33" t="s">
        <v>36</v>
      </c>
      <c r="H9" s="36">
        <v>5000</v>
      </c>
      <c r="I9" t="s">
        <v>133</v>
      </c>
      <c r="J9" s="39" t="s">
        <v>60</v>
      </c>
      <c r="K9" s="17"/>
      <c r="L9" s="36"/>
      <c r="N9" s="99" t="s">
        <v>110</v>
      </c>
      <c r="O9" s="100"/>
      <c r="P9" s="101">
        <v>-20000</v>
      </c>
    </row>
    <row r="10" spans="1:16" x14ac:dyDescent="0.25">
      <c r="B10" t="s">
        <v>10</v>
      </c>
      <c r="C10" s="36">
        <v>0</v>
      </c>
      <c r="D10" s="36">
        <v>18000</v>
      </c>
      <c r="E10" t="s">
        <v>133</v>
      </c>
      <c r="F10" s="45" t="s">
        <v>37</v>
      </c>
      <c r="G10" s="37"/>
      <c r="H10" s="32">
        <v>26250</v>
      </c>
      <c r="I10" t="s">
        <v>124</v>
      </c>
      <c r="J10" s="40" t="s">
        <v>61</v>
      </c>
      <c r="K10" s="18"/>
      <c r="L10" s="36">
        <v>-45000</v>
      </c>
      <c r="N10" s="33" t="s">
        <v>114</v>
      </c>
      <c r="P10" s="36"/>
    </row>
    <row r="11" spans="1:16" x14ac:dyDescent="0.25">
      <c r="B11" s="54" t="s">
        <v>11</v>
      </c>
      <c r="C11" s="41">
        <v>113000</v>
      </c>
      <c r="D11" s="41">
        <v>161750</v>
      </c>
      <c r="E11" t="s">
        <v>124</v>
      </c>
      <c r="F11" s="33" t="s">
        <v>38</v>
      </c>
      <c r="H11" s="36">
        <v>0</v>
      </c>
      <c r="J11" s="85" t="s">
        <v>62</v>
      </c>
      <c r="K11" s="54"/>
      <c r="L11" s="32">
        <v>1250</v>
      </c>
      <c r="N11" s="33" t="s">
        <v>47</v>
      </c>
      <c r="P11" s="36">
        <v>-8000</v>
      </c>
    </row>
    <row r="12" spans="1:16" x14ac:dyDescent="0.25">
      <c r="B12" s="37" t="s">
        <v>12</v>
      </c>
      <c r="C12" s="32">
        <v>80000</v>
      </c>
      <c r="D12" s="32">
        <v>82500</v>
      </c>
      <c r="E12" t="s">
        <v>124</v>
      </c>
      <c r="F12" s="45" t="s">
        <v>39</v>
      </c>
      <c r="G12" s="37"/>
      <c r="H12" s="41">
        <v>26250</v>
      </c>
      <c r="I12" t="s">
        <v>124</v>
      </c>
      <c r="J12" s="40" t="s">
        <v>63</v>
      </c>
      <c r="K12" s="18"/>
      <c r="L12" s="36">
        <v>-18000</v>
      </c>
      <c r="N12" s="99" t="s">
        <v>114</v>
      </c>
      <c r="O12" s="100"/>
      <c r="P12" s="101">
        <v>-8000</v>
      </c>
    </row>
    <row r="13" spans="1:16" x14ac:dyDescent="0.25">
      <c r="B13" t="s">
        <v>13</v>
      </c>
      <c r="C13" s="36">
        <v>50000</v>
      </c>
      <c r="D13" s="36">
        <v>45000</v>
      </c>
      <c r="E13" t="s">
        <v>133</v>
      </c>
      <c r="F13" s="33"/>
      <c r="H13" s="38"/>
      <c r="J13" s="40" t="s">
        <v>64</v>
      </c>
      <c r="K13" s="18"/>
      <c r="L13" s="36">
        <v>5000</v>
      </c>
      <c r="N13" s="33" t="s">
        <v>115</v>
      </c>
      <c r="P13" s="36"/>
    </row>
    <row r="14" spans="1:16" ht="16.5" thickBot="1" x14ac:dyDescent="0.3">
      <c r="B14" s="6" t="s">
        <v>14</v>
      </c>
      <c r="C14" s="119">
        <v>243000</v>
      </c>
      <c r="D14" s="119">
        <v>289250</v>
      </c>
      <c r="E14" t="s">
        <v>133</v>
      </c>
      <c r="F14" s="33"/>
      <c r="J14" s="40" t="s">
        <v>65</v>
      </c>
      <c r="K14" s="18"/>
      <c r="L14" s="44">
        <v>0</v>
      </c>
      <c r="N14" s="33" t="s">
        <v>50</v>
      </c>
      <c r="P14" s="36">
        <v>0</v>
      </c>
    </row>
    <row r="15" spans="1:16" ht="16.5" thickTop="1" x14ac:dyDescent="0.25">
      <c r="C15" s="46"/>
      <c r="D15" s="46"/>
      <c r="F15" s="33"/>
      <c r="J15" s="99" t="s">
        <v>110</v>
      </c>
      <c r="K15" s="105"/>
      <c r="L15" s="106">
        <v>-20000</v>
      </c>
      <c r="N15" s="33" t="s">
        <v>51</v>
      </c>
      <c r="P15" s="36">
        <v>15000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15000</v>
      </c>
    </row>
    <row r="17" spans="2:16" x14ac:dyDescent="0.25">
      <c r="B17" t="s">
        <v>16</v>
      </c>
      <c r="D17" s="36"/>
      <c r="F17" s="33"/>
      <c r="J17" s="33" t="s">
        <v>47</v>
      </c>
      <c r="L17" s="36">
        <v>-8000</v>
      </c>
      <c r="N17" s="33" t="s">
        <v>116</v>
      </c>
      <c r="P17" s="86">
        <v>-13000</v>
      </c>
    </row>
    <row r="18" spans="2:16" x14ac:dyDescent="0.25">
      <c r="B18" t="s">
        <v>17</v>
      </c>
      <c r="C18" s="36">
        <v>0</v>
      </c>
      <c r="D18" s="36">
        <v>15000</v>
      </c>
      <c r="E18" t="s">
        <v>133</v>
      </c>
      <c r="F18" s="33"/>
      <c r="J18" s="99" t="s">
        <v>114</v>
      </c>
      <c r="K18" s="100"/>
      <c r="L18" s="101">
        <v>-8000</v>
      </c>
      <c r="N18" s="33"/>
      <c r="P18" s="46"/>
    </row>
    <row r="19" spans="2:16" x14ac:dyDescent="0.25">
      <c r="B19" t="s">
        <v>18</v>
      </c>
      <c r="C19" s="36">
        <v>0</v>
      </c>
      <c r="D19" s="36">
        <v>5000</v>
      </c>
      <c r="E19" t="s">
        <v>133</v>
      </c>
      <c r="F19" s="33"/>
      <c r="J19" s="33" t="s">
        <v>115</v>
      </c>
      <c r="L19" s="36"/>
      <c r="N19" s="33" t="s">
        <v>54</v>
      </c>
      <c r="P19" s="44">
        <v>93000</v>
      </c>
    </row>
    <row r="20" spans="2:16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0</v>
      </c>
      <c r="N20" s="33" t="s">
        <v>55</v>
      </c>
      <c r="P20" s="98">
        <v>80000</v>
      </c>
    </row>
    <row r="21" spans="2:16" ht="16.5" thickTop="1" x14ac:dyDescent="0.25">
      <c r="B21" t="s">
        <v>20</v>
      </c>
      <c r="C21" s="38">
        <v>0</v>
      </c>
      <c r="D21" s="38">
        <v>20000</v>
      </c>
      <c r="E21" t="s">
        <v>133</v>
      </c>
      <c r="F21" s="33"/>
      <c r="J21" s="33" t="s">
        <v>51</v>
      </c>
      <c r="L21" s="36">
        <v>15000</v>
      </c>
      <c r="N21" s="33"/>
    </row>
    <row r="22" spans="2:16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15000</v>
      </c>
      <c r="N22" s="33"/>
    </row>
    <row r="23" spans="2:16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33" t="s">
        <v>116</v>
      </c>
      <c r="L23" s="86">
        <v>-13000</v>
      </c>
      <c r="N23" s="33"/>
    </row>
    <row r="24" spans="2:16" x14ac:dyDescent="0.25">
      <c r="B24" s="17" t="s">
        <v>23</v>
      </c>
      <c r="C24" s="36">
        <v>240000</v>
      </c>
      <c r="D24" s="36">
        <v>240000</v>
      </c>
      <c r="E24" t="s">
        <v>124</v>
      </c>
      <c r="F24" s="33"/>
      <c r="J24" s="33"/>
      <c r="L24" s="46"/>
      <c r="N24" s="33"/>
    </row>
    <row r="25" spans="2:16" x14ac:dyDescent="0.25">
      <c r="B25" s="37" t="s">
        <v>24</v>
      </c>
      <c r="C25" s="32">
        <v>-7000</v>
      </c>
      <c r="D25" s="32">
        <v>19250</v>
      </c>
      <c r="E25" t="s">
        <v>196</v>
      </c>
      <c r="F25" s="33"/>
      <c r="J25" s="33" t="s">
        <v>54</v>
      </c>
      <c r="L25" s="44">
        <v>93000</v>
      </c>
      <c r="N25" s="33"/>
    </row>
    <row r="26" spans="2:16" ht="16.5" thickBot="1" x14ac:dyDescent="0.3">
      <c r="B26" t="s">
        <v>25</v>
      </c>
      <c r="C26" s="38">
        <v>243000</v>
      </c>
      <c r="D26" s="38">
        <v>269250</v>
      </c>
      <c r="E26" t="s">
        <v>133</v>
      </c>
      <c r="F26" s="33"/>
      <c r="J26" s="33" t="s">
        <v>55</v>
      </c>
      <c r="L26" s="98">
        <v>80000</v>
      </c>
      <c r="N26" s="33"/>
    </row>
    <row r="27" spans="2:16" ht="17.25" thickTop="1" thickBot="1" x14ac:dyDescent="0.3">
      <c r="B27" s="6" t="s">
        <v>26</v>
      </c>
      <c r="C27" s="119">
        <v>243000</v>
      </c>
      <c r="D27" s="119">
        <v>289250</v>
      </c>
      <c r="E27" t="s">
        <v>133</v>
      </c>
      <c r="F27" s="33"/>
      <c r="N27" s="33"/>
    </row>
    <row r="28" spans="2:16" ht="16.5" thickTop="1" x14ac:dyDescent="0.25"/>
    <row r="29" spans="2:16" ht="16.5" thickBot="1" x14ac:dyDescent="0.3">
      <c r="D29" s="3"/>
    </row>
    <row r="30" spans="2:16" outlineLevel="1" x14ac:dyDescent="0.25">
      <c r="B30" s="49" t="s">
        <v>117</v>
      </c>
      <c r="C30" s="50"/>
      <c r="L30" s="3"/>
    </row>
    <row r="31" spans="2:16" outlineLevel="1" x14ac:dyDescent="0.25">
      <c r="B31" s="33" t="s">
        <v>197</v>
      </c>
      <c r="C31" s="51"/>
      <c r="F31" s="3"/>
    </row>
    <row r="32" spans="2:16" ht="16.5" outlineLevel="1" thickBot="1" x14ac:dyDescent="0.3">
      <c r="B32" s="81" t="s">
        <v>198</v>
      </c>
      <c r="C32" s="130"/>
      <c r="F32" s="3"/>
    </row>
    <row r="33" spans="2:6" outlineLevel="1" x14ac:dyDescent="0.25">
      <c r="B33" s="131" t="s">
        <v>199</v>
      </c>
      <c r="C33" s="132"/>
      <c r="F33" s="3"/>
    </row>
    <row r="34" spans="2:6" ht="16.5" outlineLevel="1" thickBot="1" x14ac:dyDescent="0.3">
      <c r="B34" s="93" t="s">
        <v>200</v>
      </c>
      <c r="C34" s="97"/>
      <c r="F34" s="3"/>
    </row>
    <row r="35" spans="2:6" outlineLevel="1" x14ac:dyDescent="0.25">
      <c r="B35" s="33" t="s">
        <v>201</v>
      </c>
      <c r="C35" s="51"/>
    </row>
    <row r="36" spans="2:6" ht="16.5" outlineLevel="1" thickBot="1" x14ac:dyDescent="0.3">
      <c r="B36" s="93" t="s">
        <v>202</v>
      </c>
      <c r="C36" s="94"/>
    </row>
    <row r="37" spans="2:6" ht="8.25" customHeight="1" x14ac:dyDescent="0.25">
      <c r="B37" s="81"/>
      <c r="C37" s="129"/>
    </row>
    <row r="38" spans="2:6" outlineLevel="1" collapsed="1" x14ac:dyDescent="0.25">
      <c r="B38" s="33" t="s">
        <v>203</v>
      </c>
      <c r="C38" s="51"/>
    </row>
    <row r="39" spans="2:6" ht="16.5" outlineLevel="1" thickBot="1" x14ac:dyDescent="0.3">
      <c r="B39" s="93" t="s">
        <v>204</v>
      </c>
      <c r="C39" s="97"/>
    </row>
    <row r="40" spans="2:6" outlineLevel="1" x14ac:dyDescent="0.25">
      <c r="B40" s="33" t="s">
        <v>205</v>
      </c>
      <c r="C40" s="51"/>
    </row>
    <row r="41" spans="2:6" ht="16.5" outlineLevel="1" thickBot="1" x14ac:dyDescent="0.3">
      <c r="B41" s="93" t="s">
        <v>206</v>
      </c>
      <c r="C41" s="97"/>
      <c r="D41" s="91" t="s">
        <v>207</v>
      </c>
    </row>
    <row r="42" spans="2:6" x14ac:dyDescent="0.25">
      <c r="B42" s="82"/>
      <c r="C42" s="8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C7B6F-C2BC-4124-9B91-F93D148F25F0}">
  <dimension ref="A1:Q38"/>
  <sheetViews>
    <sheetView topLeftCell="B1" zoomScaleNormal="100" workbookViewId="0">
      <selection activeCell="B1" sqref="B1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171</v>
      </c>
      <c r="B1" s="6" t="s">
        <v>208</v>
      </c>
      <c r="C1" s="6">
        <f>'Ledger (FIFO)'!A26</f>
        <v>0</v>
      </c>
      <c r="D1" s="6"/>
      <c r="E1" s="6"/>
      <c r="F1" s="35"/>
      <c r="J1" s="33"/>
      <c r="N1" s="33"/>
    </row>
    <row r="2" spans="1:16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33" t="s">
        <v>32</v>
      </c>
      <c r="H5" s="36">
        <v>145000</v>
      </c>
      <c r="I5" t="s">
        <v>133</v>
      </c>
      <c r="J5" s="33" t="s">
        <v>110</v>
      </c>
      <c r="N5" s="33" t="s">
        <v>110</v>
      </c>
    </row>
    <row r="6" spans="1:16" x14ac:dyDescent="0.25">
      <c r="B6" t="s">
        <v>6</v>
      </c>
      <c r="F6" s="33" t="s">
        <v>33</v>
      </c>
      <c r="H6" s="36">
        <v>90250</v>
      </c>
      <c r="I6" t="s">
        <v>133</v>
      </c>
      <c r="J6" s="58" t="s">
        <v>57</v>
      </c>
      <c r="K6" s="59"/>
      <c r="L6" s="60">
        <v>26150</v>
      </c>
      <c r="N6" s="33" t="s">
        <v>42</v>
      </c>
      <c r="P6" s="36">
        <v>100000</v>
      </c>
    </row>
    <row r="7" spans="1:16" x14ac:dyDescent="0.25">
      <c r="B7" t="s">
        <v>7</v>
      </c>
      <c r="C7" s="36">
        <v>93000</v>
      </c>
      <c r="D7" s="36">
        <v>80000</v>
      </c>
      <c r="E7" t="s">
        <v>133</v>
      </c>
      <c r="F7" s="33" t="s">
        <v>112</v>
      </c>
      <c r="H7" s="38">
        <v>54750</v>
      </c>
      <c r="J7" s="39" t="s">
        <v>58</v>
      </c>
      <c r="K7" s="17"/>
      <c r="L7" s="36"/>
      <c r="N7" s="33" t="s">
        <v>113</v>
      </c>
      <c r="P7" s="36">
        <v>-79000</v>
      </c>
    </row>
    <row r="8" spans="1:16" x14ac:dyDescent="0.25">
      <c r="B8" t="s">
        <v>8</v>
      </c>
      <c r="C8" s="36">
        <v>0</v>
      </c>
      <c r="D8" s="36">
        <v>45000</v>
      </c>
      <c r="E8" t="s">
        <v>133</v>
      </c>
      <c r="F8" s="33" t="s">
        <v>35</v>
      </c>
      <c r="H8" s="36">
        <v>23500</v>
      </c>
      <c r="I8" t="s">
        <v>133</v>
      </c>
      <c r="J8" s="40" t="s">
        <v>59</v>
      </c>
      <c r="K8" s="18"/>
      <c r="L8" s="36">
        <v>10500</v>
      </c>
      <c r="N8" s="33" t="s">
        <v>44</v>
      </c>
      <c r="P8" s="36">
        <v>-41000</v>
      </c>
    </row>
    <row r="9" spans="1:16" x14ac:dyDescent="0.25">
      <c r="B9" t="s">
        <v>9</v>
      </c>
      <c r="C9" s="36">
        <v>20000</v>
      </c>
      <c r="D9" s="36">
        <v>18750</v>
      </c>
      <c r="E9" t="s">
        <v>133</v>
      </c>
      <c r="F9" s="33" t="s">
        <v>36</v>
      </c>
      <c r="H9" s="36">
        <v>5000</v>
      </c>
      <c r="I9" t="s">
        <v>133</v>
      </c>
      <c r="J9" s="39" t="s">
        <v>60</v>
      </c>
      <c r="K9" s="17"/>
      <c r="L9" s="36"/>
      <c r="N9" s="99" t="s">
        <v>110</v>
      </c>
      <c r="O9" s="100"/>
      <c r="P9" s="101">
        <v>-20000</v>
      </c>
    </row>
    <row r="10" spans="1:16" x14ac:dyDescent="0.25">
      <c r="B10" t="s">
        <v>10</v>
      </c>
      <c r="C10" s="36">
        <v>0</v>
      </c>
      <c r="D10" s="36">
        <v>18000</v>
      </c>
      <c r="E10" t="s">
        <v>133</v>
      </c>
      <c r="F10" s="33" t="s">
        <v>37</v>
      </c>
      <c r="H10" s="36">
        <v>26250</v>
      </c>
      <c r="I10" t="s">
        <v>133</v>
      </c>
      <c r="J10" s="40" t="s">
        <v>61</v>
      </c>
      <c r="K10" s="18"/>
      <c r="L10" s="36">
        <v>-45000</v>
      </c>
      <c r="N10" s="33" t="s">
        <v>114</v>
      </c>
      <c r="P10" s="36"/>
    </row>
    <row r="11" spans="1:16" x14ac:dyDescent="0.25">
      <c r="B11" s="18" t="s">
        <v>11</v>
      </c>
      <c r="C11" s="38">
        <v>113000</v>
      </c>
      <c r="D11" s="38">
        <v>161750</v>
      </c>
      <c r="E11" t="s">
        <v>133</v>
      </c>
      <c r="F11" s="45" t="s">
        <v>38</v>
      </c>
      <c r="G11" s="37"/>
      <c r="H11" s="32">
        <v>100</v>
      </c>
      <c r="I11" t="s">
        <v>111</v>
      </c>
      <c r="J11" s="40" t="s">
        <v>62</v>
      </c>
      <c r="K11" s="18"/>
      <c r="L11" s="36">
        <v>1250</v>
      </c>
      <c r="N11" s="33" t="s">
        <v>47</v>
      </c>
      <c r="P11" s="36">
        <v>-8000</v>
      </c>
    </row>
    <row r="12" spans="1:16" x14ac:dyDescent="0.25">
      <c r="B12" t="s">
        <v>12</v>
      </c>
      <c r="C12" s="36">
        <v>80000</v>
      </c>
      <c r="D12" s="36">
        <v>82500</v>
      </c>
      <c r="E12" t="s">
        <v>133</v>
      </c>
      <c r="F12" s="45" t="s">
        <v>39</v>
      </c>
      <c r="G12" s="37"/>
      <c r="H12" s="41">
        <v>26150</v>
      </c>
      <c r="I12" t="s">
        <v>124</v>
      </c>
      <c r="J12" s="40" t="s">
        <v>63</v>
      </c>
      <c r="K12" s="18"/>
      <c r="L12" s="36">
        <v>-18000</v>
      </c>
      <c r="N12" s="99" t="s">
        <v>114</v>
      </c>
      <c r="O12" s="100"/>
      <c r="P12" s="101">
        <v>-8000</v>
      </c>
    </row>
    <row r="13" spans="1:16" x14ac:dyDescent="0.25">
      <c r="B13" t="s">
        <v>13</v>
      </c>
      <c r="C13" s="36">
        <v>50000</v>
      </c>
      <c r="D13" s="36">
        <v>45000</v>
      </c>
      <c r="E13" t="s">
        <v>133</v>
      </c>
      <c r="F13" s="33"/>
      <c r="H13" s="38"/>
      <c r="J13" s="40" t="s">
        <v>64</v>
      </c>
      <c r="K13" s="18"/>
      <c r="L13" s="36">
        <v>5000</v>
      </c>
      <c r="N13" s="33" t="s">
        <v>115</v>
      </c>
      <c r="P13" s="36"/>
    </row>
    <row r="14" spans="1:16" ht="16.5" thickBot="1" x14ac:dyDescent="0.3">
      <c r="B14" s="6" t="s">
        <v>14</v>
      </c>
      <c r="C14" s="119">
        <v>243000</v>
      </c>
      <c r="D14" s="119">
        <v>289250</v>
      </c>
      <c r="E14" t="s">
        <v>133</v>
      </c>
      <c r="F14" s="33"/>
      <c r="J14" s="109" t="s">
        <v>65</v>
      </c>
      <c r="K14" s="110"/>
      <c r="L14" s="123">
        <v>100</v>
      </c>
      <c r="N14" s="33" t="s">
        <v>50</v>
      </c>
      <c r="P14" s="36">
        <v>0</v>
      </c>
    </row>
    <row r="15" spans="1:16" ht="16.5" thickTop="1" x14ac:dyDescent="0.25">
      <c r="C15" s="46"/>
      <c r="D15" s="46"/>
      <c r="F15" s="33"/>
      <c r="J15" s="99" t="s">
        <v>110</v>
      </c>
      <c r="K15" s="105"/>
      <c r="L15" s="106">
        <v>-20000</v>
      </c>
      <c r="N15" s="33" t="s">
        <v>51</v>
      </c>
      <c r="P15" s="36">
        <v>15000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15000</v>
      </c>
    </row>
    <row r="17" spans="2:16" x14ac:dyDescent="0.25">
      <c r="B17" t="s">
        <v>16</v>
      </c>
      <c r="D17" s="36"/>
      <c r="F17" s="33"/>
      <c r="J17" s="33" t="s">
        <v>47</v>
      </c>
      <c r="L17" s="36">
        <v>-8000</v>
      </c>
      <c r="N17" s="33" t="s">
        <v>116</v>
      </c>
      <c r="P17" s="86">
        <v>-13000</v>
      </c>
    </row>
    <row r="18" spans="2:16" x14ac:dyDescent="0.25">
      <c r="B18" t="s">
        <v>17</v>
      </c>
      <c r="C18" s="36">
        <v>0</v>
      </c>
      <c r="D18" s="36">
        <v>15000</v>
      </c>
      <c r="E18" t="s">
        <v>133</v>
      </c>
      <c r="F18" s="33"/>
      <c r="J18" s="99" t="s">
        <v>114</v>
      </c>
      <c r="K18" s="100"/>
      <c r="L18" s="101">
        <v>-8000</v>
      </c>
      <c r="N18" s="33"/>
      <c r="P18" s="46"/>
    </row>
    <row r="19" spans="2:16" x14ac:dyDescent="0.25">
      <c r="B19" t="s">
        <v>18</v>
      </c>
      <c r="C19" s="36">
        <v>0</v>
      </c>
      <c r="D19" s="36">
        <v>5000</v>
      </c>
      <c r="E19" t="s">
        <v>133</v>
      </c>
      <c r="F19" s="33"/>
      <c r="J19" s="33" t="s">
        <v>115</v>
      </c>
      <c r="L19" s="36"/>
      <c r="N19" s="33" t="s">
        <v>54</v>
      </c>
      <c r="P19" s="44">
        <v>93000</v>
      </c>
    </row>
    <row r="20" spans="2:16" ht="16.5" thickBot="1" x14ac:dyDescent="0.3">
      <c r="B20" s="112" t="s">
        <v>19</v>
      </c>
      <c r="C20" s="111">
        <v>0</v>
      </c>
      <c r="D20" s="111">
        <v>100</v>
      </c>
      <c r="E20" t="s">
        <v>111</v>
      </c>
      <c r="F20" s="33"/>
      <c r="J20" s="33" t="s">
        <v>50</v>
      </c>
      <c r="L20" s="36">
        <v>0</v>
      </c>
      <c r="N20" s="33" t="s">
        <v>55</v>
      </c>
      <c r="P20" s="98">
        <v>80000</v>
      </c>
    </row>
    <row r="21" spans="2:16" ht="16.5" thickTop="1" x14ac:dyDescent="0.25">
      <c r="B21" t="s">
        <v>20</v>
      </c>
      <c r="C21" s="38">
        <v>0</v>
      </c>
      <c r="D21" s="38">
        <v>20100</v>
      </c>
      <c r="E21" t="s">
        <v>133</v>
      </c>
      <c r="F21" s="33"/>
      <c r="J21" s="33" t="s">
        <v>51</v>
      </c>
      <c r="L21" s="36">
        <v>15000</v>
      </c>
      <c r="N21" s="33"/>
    </row>
    <row r="22" spans="2:16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15000</v>
      </c>
      <c r="N22" s="33"/>
    </row>
    <row r="23" spans="2:16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33" t="s">
        <v>116</v>
      </c>
      <c r="L23" s="86">
        <v>-13000</v>
      </c>
      <c r="N23" s="33"/>
    </row>
    <row r="24" spans="2:16" x14ac:dyDescent="0.25">
      <c r="B24" s="17" t="s">
        <v>23</v>
      </c>
      <c r="C24" s="36">
        <v>240000</v>
      </c>
      <c r="D24" s="36">
        <v>240000</v>
      </c>
      <c r="E24" t="s">
        <v>124</v>
      </c>
      <c r="F24" s="33"/>
      <c r="J24" s="33"/>
      <c r="L24" s="46"/>
      <c r="N24" s="33"/>
    </row>
    <row r="25" spans="2:16" x14ac:dyDescent="0.25">
      <c r="B25" s="37" t="s">
        <v>24</v>
      </c>
      <c r="C25" s="32">
        <v>-7000</v>
      </c>
      <c r="D25" s="32">
        <v>19150</v>
      </c>
      <c r="E25" t="s">
        <v>209</v>
      </c>
      <c r="F25" s="33"/>
      <c r="J25" s="33" t="s">
        <v>54</v>
      </c>
      <c r="L25" s="44">
        <v>93000</v>
      </c>
      <c r="N25" s="33"/>
    </row>
    <row r="26" spans="2:16" ht="16.5" thickBot="1" x14ac:dyDescent="0.3">
      <c r="B26" t="s">
        <v>25</v>
      </c>
      <c r="C26" s="38">
        <v>243000</v>
      </c>
      <c r="D26" s="38">
        <v>269150</v>
      </c>
      <c r="E26" t="s">
        <v>133</v>
      </c>
      <c r="F26" s="33"/>
      <c r="J26" s="33" t="s">
        <v>55</v>
      </c>
      <c r="L26" s="98">
        <v>80000</v>
      </c>
      <c r="N26" s="33"/>
    </row>
    <row r="27" spans="2:16" ht="17.25" thickTop="1" thickBot="1" x14ac:dyDescent="0.3">
      <c r="B27" s="6" t="s">
        <v>26</v>
      </c>
      <c r="C27" s="119">
        <v>243000</v>
      </c>
      <c r="D27" s="119">
        <v>289250</v>
      </c>
      <c r="E27" t="s">
        <v>133</v>
      </c>
      <c r="F27" s="33"/>
      <c r="N27" s="33"/>
    </row>
    <row r="28" spans="2:16" ht="16.5" thickTop="1" x14ac:dyDescent="0.25"/>
    <row r="29" spans="2:16" x14ac:dyDescent="0.25">
      <c r="D29" s="3"/>
    </row>
    <row r="30" spans="2:16" hidden="1" outlineLevel="1" x14ac:dyDescent="0.25">
      <c r="B30" s="49" t="s">
        <v>117</v>
      </c>
      <c r="C30" s="50"/>
    </row>
    <row r="31" spans="2:16" hidden="1" outlineLevel="1" x14ac:dyDescent="0.25">
      <c r="B31" s="33" t="s">
        <v>210</v>
      </c>
      <c r="C31" s="51"/>
    </row>
    <row r="32" spans="2:16" ht="16.5" hidden="1" outlineLevel="1" thickBot="1" x14ac:dyDescent="0.3">
      <c r="B32" s="52" t="s">
        <v>211</v>
      </c>
      <c r="C32" s="53"/>
    </row>
    <row r="33" spans="2:3" collapsed="1" x14ac:dyDescent="0.25"/>
    <row r="34" spans="2:3" ht="16.5" hidden="1" outlineLevel="1" thickBot="1" x14ac:dyDescent="0.3">
      <c r="B34" s="61"/>
      <c r="C34" s="62" t="s">
        <v>127</v>
      </c>
    </row>
    <row r="35" spans="2:3" ht="16.5" hidden="1" outlineLevel="1" thickTop="1" x14ac:dyDescent="0.25">
      <c r="B35" t="s">
        <v>128</v>
      </c>
      <c r="C35" s="63">
        <v>-100</v>
      </c>
    </row>
    <row r="36" spans="2:3" hidden="1" outlineLevel="1" x14ac:dyDescent="0.25">
      <c r="B36" s="64" t="s">
        <v>129</v>
      </c>
      <c r="C36" s="65">
        <v>0</v>
      </c>
    </row>
    <row r="37" spans="2:3" hidden="1" outlineLevel="1" x14ac:dyDescent="0.25">
      <c r="B37" s="66" t="s">
        <v>130</v>
      </c>
      <c r="C37" s="67">
        <v>100</v>
      </c>
    </row>
    <row r="38" spans="2:3" collapsed="1" x14ac:dyDescent="0.25"/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1307-83AA-454E-BA4D-D8317DEDE15F}">
  <dimension ref="A1:Q42"/>
  <sheetViews>
    <sheetView zoomScale="85" zoomScaleNormal="85" workbookViewId="0">
      <selection activeCell="B27" sqref="B27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171</v>
      </c>
      <c r="B1" s="6" t="s">
        <v>212</v>
      </c>
      <c r="C1" s="6">
        <f>'Ledger (FIFO)'!A27</f>
        <v>0</v>
      </c>
      <c r="D1" s="6"/>
      <c r="E1" s="6"/>
      <c r="F1" s="35"/>
      <c r="J1" s="33"/>
      <c r="N1" s="33"/>
    </row>
    <row r="2" spans="1:16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33" t="s">
        <v>32</v>
      </c>
      <c r="H5" s="36">
        <v>145000</v>
      </c>
      <c r="I5" t="s">
        <v>133</v>
      </c>
      <c r="J5" s="33" t="s">
        <v>110</v>
      </c>
      <c r="N5" s="33" t="s">
        <v>110</v>
      </c>
    </row>
    <row r="6" spans="1:16" x14ac:dyDescent="0.25">
      <c r="B6" t="s">
        <v>6</v>
      </c>
      <c r="F6" s="33" t="s">
        <v>33</v>
      </c>
      <c r="H6" s="36">
        <v>90250</v>
      </c>
      <c r="I6" t="s">
        <v>133</v>
      </c>
      <c r="J6" s="58" t="s">
        <v>57</v>
      </c>
      <c r="K6" s="59"/>
      <c r="L6" s="60">
        <v>11150</v>
      </c>
      <c r="N6" s="33" t="s">
        <v>42</v>
      </c>
      <c r="P6" s="36">
        <v>100000</v>
      </c>
    </row>
    <row r="7" spans="1:16" x14ac:dyDescent="0.25">
      <c r="B7" t="s">
        <v>7</v>
      </c>
      <c r="C7" s="36">
        <v>93000</v>
      </c>
      <c r="D7" s="36">
        <v>80000</v>
      </c>
      <c r="E7" t="s">
        <v>133</v>
      </c>
      <c r="F7" s="33" t="s">
        <v>112</v>
      </c>
      <c r="H7" s="38">
        <v>54750</v>
      </c>
      <c r="J7" s="39" t="s">
        <v>58</v>
      </c>
      <c r="K7" s="17"/>
      <c r="L7" s="36"/>
      <c r="N7" s="33" t="s">
        <v>113</v>
      </c>
      <c r="P7" s="36">
        <v>-79000</v>
      </c>
    </row>
    <row r="8" spans="1:16" x14ac:dyDescent="0.25">
      <c r="B8" t="s">
        <v>8</v>
      </c>
      <c r="C8" s="36">
        <v>0</v>
      </c>
      <c r="D8" s="36">
        <v>45000</v>
      </c>
      <c r="E8" t="s">
        <v>133</v>
      </c>
      <c r="F8" s="45" t="s">
        <v>35</v>
      </c>
      <c r="G8" s="37"/>
      <c r="H8" s="32">
        <v>38500</v>
      </c>
      <c r="I8" t="s">
        <v>111</v>
      </c>
      <c r="J8" s="40" t="s">
        <v>59</v>
      </c>
      <c r="K8" s="18"/>
      <c r="L8" s="36">
        <v>10500</v>
      </c>
      <c r="N8" s="33" t="s">
        <v>44</v>
      </c>
      <c r="P8" s="36">
        <v>-41000</v>
      </c>
    </row>
    <row r="9" spans="1:16" x14ac:dyDescent="0.25">
      <c r="B9" t="s">
        <v>9</v>
      </c>
      <c r="C9" s="36">
        <v>20000</v>
      </c>
      <c r="D9" s="36">
        <v>18750</v>
      </c>
      <c r="E9" t="s">
        <v>133</v>
      </c>
      <c r="F9" s="33" t="s">
        <v>36</v>
      </c>
      <c r="H9" s="36">
        <v>5000</v>
      </c>
      <c r="I9" t="s">
        <v>133</v>
      </c>
      <c r="J9" s="39" t="s">
        <v>60</v>
      </c>
      <c r="K9" s="17"/>
      <c r="L9" s="36"/>
      <c r="N9" s="99" t="s">
        <v>110</v>
      </c>
      <c r="O9" s="100"/>
      <c r="P9" s="101">
        <v>-20000</v>
      </c>
    </row>
    <row r="10" spans="1:16" x14ac:dyDescent="0.25">
      <c r="B10" s="112" t="s">
        <v>10</v>
      </c>
      <c r="C10" s="111">
        <v>0</v>
      </c>
      <c r="D10" s="111">
        <v>3000</v>
      </c>
      <c r="E10" t="s">
        <v>124</v>
      </c>
      <c r="F10" s="33" t="s">
        <v>37</v>
      </c>
      <c r="H10" s="36">
        <v>11250</v>
      </c>
      <c r="I10" t="s">
        <v>133</v>
      </c>
      <c r="J10" s="40" t="s">
        <v>61</v>
      </c>
      <c r="K10" s="18"/>
      <c r="L10" s="36">
        <v>-45000</v>
      </c>
      <c r="N10" s="33" t="s">
        <v>114</v>
      </c>
      <c r="P10" s="36"/>
    </row>
    <row r="11" spans="1:16" x14ac:dyDescent="0.25">
      <c r="B11" s="18" t="s">
        <v>11</v>
      </c>
      <c r="C11" s="38">
        <v>113000</v>
      </c>
      <c r="D11" s="38">
        <v>146750</v>
      </c>
      <c r="E11" t="s">
        <v>133</v>
      </c>
      <c r="F11" s="33" t="s">
        <v>38</v>
      </c>
      <c r="H11" s="36">
        <v>100</v>
      </c>
      <c r="I11" t="s">
        <v>133</v>
      </c>
      <c r="J11" s="40" t="s">
        <v>62</v>
      </c>
      <c r="K11" s="18"/>
      <c r="L11" s="36">
        <v>1250</v>
      </c>
      <c r="N11" s="33" t="s">
        <v>47</v>
      </c>
      <c r="P11" s="36">
        <v>-8000</v>
      </c>
    </row>
    <row r="12" spans="1:16" x14ac:dyDescent="0.25">
      <c r="B12" t="s">
        <v>12</v>
      </c>
      <c r="C12" s="36">
        <v>80000</v>
      </c>
      <c r="D12" s="36">
        <v>82500</v>
      </c>
      <c r="E12" t="s">
        <v>133</v>
      </c>
      <c r="F12" s="45" t="s">
        <v>39</v>
      </c>
      <c r="G12" s="37"/>
      <c r="H12" s="41">
        <v>11150</v>
      </c>
      <c r="I12" t="s">
        <v>124</v>
      </c>
      <c r="J12" s="109" t="s">
        <v>63</v>
      </c>
      <c r="K12" s="110"/>
      <c r="L12" s="111">
        <v>-3000</v>
      </c>
      <c r="N12" s="99" t="s">
        <v>114</v>
      </c>
      <c r="O12" s="100"/>
      <c r="P12" s="101">
        <v>-8000</v>
      </c>
    </row>
    <row r="13" spans="1:16" x14ac:dyDescent="0.25">
      <c r="B13" t="s">
        <v>13</v>
      </c>
      <c r="C13" s="36">
        <v>50000</v>
      </c>
      <c r="D13" s="36">
        <v>45000</v>
      </c>
      <c r="E13" t="s">
        <v>133</v>
      </c>
      <c r="F13" s="33"/>
      <c r="H13" s="38"/>
      <c r="J13" s="40" t="s">
        <v>64</v>
      </c>
      <c r="K13" s="18"/>
      <c r="L13" s="36">
        <v>5000</v>
      </c>
      <c r="N13" s="33" t="s">
        <v>115</v>
      </c>
      <c r="P13" s="36"/>
    </row>
    <row r="14" spans="1:16" ht="16.5" thickBot="1" x14ac:dyDescent="0.3">
      <c r="B14" s="42" t="s">
        <v>14</v>
      </c>
      <c r="C14" s="118">
        <v>243000</v>
      </c>
      <c r="D14" s="118">
        <v>274250</v>
      </c>
      <c r="E14" t="s">
        <v>124</v>
      </c>
      <c r="F14" s="33"/>
      <c r="J14" s="40" t="s">
        <v>65</v>
      </c>
      <c r="K14" s="18"/>
      <c r="L14" s="44">
        <v>100</v>
      </c>
      <c r="N14" s="33" t="s">
        <v>50</v>
      </c>
      <c r="P14" s="36">
        <v>0</v>
      </c>
    </row>
    <row r="15" spans="1:16" ht="16.5" thickTop="1" x14ac:dyDescent="0.25">
      <c r="C15" s="46"/>
      <c r="D15" s="46"/>
      <c r="F15" s="33"/>
      <c r="J15" s="99" t="s">
        <v>110</v>
      </c>
      <c r="K15" s="105"/>
      <c r="L15" s="106">
        <v>-20000</v>
      </c>
      <c r="N15" s="33" t="s">
        <v>51</v>
      </c>
      <c r="P15" s="36">
        <v>15000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15000</v>
      </c>
    </row>
    <row r="17" spans="2:16" x14ac:dyDescent="0.25">
      <c r="B17" t="s">
        <v>16</v>
      </c>
      <c r="D17" s="36"/>
      <c r="F17" s="33"/>
      <c r="J17" s="33" t="s">
        <v>47</v>
      </c>
      <c r="L17" s="36">
        <v>-8000</v>
      </c>
      <c r="N17" s="33" t="s">
        <v>116</v>
      </c>
      <c r="P17" s="86">
        <v>-13000</v>
      </c>
    </row>
    <row r="18" spans="2:16" x14ac:dyDescent="0.25">
      <c r="B18" t="s">
        <v>17</v>
      </c>
      <c r="C18" s="36">
        <v>0</v>
      </c>
      <c r="D18" s="36">
        <v>15000</v>
      </c>
      <c r="E18" t="s">
        <v>133</v>
      </c>
      <c r="F18" s="33"/>
      <c r="J18" s="99" t="s">
        <v>114</v>
      </c>
      <c r="K18" s="100"/>
      <c r="L18" s="101">
        <v>-8000</v>
      </c>
      <c r="N18" s="33"/>
      <c r="P18" s="46"/>
    </row>
    <row r="19" spans="2:16" x14ac:dyDescent="0.25">
      <c r="B19" t="s">
        <v>18</v>
      </c>
      <c r="C19" s="36">
        <v>0</v>
      </c>
      <c r="D19" s="36">
        <v>5000</v>
      </c>
      <c r="E19" t="s">
        <v>133</v>
      </c>
      <c r="F19" s="33"/>
      <c r="J19" s="33" t="s">
        <v>115</v>
      </c>
      <c r="L19" s="36"/>
      <c r="N19" s="33" t="s">
        <v>54</v>
      </c>
      <c r="P19" s="44">
        <v>93000</v>
      </c>
    </row>
    <row r="20" spans="2:16" ht="16.5" thickBot="1" x14ac:dyDescent="0.3">
      <c r="B20" t="s">
        <v>19</v>
      </c>
      <c r="C20" s="36">
        <v>0</v>
      </c>
      <c r="D20" s="36">
        <v>100</v>
      </c>
      <c r="E20" t="s">
        <v>133</v>
      </c>
      <c r="F20" s="33"/>
      <c r="J20" s="33" t="s">
        <v>50</v>
      </c>
      <c r="L20" s="36">
        <v>0</v>
      </c>
      <c r="N20" s="33" t="s">
        <v>55</v>
      </c>
      <c r="P20" s="98">
        <v>80000</v>
      </c>
    </row>
    <row r="21" spans="2:16" ht="16.5" thickTop="1" x14ac:dyDescent="0.25">
      <c r="B21" t="s">
        <v>20</v>
      </c>
      <c r="C21" s="38">
        <v>0</v>
      </c>
      <c r="D21" s="38">
        <v>20100</v>
      </c>
      <c r="E21" t="s">
        <v>133</v>
      </c>
      <c r="F21" s="33"/>
      <c r="J21" s="33" t="s">
        <v>51</v>
      </c>
      <c r="L21" s="36">
        <v>15000</v>
      </c>
      <c r="N21" s="33"/>
    </row>
    <row r="22" spans="2:16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15000</v>
      </c>
      <c r="N22" s="33"/>
    </row>
    <row r="23" spans="2:16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33" t="s">
        <v>116</v>
      </c>
      <c r="L23" s="86">
        <v>-13000</v>
      </c>
      <c r="N23" s="33"/>
    </row>
    <row r="24" spans="2:16" x14ac:dyDescent="0.25">
      <c r="B24" s="17" t="s">
        <v>23</v>
      </c>
      <c r="C24" s="36">
        <v>240000</v>
      </c>
      <c r="D24" s="36">
        <v>240000</v>
      </c>
      <c r="E24" t="s">
        <v>124</v>
      </c>
      <c r="F24" s="33"/>
      <c r="J24" s="33"/>
      <c r="L24" s="46"/>
      <c r="N24" s="33"/>
    </row>
    <row r="25" spans="2:16" x14ac:dyDescent="0.25">
      <c r="B25" t="s">
        <v>24</v>
      </c>
      <c r="C25" s="32">
        <v>-7000</v>
      </c>
      <c r="D25" s="32">
        <v>4150</v>
      </c>
      <c r="E25" t="s">
        <v>213</v>
      </c>
      <c r="F25" s="33"/>
      <c r="J25" s="33" t="s">
        <v>54</v>
      </c>
      <c r="L25" s="44">
        <v>93000</v>
      </c>
      <c r="N25" s="33"/>
    </row>
    <row r="26" spans="2:16" ht="16.5" thickBot="1" x14ac:dyDescent="0.3">
      <c r="B26" t="s">
        <v>25</v>
      </c>
      <c r="C26" s="38">
        <v>243000</v>
      </c>
      <c r="D26" s="38">
        <v>254150</v>
      </c>
      <c r="E26" t="s">
        <v>133</v>
      </c>
      <c r="F26" s="33"/>
      <c r="J26" s="33" t="s">
        <v>55</v>
      </c>
      <c r="L26" s="98">
        <v>80000</v>
      </c>
      <c r="N26" s="33"/>
    </row>
    <row r="27" spans="2:16" ht="17.25" thickTop="1" thickBot="1" x14ac:dyDescent="0.3">
      <c r="B27" s="6" t="s">
        <v>26</v>
      </c>
      <c r="C27" s="119">
        <v>243000</v>
      </c>
      <c r="D27" s="119">
        <v>274250</v>
      </c>
      <c r="E27" t="s">
        <v>133</v>
      </c>
      <c r="F27" s="33"/>
      <c r="N27" s="33"/>
    </row>
    <row r="28" spans="2:16" ht="16.5" thickTop="1" x14ac:dyDescent="0.25"/>
    <row r="29" spans="2:16" x14ac:dyDescent="0.25">
      <c r="D29" s="3"/>
    </row>
    <row r="30" spans="2:16" hidden="1" outlineLevel="1" x14ac:dyDescent="0.25">
      <c r="B30" s="49" t="s">
        <v>117</v>
      </c>
      <c r="C30" s="50"/>
    </row>
    <row r="31" spans="2:16" hidden="1" outlineLevel="1" x14ac:dyDescent="0.25">
      <c r="B31" s="33" t="s">
        <v>214</v>
      </c>
      <c r="C31" s="51"/>
    </row>
    <row r="32" spans="2:16" ht="16.5" hidden="1" outlineLevel="1" thickBot="1" x14ac:dyDescent="0.3">
      <c r="B32" s="52" t="s">
        <v>215</v>
      </c>
      <c r="C32" s="53"/>
    </row>
    <row r="33" spans="2:3" collapsed="1" x14ac:dyDescent="0.25"/>
    <row r="35" spans="2:3" hidden="1" outlineLevel="1" x14ac:dyDescent="0.25">
      <c r="B35" s="6" t="s">
        <v>151</v>
      </c>
    </row>
    <row r="36" spans="2:3" hidden="1" outlineLevel="1" x14ac:dyDescent="0.25">
      <c r="B36" t="s">
        <v>216</v>
      </c>
      <c r="C36" s="3"/>
    </row>
    <row r="37" spans="2:3" hidden="1" outlineLevel="1" x14ac:dyDescent="0.25">
      <c r="C37" s="95"/>
    </row>
    <row r="38" spans="2:3" ht="16.5" hidden="1" outlineLevel="1" thickBot="1" x14ac:dyDescent="0.3">
      <c r="B38" s="61" t="s">
        <v>180</v>
      </c>
      <c r="C38" s="62" t="s">
        <v>127</v>
      </c>
    </row>
    <row r="39" spans="2:3" ht="16.5" hidden="1" outlineLevel="1" thickTop="1" x14ac:dyDescent="0.25">
      <c r="B39" t="s">
        <v>128</v>
      </c>
      <c r="C39" s="63">
        <v>-15000</v>
      </c>
    </row>
    <row r="40" spans="2:3" hidden="1" outlineLevel="1" x14ac:dyDescent="0.25">
      <c r="B40" s="64" t="s">
        <v>129</v>
      </c>
      <c r="C40" s="65">
        <v>0</v>
      </c>
    </row>
    <row r="41" spans="2:3" hidden="1" outlineLevel="1" x14ac:dyDescent="0.25">
      <c r="B41" s="66" t="s">
        <v>130</v>
      </c>
      <c r="C41" s="67">
        <v>15000</v>
      </c>
    </row>
    <row r="42" spans="2:3" collapsed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63"/>
  <sheetViews>
    <sheetView topLeftCell="C1" zoomScale="115" zoomScaleNormal="115" workbookViewId="0">
      <selection activeCell="E12" sqref="E12"/>
    </sheetView>
  </sheetViews>
  <sheetFormatPr defaultColWidth="11" defaultRowHeight="15.75" x14ac:dyDescent="0.25"/>
  <cols>
    <col min="1" max="1" width="5.375" customWidth="1"/>
    <col min="2" max="2" width="17.625" bestFit="1" customWidth="1"/>
    <col min="3" max="3" width="9.25" bestFit="1" customWidth="1"/>
    <col min="4" max="4" width="10.625" bestFit="1" customWidth="1"/>
    <col min="5" max="5" width="8.25" bestFit="1" customWidth="1"/>
    <col min="6" max="6" width="13.25" bestFit="1" customWidth="1"/>
    <col min="7" max="7" width="8.25" bestFit="1" customWidth="1"/>
    <col min="8" max="8" width="12.25" bestFit="1" customWidth="1"/>
    <col min="9" max="10" width="7.625" bestFit="1" customWidth="1"/>
    <col min="11" max="11" width="8.25" bestFit="1" customWidth="1"/>
    <col min="12" max="12" width="6.625" bestFit="1" customWidth="1"/>
    <col min="13" max="13" width="7.625" bestFit="1" customWidth="1"/>
    <col min="14" max="14" width="8.625" bestFit="1" customWidth="1"/>
    <col min="15" max="15" width="8.625" customWidth="1"/>
    <col min="16" max="16" width="9.25" bestFit="1" customWidth="1"/>
    <col min="17" max="17" width="1.125" customWidth="1"/>
    <col min="18" max="19" width="9.25" bestFit="1" customWidth="1"/>
    <col min="20" max="20" width="19.875" bestFit="1" customWidth="1"/>
    <col min="21" max="21" width="14.75" customWidth="1"/>
  </cols>
  <sheetData>
    <row r="1" spans="1:22" x14ac:dyDescent="0.25">
      <c r="A1" s="133"/>
      <c r="B1" s="134" t="s">
        <v>66</v>
      </c>
      <c r="C1" s="148" t="s">
        <v>5</v>
      </c>
      <c r="D1" s="149"/>
      <c r="E1" s="149"/>
      <c r="F1" s="149"/>
      <c r="G1" s="149"/>
      <c r="H1" s="149"/>
      <c r="I1" s="149"/>
      <c r="J1" s="149"/>
      <c r="K1" s="150" t="s">
        <v>67</v>
      </c>
      <c r="L1" s="149"/>
      <c r="M1" s="149"/>
      <c r="N1" s="150" t="s">
        <v>68</v>
      </c>
      <c r="O1" s="150"/>
      <c r="P1" s="150"/>
      <c r="Q1" s="135"/>
      <c r="R1" s="151" t="s">
        <v>69</v>
      </c>
      <c r="S1" s="151"/>
    </row>
    <row r="2" spans="1:22" ht="107.25" customHeight="1" x14ac:dyDescent="0.25">
      <c r="A2" s="1" t="s">
        <v>70</v>
      </c>
      <c r="B2" s="1" t="s">
        <v>71</v>
      </c>
      <c r="C2" s="23" t="s">
        <v>72</v>
      </c>
      <c r="D2" s="1" t="s">
        <v>73</v>
      </c>
      <c r="E2" s="1" t="s">
        <v>74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79</v>
      </c>
      <c r="K2" s="23" t="s">
        <v>80</v>
      </c>
      <c r="L2" s="1" t="s">
        <v>81</v>
      </c>
      <c r="M2" s="1" t="s">
        <v>82</v>
      </c>
      <c r="N2" s="23" t="s">
        <v>83</v>
      </c>
      <c r="O2" s="23" t="s">
        <v>84</v>
      </c>
      <c r="P2" s="1" t="s">
        <v>85</v>
      </c>
      <c r="Q2" s="20"/>
      <c r="R2" s="1" t="s">
        <v>32</v>
      </c>
      <c r="S2" s="1" t="s">
        <v>86</v>
      </c>
      <c r="T2" s="136" t="s">
        <v>87</v>
      </c>
      <c r="U2" s="136" t="s">
        <v>88</v>
      </c>
    </row>
    <row r="3" spans="1:22" x14ac:dyDescent="0.25">
      <c r="A3">
        <v>1</v>
      </c>
      <c r="B3" s="137" t="str">
        <f>'1.FIFO_Jan.1_Issue shares'!B1</f>
        <v>Issue shares</v>
      </c>
      <c r="C3" s="36">
        <f>8000*25</f>
        <v>200000</v>
      </c>
      <c r="D3" s="2"/>
      <c r="E3" s="2"/>
      <c r="F3" s="2"/>
      <c r="G3" s="2"/>
      <c r="H3" s="2"/>
      <c r="I3" s="2"/>
      <c r="J3" s="24">
        <f>2000*25</f>
        <v>50000</v>
      </c>
      <c r="K3" s="2"/>
      <c r="L3" s="2"/>
      <c r="M3" s="24"/>
      <c r="N3" s="2">
        <f>10000*1</f>
        <v>10000</v>
      </c>
      <c r="O3" s="2">
        <f>250000-N3</f>
        <v>240000</v>
      </c>
      <c r="P3" s="2"/>
      <c r="Q3" s="21"/>
      <c r="R3" s="2"/>
      <c r="S3" s="2"/>
      <c r="U3" s="3">
        <f t="shared" ref="U3:U31" si="0">SUM(C3:J3)-SUM(K3:S3)</f>
        <v>0</v>
      </c>
    </row>
    <row r="4" spans="1:22" x14ac:dyDescent="0.25">
      <c r="A4">
        <v>2</v>
      </c>
      <c r="B4" s="137" t="str">
        <f>'2.Jan. 12_Legal fees'!B1</f>
        <v>Legal fees</v>
      </c>
      <c r="C4" s="36">
        <v>-7000</v>
      </c>
      <c r="D4" s="2"/>
      <c r="E4" s="2"/>
      <c r="F4" s="2"/>
      <c r="G4" s="2"/>
      <c r="H4" s="2"/>
      <c r="I4" s="2"/>
      <c r="J4" s="24"/>
      <c r="K4" s="2"/>
      <c r="L4" s="2"/>
      <c r="M4" s="24"/>
      <c r="N4" s="2"/>
      <c r="O4" s="2"/>
      <c r="P4" s="2"/>
      <c r="Q4" s="21"/>
      <c r="R4" s="2"/>
      <c r="S4" s="2">
        <v>-7000</v>
      </c>
      <c r="T4" t="s">
        <v>35</v>
      </c>
      <c r="U4" s="3">
        <f t="shared" si="0"/>
        <v>0</v>
      </c>
    </row>
    <row r="5" spans="1:22" x14ac:dyDescent="0.25">
      <c r="A5">
        <v>3</v>
      </c>
      <c r="B5" s="137" t="str">
        <f>'3.Jun.1_Purchase barrels '!B1</f>
        <v>Purchase barrels</v>
      </c>
      <c r="C5" s="36">
        <v>-5000</v>
      </c>
      <c r="D5" s="2"/>
      <c r="E5" s="2"/>
      <c r="F5" s="2"/>
      <c r="G5" s="2"/>
      <c r="H5" s="2"/>
      <c r="I5" s="2">
        <v>5000</v>
      </c>
      <c r="J5" s="24"/>
      <c r="K5" s="2"/>
      <c r="L5" s="2"/>
      <c r="M5" s="24"/>
      <c r="N5" s="2"/>
      <c r="O5" s="2"/>
      <c r="P5" s="2"/>
      <c r="Q5" s="21"/>
      <c r="R5" s="2"/>
      <c r="S5" s="2"/>
      <c r="U5" s="3">
        <f t="shared" si="0"/>
        <v>0</v>
      </c>
    </row>
    <row r="6" spans="1:22" x14ac:dyDescent="0.25">
      <c r="A6">
        <v>4</v>
      </c>
      <c r="B6" s="137" t="str">
        <f>'4.Jun.9_Purchase materials'!B1</f>
        <v>Purchase materials</v>
      </c>
      <c r="C6" s="36">
        <v>-20000</v>
      </c>
      <c r="D6" s="2"/>
      <c r="E6" s="2">
        <v>20000</v>
      </c>
      <c r="F6" s="2"/>
      <c r="H6" s="2" t="s">
        <v>89</v>
      </c>
      <c r="I6" s="2"/>
      <c r="J6" s="24"/>
      <c r="K6" s="2"/>
      <c r="L6" s="2" t="s">
        <v>89</v>
      </c>
      <c r="M6" s="24" t="s">
        <v>89</v>
      </c>
      <c r="N6" s="2"/>
      <c r="O6" s="2"/>
      <c r="P6" s="2"/>
      <c r="Q6" s="21"/>
      <c r="R6" s="2"/>
      <c r="S6" s="2"/>
      <c r="U6" s="3">
        <f t="shared" si="0"/>
        <v>0</v>
      </c>
    </row>
    <row r="7" spans="1:22" x14ac:dyDescent="0.25">
      <c r="A7">
        <v>5</v>
      </c>
      <c r="B7" s="137" t="str">
        <f>'5.Jun.20_Purchase equipment'!B1</f>
        <v>Purchase equipment</v>
      </c>
      <c r="C7" s="36">
        <v>-75000</v>
      </c>
      <c r="D7" s="2"/>
      <c r="E7" s="2"/>
      <c r="F7" s="2"/>
      <c r="G7" s="2"/>
      <c r="H7" s="2"/>
      <c r="I7" s="2">
        <v>75000</v>
      </c>
      <c r="J7" s="24"/>
      <c r="K7" s="2"/>
      <c r="L7" s="2"/>
      <c r="M7" s="24"/>
      <c r="N7" s="2"/>
      <c r="O7" s="2"/>
      <c r="P7" s="2"/>
      <c r="Q7" s="21"/>
      <c r="R7" s="2"/>
      <c r="S7" s="2"/>
      <c r="U7" s="3">
        <f t="shared" si="0"/>
        <v>0</v>
      </c>
    </row>
    <row r="8" spans="1:22" x14ac:dyDescent="0.25">
      <c r="B8" s="137"/>
      <c r="C8" s="4">
        <f>SUM(C3:C7)</f>
        <v>93000</v>
      </c>
      <c r="D8" s="4">
        <f t="shared" ref="D8" si="1">SUM(D3:D7)</f>
        <v>0</v>
      </c>
      <c r="E8" s="4">
        <f t="shared" ref="E8" si="2">SUM(E3:E7)</f>
        <v>20000</v>
      </c>
      <c r="F8" s="4">
        <f>SUM(F3:F7)</f>
        <v>0</v>
      </c>
      <c r="G8" s="4">
        <f>SUM(G3:G7)</f>
        <v>0</v>
      </c>
      <c r="H8" s="4">
        <f>SUM(H3:H7)</f>
        <v>0</v>
      </c>
      <c r="I8" s="4">
        <f t="shared" ref="I8" si="3">SUM(I3:I7)</f>
        <v>80000</v>
      </c>
      <c r="J8" s="25">
        <f t="shared" ref="J8" si="4">SUM(J3:J7)</f>
        <v>50000</v>
      </c>
      <c r="K8" s="4">
        <f>SUM(K3:K7)</f>
        <v>0</v>
      </c>
      <c r="L8" s="4">
        <f>SUM(L3:L7)</f>
        <v>0</v>
      </c>
      <c r="M8" s="25">
        <f>SUM(M3:M7)</f>
        <v>0</v>
      </c>
      <c r="N8" s="4">
        <f t="shared" ref="N8" si="5">SUM(N3:N7)</f>
        <v>10000</v>
      </c>
      <c r="O8" s="4">
        <f>SUM(O3:O7)</f>
        <v>240000</v>
      </c>
      <c r="P8" s="25">
        <f t="shared" ref="P8" si="6">SUM(P3:P7)</f>
        <v>0</v>
      </c>
      <c r="Q8" s="22"/>
      <c r="R8" s="4">
        <f>SUM(R3:R7)</f>
        <v>0</v>
      </c>
      <c r="S8" s="4">
        <f>SUM(S3:S7)</f>
        <v>-7000</v>
      </c>
      <c r="T8" s="5"/>
      <c r="U8" s="3">
        <f t="shared" si="0"/>
        <v>0</v>
      </c>
      <c r="V8" s="5"/>
    </row>
    <row r="9" spans="1:22" x14ac:dyDescent="0.25">
      <c r="B9" s="137" t="s">
        <v>90</v>
      </c>
      <c r="C9" s="2"/>
      <c r="D9" s="2"/>
      <c r="E9" s="2"/>
      <c r="F9" s="2"/>
      <c r="G9" s="2"/>
      <c r="H9" s="2"/>
      <c r="I9" s="2"/>
      <c r="J9" s="24"/>
      <c r="K9" s="2"/>
      <c r="L9" s="2"/>
      <c r="M9" s="24"/>
      <c r="N9" s="2"/>
      <c r="O9" s="2"/>
      <c r="P9" s="24">
        <f>-SUM(R9:S9)</f>
        <v>-7000</v>
      </c>
      <c r="Q9" s="21"/>
      <c r="R9" s="2">
        <f>-R8</f>
        <v>0</v>
      </c>
      <c r="S9" s="2">
        <f>-S8</f>
        <v>7000</v>
      </c>
      <c r="U9" s="3">
        <f t="shared" si="0"/>
        <v>0</v>
      </c>
    </row>
    <row r="10" spans="1:22" x14ac:dyDescent="0.25">
      <c r="B10" s="26" t="s">
        <v>91</v>
      </c>
      <c r="C10" s="4">
        <f t="shared" ref="C10:P10" si="7">C8+C9</f>
        <v>93000</v>
      </c>
      <c r="D10" s="4">
        <f t="shared" si="7"/>
        <v>0</v>
      </c>
      <c r="E10" s="4">
        <f t="shared" si="7"/>
        <v>20000</v>
      </c>
      <c r="F10" s="4">
        <f t="shared" si="7"/>
        <v>0</v>
      </c>
      <c r="G10" s="4">
        <f t="shared" si="7"/>
        <v>0</v>
      </c>
      <c r="H10" s="4">
        <f t="shared" si="7"/>
        <v>0</v>
      </c>
      <c r="I10" s="4">
        <f t="shared" si="7"/>
        <v>80000</v>
      </c>
      <c r="J10" s="25">
        <f t="shared" si="7"/>
        <v>50000</v>
      </c>
      <c r="K10" s="4">
        <f t="shared" si="7"/>
        <v>0</v>
      </c>
      <c r="L10" s="4">
        <f t="shared" si="7"/>
        <v>0</v>
      </c>
      <c r="M10" s="25">
        <f t="shared" si="7"/>
        <v>0</v>
      </c>
      <c r="N10" s="4">
        <f t="shared" si="7"/>
        <v>10000</v>
      </c>
      <c r="O10" s="4">
        <f t="shared" si="7"/>
        <v>240000</v>
      </c>
      <c r="P10" s="25">
        <f t="shared" si="7"/>
        <v>-7000</v>
      </c>
      <c r="Q10" s="22"/>
      <c r="R10" s="4">
        <f>R8+R9</f>
        <v>0</v>
      </c>
      <c r="S10" s="4">
        <f>S8+S9</f>
        <v>0</v>
      </c>
      <c r="U10" s="3">
        <f t="shared" si="0"/>
        <v>0</v>
      </c>
    </row>
    <row r="11" spans="1:22" x14ac:dyDescent="0.25">
      <c r="B11" s="137"/>
      <c r="C11" s="2"/>
      <c r="D11" s="2"/>
      <c r="E11" s="2"/>
      <c r="F11" s="2"/>
      <c r="G11" s="2"/>
      <c r="H11" s="2"/>
      <c r="I11" s="2"/>
      <c r="J11" s="24"/>
      <c r="K11" s="2"/>
      <c r="L11" s="2"/>
      <c r="M11" s="24"/>
      <c r="N11" s="2"/>
      <c r="O11" s="2"/>
      <c r="P11" s="2"/>
      <c r="Q11" s="21"/>
      <c r="R11" s="2"/>
      <c r="S11" s="2"/>
      <c r="U11" s="3">
        <f t="shared" si="0"/>
        <v>0</v>
      </c>
    </row>
    <row r="12" spans="1:22" x14ac:dyDescent="0.25">
      <c r="A12">
        <v>6</v>
      </c>
      <c r="B12" s="137" t="str">
        <f>'6.Jul.1_Purchase materials'!B1</f>
        <v>Purchase materials</v>
      </c>
      <c r="C12" s="36">
        <v>-45000</v>
      </c>
      <c r="D12" s="2"/>
      <c r="E12" s="2">
        <v>50000</v>
      </c>
      <c r="F12" s="2"/>
      <c r="H12" s="2"/>
      <c r="I12" s="2"/>
      <c r="J12" s="24"/>
      <c r="K12" s="2"/>
      <c r="L12" s="2">
        <v>5000</v>
      </c>
      <c r="M12" s="24"/>
      <c r="N12" s="2"/>
      <c r="O12" s="2"/>
      <c r="Q12" s="21"/>
      <c r="R12" s="2"/>
      <c r="S12" s="2"/>
      <c r="T12" s="2"/>
      <c r="U12" s="3">
        <f t="shared" si="0"/>
        <v>0</v>
      </c>
    </row>
    <row r="13" spans="1:22" x14ac:dyDescent="0.25">
      <c r="A13">
        <v>7</v>
      </c>
      <c r="B13" s="137" t="str">
        <f>'7.Aug.1_Pay advt in advance'!B1</f>
        <v>Pay advt in advance</v>
      </c>
      <c r="C13" s="36">
        <v>-18000</v>
      </c>
      <c r="D13" s="2"/>
      <c r="E13" s="2"/>
      <c r="F13" s="2"/>
      <c r="G13" s="2"/>
      <c r="H13" s="2">
        <v>18000</v>
      </c>
      <c r="I13" s="2"/>
      <c r="J13" s="24"/>
      <c r="K13" s="2"/>
      <c r="L13" s="2"/>
      <c r="M13" s="24"/>
      <c r="N13" s="2"/>
      <c r="O13" s="2"/>
      <c r="P13" s="2"/>
      <c r="Q13" s="21"/>
      <c r="R13" s="2"/>
      <c r="S13" s="2"/>
      <c r="U13" s="3">
        <f t="shared" si="0"/>
        <v>0</v>
      </c>
    </row>
    <row r="14" spans="1:22" x14ac:dyDescent="0.25">
      <c r="A14">
        <v>8</v>
      </c>
      <c r="B14" s="137" t="str">
        <f>'8.Oct.1_Purchase furniture'!B1</f>
        <v>Purchase furniture</v>
      </c>
      <c r="C14" s="36">
        <v>-8000</v>
      </c>
      <c r="D14" s="2"/>
      <c r="E14" s="2"/>
      <c r="F14" s="2"/>
      <c r="G14" s="2"/>
      <c r="H14" s="2"/>
      <c r="I14" s="2">
        <v>8000</v>
      </c>
      <c r="J14" s="24"/>
      <c r="K14" s="2"/>
      <c r="L14" s="2"/>
      <c r="M14" s="24"/>
      <c r="N14" s="2"/>
      <c r="O14" s="2"/>
      <c r="P14" s="2"/>
      <c r="Q14" s="21"/>
      <c r="R14" s="2"/>
      <c r="S14" s="2"/>
      <c r="U14" s="3">
        <f t="shared" si="0"/>
        <v>0</v>
      </c>
    </row>
    <row r="15" spans="1:22" x14ac:dyDescent="0.25">
      <c r="A15">
        <v>9</v>
      </c>
      <c r="B15" s="137" t="str">
        <f>'9.Dec.1_Loan'!B1</f>
        <v>Loan</v>
      </c>
      <c r="C15" s="36">
        <v>15000</v>
      </c>
      <c r="D15" s="2"/>
      <c r="E15" s="2"/>
      <c r="F15" s="2"/>
      <c r="G15" s="2"/>
      <c r="H15" s="2"/>
      <c r="I15" s="2"/>
      <c r="J15" s="24"/>
      <c r="K15" s="2">
        <v>15000</v>
      </c>
      <c r="L15" s="2"/>
      <c r="M15" s="24"/>
      <c r="N15" s="2"/>
      <c r="O15" s="2"/>
      <c r="Q15" s="21"/>
      <c r="R15" s="2"/>
      <c r="S15" s="2"/>
      <c r="T15" s="2"/>
      <c r="U15" s="3">
        <f t="shared" si="0"/>
        <v>0</v>
      </c>
    </row>
    <row r="16" spans="1:22" x14ac:dyDescent="0.25">
      <c r="A16">
        <v>10</v>
      </c>
      <c r="B16" s="137" t="str">
        <f>'10.Dec.31_Mfg costs'!B1</f>
        <v>Mfg costs</v>
      </c>
      <c r="C16" s="36">
        <v>-34000</v>
      </c>
      <c r="F16" s="2">
        <v>34000</v>
      </c>
      <c r="G16" s="2"/>
      <c r="H16" s="2"/>
      <c r="I16" s="2"/>
      <c r="J16" s="24"/>
      <c r="K16" s="2"/>
      <c r="L16" s="2"/>
      <c r="M16" s="24"/>
      <c r="N16" s="2"/>
      <c r="O16" s="2"/>
      <c r="Q16" s="21"/>
      <c r="U16" s="3">
        <f t="shared" si="0"/>
        <v>0</v>
      </c>
    </row>
    <row r="17" spans="1:21" x14ac:dyDescent="0.25">
      <c r="A17">
        <v>10</v>
      </c>
      <c r="B17" s="137" t="str">
        <f>'10.Dec.31_SG&amp;A costs'!B1</f>
        <v>SG&amp;A costs</v>
      </c>
      <c r="C17" s="36">
        <v>-23000</v>
      </c>
      <c r="D17" s="2"/>
      <c r="E17" s="2"/>
      <c r="F17" s="2"/>
      <c r="G17" s="2"/>
      <c r="H17" s="2"/>
      <c r="I17" s="2"/>
      <c r="J17" s="24"/>
      <c r="K17" s="2"/>
      <c r="L17" s="2"/>
      <c r="M17" s="24"/>
      <c r="N17" s="2"/>
      <c r="O17" s="2"/>
      <c r="Q17" s="21"/>
      <c r="R17" s="2"/>
      <c r="S17" s="2">
        <v>-23000</v>
      </c>
      <c r="T17" t="s">
        <v>35</v>
      </c>
      <c r="U17" s="3">
        <f t="shared" si="0"/>
        <v>0</v>
      </c>
    </row>
    <row r="18" spans="1:21" x14ac:dyDescent="0.25">
      <c r="A18">
        <v>11</v>
      </c>
      <c r="B18" s="137" t="str">
        <f>'11.Dec.31_Sales'!B1</f>
        <v>Sales</v>
      </c>
      <c r="C18" s="36">
        <v>100000</v>
      </c>
      <c r="D18" s="2">
        <v>45000</v>
      </c>
      <c r="E18" s="2"/>
      <c r="F18" s="2"/>
      <c r="G18" s="2"/>
      <c r="H18" s="2"/>
      <c r="I18" s="2"/>
      <c r="J18" s="24"/>
      <c r="K18" s="2"/>
      <c r="L18" s="2"/>
      <c r="M18" s="24"/>
      <c r="N18" s="2"/>
      <c r="O18" s="2"/>
      <c r="Q18" s="21"/>
      <c r="R18" s="2">
        <v>145000</v>
      </c>
      <c r="S18" s="2"/>
      <c r="T18" t="s">
        <v>32</v>
      </c>
      <c r="U18" s="3">
        <f t="shared" si="0"/>
        <v>0</v>
      </c>
    </row>
    <row r="19" spans="1:21" x14ac:dyDescent="0.25">
      <c r="A19">
        <v>12</v>
      </c>
      <c r="B19" s="137" t="str">
        <f>'12_s.Dec.31_Materials on hand'!B1</f>
        <v>Materials on hand</v>
      </c>
      <c r="D19" s="2"/>
      <c r="E19" s="2">
        <f>3750*5-SUM(E12,E10)</f>
        <v>-51250</v>
      </c>
      <c r="F19" s="2">
        <f>-E19</f>
        <v>51250</v>
      </c>
      <c r="H19" s="2"/>
      <c r="I19" s="2"/>
      <c r="J19" s="24"/>
      <c r="K19" s="2"/>
      <c r="L19" s="2"/>
      <c r="M19" s="24"/>
      <c r="N19" s="2"/>
      <c r="O19" s="2"/>
      <c r="Q19" s="21"/>
      <c r="U19" s="3">
        <f t="shared" si="0"/>
        <v>0</v>
      </c>
    </row>
    <row r="20" spans="1:21" x14ac:dyDescent="0.25">
      <c r="B20" s="137" t="str">
        <f>'14.Dec.31_Amort. Intangible'!B1</f>
        <v>Amort intangible</v>
      </c>
      <c r="C20" s="36"/>
      <c r="D20" s="36"/>
      <c r="E20" s="36"/>
      <c r="F20" s="36"/>
      <c r="G20" s="36"/>
      <c r="H20" s="36"/>
      <c r="I20" s="36"/>
      <c r="J20" s="138">
        <f>-H34</f>
        <v>-5000</v>
      </c>
      <c r="K20" s="2"/>
      <c r="L20" s="2"/>
      <c r="M20" s="137"/>
      <c r="N20" s="2"/>
      <c r="O20" s="2"/>
      <c r="Q20" s="21"/>
      <c r="R20" s="2"/>
      <c r="S20" s="2">
        <f>J20</f>
        <v>-5000</v>
      </c>
      <c r="T20" t="s">
        <v>36</v>
      </c>
      <c r="U20" s="3">
        <f t="shared" si="0"/>
        <v>0</v>
      </c>
    </row>
    <row r="21" spans="1:21" x14ac:dyDescent="0.25">
      <c r="B21" s="137" t="str">
        <f>'15_ex.Dec.31_Depn cost_of_sales'!B1</f>
        <v>Depn barrels</v>
      </c>
      <c r="C21" s="36"/>
      <c r="D21" s="36"/>
      <c r="E21" s="36"/>
      <c r="F21" s="36">
        <f>-I21</f>
        <v>1250</v>
      </c>
      <c r="G21" s="36"/>
      <c r="H21" s="36"/>
      <c r="I21" s="36">
        <f>-H35</f>
        <v>-1250</v>
      </c>
      <c r="J21" s="138"/>
      <c r="K21" s="2"/>
      <c r="L21" s="2"/>
      <c r="M21" s="137"/>
      <c r="Q21" s="21"/>
      <c r="R21" s="2"/>
      <c r="S21" s="2"/>
      <c r="T21" s="2"/>
      <c r="U21" s="3">
        <f t="shared" si="0"/>
        <v>0</v>
      </c>
    </row>
    <row r="22" spans="1:21" x14ac:dyDescent="0.25">
      <c r="B22" s="137" t="s">
        <v>92</v>
      </c>
      <c r="C22" s="36"/>
      <c r="D22" s="36"/>
      <c r="E22" s="36"/>
      <c r="F22" s="36">
        <f t="shared" ref="F22" si="8">-I22</f>
        <v>3750</v>
      </c>
      <c r="G22" s="36"/>
      <c r="H22" s="36"/>
      <c r="I22" s="36">
        <f t="shared" ref="I22:I23" si="9">-H36</f>
        <v>-3750</v>
      </c>
      <c r="J22" s="138"/>
      <c r="K22" s="2"/>
      <c r="L22" s="2"/>
      <c r="M22" s="137"/>
      <c r="N22" s="2"/>
      <c r="O22" s="2"/>
      <c r="Q22" s="21"/>
      <c r="R22" s="2"/>
      <c r="S22" s="2"/>
      <c r="T22" s="2"/>
      <c r="U22" s="3">
        <f t="shared" si="0"/>
        <v>0</v>
      </c>
    </row>
    <row r="23" spans="1:21" x14ac:dyDescent="0.25">
      <c r="B23" s="137" t="s">
        <v>93</v>
      </c>
      <c r="C23" s="36"/>
      <c r="D23" s="36"/>
      <c r="E23" s="36"/>
      <c r="F23" s="36"/>
      <c r="G23" s="36"/>
      <c r="H23" s="36"/>
      <c r="I23" s="36">
        <f t="shared" si="9"/>
        <v>-500</v>
      </c>
      <c r="J23" s="138"/>
      <c r="K23" s="2"/>
      <c r="L23" s="2"/>
      <c r="M23" s="137"/>
      <c r="N23" s="2"/>
      <c r="O23" s="2"/>
      <c r="Q23" s="21"/>
      <c r="R23" s="2"/>
      <c r="S23" s="2">
        <v>-500</v>
      </c>
      <c r="T23" t="s">
        <v>35</v>
      </c>
      <c r="U23" s="3">
        <f t="shared" si="0"/>
        <v>0</v>
      </c>
    </row>
    <row r="24" spans="1:21" x14ac:dyDescent="0.25">
      <c r="B24" s="137" t="s">
        <v>94</v>
      </c>
      <c r="C24" s="2"/>
      <c r="D24" s="2"/>
      <c r="E24" s="2"/>
      <c r="F24" s="2">
        <f>-SUM(F16:F23)</f>
        <v>-90250</v>
      </c>
      <c r="G24" s="2">
        <f>-F24</f>
        <v>90250</v>
      </c>
      <c r="H24" s="2"/>
      <c r="I24" s="2"/>
      <c r="J24" s="24"/>
      <c r="K24" s="2"/>
      <c r="L24" s="2"/>
      <c r="M24" s="24"/>
      <c r="N24" s="2"/>
      <c r="O24" s="2"/>
      <c r="Q24" s="21"/>
      <c r="R24" s="2"/>
      <c r="S24" s="2"/>
      <c r="T24" s="2"/>
      <c r="U24" s="3">
        <f t="shared" si="0"/>
        <v>0</v>
      </c>
    </row>
    <row r="25" spans="1:21" x14ac:dyDescent="0.25">
      <c r="B25" s="137" t="s">
        <v>33</v>
      </c>
      <c r="C25" s="2"/>
      <c r="D25" s="2"/>
      <c r="E25" s="2"/>
      <c r="F25" s="2"/>
      <c r="G25" s="2">
        <f>-G24</f>
        <v>-90250</v>
      </c>
      <c r="H25" s="2"/>
      <c r="I25" s="2"/>
      <c r="J25" s="24"/>
      <c r="K25" s="2"/>
      <c r="L25" s="2"/>
      <c r="M25" s="24"/>
      <c r="N25" s="2"/>
      <c r="O25" s="2"/>
      <c r="Q25" s="21"/>
      <c r="R25" s="3"/>
      <c r="S25" s="3">
        <f>G25</f>
        <v>-90250</v>
      </c>
      <c r="T25" t="s">
        <v>33</v>
      </c>
      <c r="U25" s="3">
        <f t="shared" si="0"/>
        <v>0</v>
      </c>
    </row>
    <row r="26" spans="1:21" x14ac:dyDescent="0.25">
      <c r="B26" s="137" t="str">
        <f>'16.Dec.31_Accrue interest'!B1</f>
        <v>Accrue interest</v>
      </c>
      <c r="C26" s="143"/>
      <c r="D26" s="143"/>
      <c r="E26" s="143"/>
      <c r="F26" s="143"/>
      <c r="G26" s="143"/>
      <c r="H26" s="143"/>
      <c r="I26" s="143"/>
      <c r="J26" s="144"/>
      <c r="K26" s="143"/>
      <c r="L26" s="143"/>
      <c r="M26" s="145">
        <f>C15*0.08/12</f>
        <v>100</v>
      </c>
      <c r="N26" s="128"/>
      <c r="O26" s="128"/>
      <c r="P26" s="128"/>
      <c r="Q26" s="146"/>
      <c r="R26" s="143"/>
      <c r="S26" s="143">
        <v>-100</v>
      </c>
      <c r="T26" t="s">
        <v>38</v>
      </c>
      <c r="U26" s="3">
        <f t="shared" si="0"/>
        <v>0</v>
      </c>
    </row>
    <row r="27" spans="1:21" x14ac:dyDescent="0.25">
      <c r="B27" s="137" t="str">
        <f>'17.Dec.31_Advt exp'!B1</f>
        <v>Advt exp</v>
      </c>
      <c r="C27" s="143"/>
      <c r="D27" s="143"/>
      <c r="E27" s="143"/>
      <c r="F27" s="143"/>
      <c r="G27" s="143"/>
      <c r="H27" s="143">
        <f>-H13 * 5 / 6</f>
        <v>-15000</v>
      </c>
      <c r="I27" s="143"/>
      <c r="J27" s="144"/>
      <c r="K27" s="143"/>
      <c r="L27" s="143"/>
      <c r="M27" s="147"/>
      <c r="N27" s="128"/>
      <c r="O27" s="128"/>
      <c r="P27" s="128"/>
      <c r="Q27" s="146"/>
      <c r="R27" s="143"/>
      <c r="S27" s="143">
        <v>-15000</v>
      </c>
      <c r="T27" t="s">
        <v>35</v>
      </c>
      <c r="U27" s="3">
        <f t="shared" si="0"/>
        <v>0</v>
      </c>
    </row>
    <row r="28" spans="1:21" x14ac:dyDescent="0.25">
      <c r="B28" s="137"/>
      <c r="C28" s="4">
        <f t="shared" ref="C28:P28" si="10">SUM(C10:C27)</f>
        <v>80000</v>
      </c>
      <c r="D28" s="4">
        <f t="shared" si="10"/>
        <v>45000</v>
      </c>
      <c r="E28" s="4">
        <f t="shared" si="10"/>
        <v>18750</v>
      </c>
      <c r="F28" s="4">
        <f t="shared" si="10"/>
        <v>0</v>
      </c>
      <c r="G28" s="4">
        <f t="shared" si="10"/>
        <v>0</v>
      </c>
      <c r="H28" s="4">
        <f t="shared" si="10"/>
        <v>3000</v>
      </c>
      <c r="I28" s="4">
        <f t="shared" si="10"/>
        <v>82500</v>
      </c>
      <c r="J28" s="25">
        <f t="shared" si="10"/>
        <v>45000</v>
      </c>
      <c r="K28" s="4">
        <f t="shared" si="10"/>
        <v>15000</v>
      </c>
      <c r="L28" s="4">
        <f t="shared" si="10"/>
        <v>5000</v>
      </c>
      <c r="M28" s="25">
        <f t="shared" si="10"/>
        <v>100</v>
      </c>
      <c r="N28" s="4">
        <f t="shared" si="10"/>
        <v>10000</v>
      </c>
      <c r="O28" s="4">
        <f t="shared" ref="O28" si="11">SUM(O10:O27)</f>
        <v>240000</v>
      </c>
      <c r="P28" s="4">
        <f t="shared" si="10"/>
        <v>-7000</v>
      </c>
      <c r="Q28" s="22"/>
      <c r="R28" s="4">
        <f>SUM(R10:R27)</f>
        <v>145000</v>
      </c>
      <c r="S28" s="4">
        <f>SUM(S13:S27)</f>
        <v>-133850</v>
      </c>
      <c r="U28" s="3">
        <f t="shared" si="0"/>
        <v>0</v>
      </c>
    </row>
    <row r="29" spans="1:21" x14ac:dyDescent="0.25">
      <c r="B29" s="137" t="e">
        <f>'Financials (FIFO)'!#REF!</f>
        <v>#REF!</v>
      </c>
      <c r="C29" s="5"/>
      <c r="D29" s="5"/>
      <c r="E29" s="5"/>
      <c r="F29" s="5"/>
      <c r="G29" s="5"/>
      <c r="H29" s="5"/>
      <c r="I29" s="5"/>
      <c r="J29" s="24"/>
      <c r="K29" s="5"/>
      <c r="L29" s="5"/>
      <c r="M29" s="24"/>
      <c r="N29" s="5"/>
      <c r="O29" s="5"/>
      <c r="P29" s="2">
        <f>-SUM(R29,S29)</f>
        <v>11150</v>
      </c>
      <c r="Q29" s="21"/>
      <c r="R29" s="2">
        <f>-R28</f>
        <v>-145000</v>
      </c>
      <c r="S29" s="2">
        <f>-S28</f>
        <v>133850</v>
      </c>
      <c r="U29" s="3">
        <f t="shared" si="0"/>
        <v>0</v>
      </c>
    </row>
    <row r="30" spans="1:21" x14ac:dyDescent="0.25">
      <c r="B30" s="26" t="s">
        <v>95</v>
      </c>
      <c r="C30" s="4">
        <f t="shared" ref="C30:P30" si="12">C28+C29</f>
        <v>80000</v>
      </c>
      <c r="D30" s="4">
        <f t="shared" si="12"/>
        <v>45000</v>
      </c>
      <c r="E30" s="4">
        <f t="shared" si="12"/>
        <v>18750</v>
      </c>
      <c r="F30" s="4">
        <f t="shared" si="12"/>
        <v>0</v>
      </c>
      <c r="G30" s="4">
        <f t="shared" si="12"/>
        <v>0</v>
      </c>
      <c r="H30" s="4">
        <f t="shared" si="12"/>
        <v>3000</v>
      </c>
      <c r="I30" s="4">
        <f t="shared" si="12"/>
        <v>82500</v>
      </c>
      <c r="J30" s="25">
        <f t="shared" si="12"/>
        <v>45000</v>
      </c>
      <c r="K30" s="4">
        <f t="shared" si="12"/>
        <v>15000</v>
      </c>
      <c r="L30" s="4">
        <f t="shared" si="12"/>
        <v>5000</v>
      </c>
      <c r="M30" s="25">
        <f t="shared" si="12"/>
        <v>100</v>
      </c>
      <c r="N30" s="4">
        <f t="shared" si="12"/>
        <v>10000</v>
      </c>
      <c r="O30" s="4">
        <f t="shared" ref="O30" si="13">O28+O29</f>
        <v>240000</v>
      </c>
      <c r="P30" s="4">
        <f t="shared" si="12"/>
        <v>4150</v>
      </c>
      <c r="Q30" s="22"/>
      <c r="R30" s="4">
        <f>R28+R29</f>
        <v>0</v>
      </c>
      <c r="S30" s="4">
        <f>S28+S29</f>
        <v>0</v>
      </c>
      <c r="U30" s="3">
        <f t="shared" si="0"/>
        <v>0</v>
      </c>
    </row>
    <row r="31" spans="1:21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1"/>
      <c r="R31" s="2"/>
      <c r="S31" s="2"/>
      <c r="U31" s="3">
        <f t="shared" si="0"/>
        <v>0</v>
      </c>
    </row>
    <row r="32" spans="1:21" x14ac:dyDescent="0.25">
      <c r="A32" s="7" t="s">
        <v>96</v>
      </c>
      <c r="C32" s="2"/>
      <c r="D32" s="2"/>
      <c r="E32" s="2"/>
      <c r="F32" s="2"/>
      <c r="I32" s="2"/>
      <c r="J32" s="2"/>
      <c r="K32" s="2"/>
      <c r="L32" s="2"/>
      <c r="M32" s="2"/>
      <c r="N32" s="2"/>
      <c r="O32" s="2"/>
      <c r="P32" s="2"/>
      <c r="Q32" s="21"/>
      <c r="R32" s="2"/>
      <c r="S32" s="2"/>
      <c r="U32" s="3"/>
    </row>
    <row r="33" spans="2:21" ht="33" customHeight="1" x14ac:dyDescent="0.25">
      <c r="B33" s="27" t="s">
        <v>97</v>
      </c>
      <c r="C33" s="28" t="s">
        <v>98</v>
      </c>
      <c r="D33" s="28" t="s">
        <v>99</v>
      </c>
      <c r="E33" s="28" t="s">
        <v>100</v>
      </c>
      <c r="F33" s="28" t="s">
        <v>101</v>
      </c>
      <c r="G33" s="28" t="s">
        <v>102</v>
      </c>
      <c r="H33" s="29" t="s">
        <v>103</v>
      </c>
      <c r="K33" s="2"/>
      <c r="L33" s="2"/>
      <c r="M33" s="2"/>
      <c r="N33" s="2"/>
      <c r="O33" s="2"/>
      <c r="P33" s="2"/>
      <c r="Q33" s="21"/>
      <c r="R33" s="2"/>
      <c r="S33" s="2"/>
      <c r="U33" s="3"/>
    </row>
    <row r="34" spans="2:21" x14ac:dyDescent="0.25">
      <c r="B34" s="139" t="s">
        <v>104</v>
      </c>
      <c r="C34" s="3">
        <f>J3</f>
        <v>50000</v>
      </c>
      <c r="D34" s="5">
        <v>5</v>
      </c>
      <c r="E34" s="5">
        <f>C34/D34</f>
        <v>10000</v>
      </c>
      <c r="F34" s="5">
        <v>6</v>
      </c>
      <c r="G34" s="30">
        <f>F34/12</f>
        <v>0.5</v>
      </c>
      <c r="H34" s="24">
        <f>E34*G34</f>
        <v>5000</v>
      </c>
      <c r="K34" s="2"/>
      <c r="L34" s="2"/>
      <c r="M34" s="2"/>
      <c r="N34" s="2"/>
      <c r="O34" s="2"/>
      <c r="P34" s="2"/>
      <c r="Q34" s="21"/>
      <c r="R34" s="2"/>
      <c r="S34" s="2"/>
    </row>
    <row r="35" spans="2:21" x14ac:dyDescent="0.25">
      <c r="B35" s="139" t="s">
        <v>105</v>
      </c>
      <c r="C35" s="3">
        <f>I5</f>
        <v>5000</v>
      </c>
      <c r="D35" s="5">
        <v>2</v>
      </c>
      <c r="E35" s="5">
        <f>C35/D35</f>
        <v>2500</v>
      </c>
      <c r="F35" s="5">
        <v>6</v>
      </c>
      <c r="G35" s="30">
        <f t="shared" ref="G35:G37" si="14">F35/12</f>
        <v>0.5</v>
      </c>
      <c r="H35" s="24">
        <f>E35*G35</f>
        <v>1250</v>
      </c>
      <c r="K35" s="2"/>
      <c r="L35" s="2"/>
      <c r="M35" s="2"/>
      <c r="N35" s="2"/>
      <c r="O35" s="2"/>
      <c r="P35" s="2"/>
      <c r="Q35" s="21"/>
      <c r="R35" s="2"/>
      <c r="S35" s="2"/>
    </row>
    <row r="36" spans="2:21" x14ac:dyDescent="0.25">
      <c r="B36" s="139" t="s">
        <v>106</v>
      </c>
      <c r="C36" s="3">
        <f>I7</f>
        <v>75000</v>
      </c>
      <c r="D36" s="5">
        <v>10</v>
      </c>
      <c r="E36" s="5">
        <f>C36/D36</f>
        <v>7500</v>
      </c>
      <c r="F36" s="5">
        <v>6</v>
      </c>
      <c r="G36" s="30">
        <f t="shared" si="14"/>
        <v>0.5</v>
      </c>
      <c r="H36" s="24">
        <f>E36*G36</f>
        <v>3750</v>
      </c>
      <c r="K36" s="2"/>
      <c r="L36" s="2"/>
      <c r="M36" s="2"/>
      <c r="N36" s="2"/>
      <c r="O36" s="2"/>
      <c r="P36" s="2"/>
      <c r="Q36" s="21"/>
      <c r="R36" s="2"/>
      <c r="S36" s="2"/>
    </row>
    <row r="37" spans="2:21" x14ac:dyDescent="0.25">
      <c r="B37" s="140" t="s">
        <v>107</v>
      </c>
      <c r="C37" s="141">
        <f>I14</f>
        <v>8000</v>
      </c>
      <c r="D37" s="8">
        <v>4</v>
      </c>
      <c r="E37" s="8">
        <f>C37/D37</f>
        <v>2000</v>
      </c>
      <c r="F37" s="8">
        <v>3</v>
      </c>
      <c r="G37" s="31">
        <f t="shared" si="14"/>
        <v>0.25</v>
      </c>
      <c r="H37" s="142">
        <f>E37*G37</f>
        <v>500</v>
      </c>
      <c r="K37" s="2"/>
      <c r="L37" s="2"/>
      <c r="M37" s="2"/>
      <c r="N37" s="2"/>
      <c r="O37" s="2"/>
      <c r="P37" s="2"/>
      <c r="Q37" s="21"/>
      <c r="R37" s="2"/>
      <c r="S37" s="2"/>
    </row>
    <row r="38" spans="2:21" x14ac:dyDescent="0.25">
      <c r="D38" s="2"/>
      <c r="E38" s="2"/>
      <c r="F38" s="2"/>
      <c r="H38" s="2">
        <f>SUM(H34:H37)</f>
        <v>10500</v>
      </c>
      <c r="K38" s="2"/>
      <c r="L38" s="2"/>
      <c r="M38" s="2"/>
      <c r="N38" s="2"/>
      <c r="O38" s="2"/>
      <c r="P38" s="2"/>
      <c r="Q38" s="21"/>
      <c r="R38" s="2"/>
      <c r="S38" s="2"/>
    </row>
    <row r="39" spans="2:21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2:21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2:21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2:21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2:21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2:21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2:21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2:21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2:21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2:21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3:19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3:19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3:19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3:19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3:19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3:19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3:19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3:19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3:19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3:19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3:19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3:19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3:19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3:19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3:19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</sheetData>
  <mergeCells count="4">
    <mergeCell ref="C1:J1"/>
    <mergeCell ref="K1:M1"/>
    <mergeCell ref="N1:P1"/>
    <mergeCell ref="R1:S1"/>
  </mergeCells>
  <pageMargins left="0.25" right="0.25" top="0.75" bottom="0.75" header="0.3" footer="0.3"/>
  <pageSetup scale="73" fitToHeight="0" orientation="landscape" r:id="rId1"/>
  <colBreaks count="1" manualBreakCount="1">
    <brk id="1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C2B0F-6BDF-4A52-B430-F9C669E23F56}">
  <dimension ref="A1:Q34"/>
  <sheetViews>
    <sheetView zoomScale="85" zoomScaleNormal="85" workbookViewId="0">
      <selection activeCell="F30" sqref="F30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108</v>
      </c>
      <c r="B1" s="6" t="s">
        <v>109</v>
      </c>
      <c r="C1" s="128">
        <f>'Ledger (FIFO)'!A3</f>
        <v>1</v>
      </c>
      <c r="F1" s="33"/>
      <c r="J1" s="33"/>
      <c r="N1" s="33"/>
    </row>
    <row r="2" spans="1:16" x14ac:dyDescent="0.25">
      <c r="C2" s="9" t="s">
        <v>0</v>
      </c>
      <c r="D2" s="13" t="s">
        <v>28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28</v>
      </c>
      <c r="J3" s="33"/>
      <c r="L3" s="13" t="s">
        <v>28</v>
      </c>
      <c r="N3" s="33"/>
      <c r="P3" s="13" t="s">
        <v>28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33" t="s">
        <v>32</v>
      </c>
      <c r="H5" s="36">
        <v>0</v>
      </c>
      <c r="J5" s="33" t="s">
        <v>110</v>
      </c>
      <c r="N5" s="33" t="s">
        <v>110</v>
      </c>
    </row>
    <row r="6" spans="1:16" x14ac:dyDescent="0.25">
      <c r="B6" t="s">
        <v>6</v>
      </c>
      <c r="F6" s="33" t="s">
        <v>33</v>
      </c>
      <c r="H6" s="36">
        <v>0</v>
      </c>
      <c r="J6" s="33" t="s">
        <v>57</v>
      </c>
      <c r="L6" s="36">
        <v>0</v>
      </c>
      <c r="N6" s="33" t="s">
        <v>42</v>
      </c>
      <c r="P6" s="36">
        <v>0</v>
      </c>
    </row>
    <row r="7" spans="1:16" x14ac:dyDescent="0.25">
      <c r="B7" s="37" t="s">
        <v>7</v>
      </c>
      <c r="C7" s="32">
        <v>0</v>
      </c>
      <c r="D7" s="32">
        <v>200000</v>
      </c>
      <c r="E7" t="s">
        <v>111</v>
      </c>
      <c r="F7" s="33" t="s">
        <v>112</v>
      </c>
      <c r="H7" s="38">
        <v>0</v>
      </c>
      <c r="J7" s="39" t="s">
        <v>58</v>
      </c>
      <c r="K7" s="17"/>
      <c r="L7" s="36"/>
      <c r="N7" s="33" t="s">
        <v>113</v>
      </c>
      <c r="P7" s="36">
        <v>0</v>
      </c>
    </row>
    <row r="8" spans="1:16" x14ac:dyDescent="0.25">
      <c r="B8" t="s">
        <v>8</v>
      </c>
      <c r="C8" s="36">
        <v>0</v>
      </c>
      <c r="D8" s="36">
        <v>0</v>
      </c>
      <c r="F8" s="33" t="s">
        <v>35</v>
      </c>
      <c r="H8" s="36">
        <v>0</v>
      </c>
      <c r="J8" s="40" t="s">
        <v>59</v>
      </c>
      <c r="K8" s="18"/>
      <c r="L8" s="36">
        <v>0</v>
      </c>
      <c r="N8" s="33" t="s">
        <v>44</v>
      </c>
      <c r="P8" s="36">
        <v>0</v>
      </c>
    </row>
    <row r="9" spans="1:16" x14ac:dyDescent="0.25">
      <c r="B9" t="s">
        <v>9</v>
      </c>
      <c r="C9" s="36">
        <v>0</v>
      </c>
      <c r="D9" s="36">
        <v>0</v>
      </c>
      <c r="F9" s="33" t="s">
        <v>36</v>
      </c>
      <c r="H9" s="36">
        <v>0</v>
      </c>
      <c r="J9" s="39" t="s">
        <v>60</v>
      </c>
      <c r="K9" s="17"/>
      <c r="L9" s="36"/>
      <c r="N9" s="68" t="s">
        <v>110</v>
      </c>
      <c r="O9" s="69"/>
      <c r="P9" s="70">
        <v>0</v>
      </c>
    </row>
    <row r="10" spans="1:16" x14ac:dyDescent="0.25">
      <c r="B10" t="s">
        <v>10</v>
      </c>
      <c r="C10" s="36">
        <v>0</v>
      </c>
      <c r="D10" s="36">
        <v>0</v>
      </c>
      <c r="F10" s="33" t="s">
        <v>37</v>
      </c>
      <c r="H10" s="36">
        <v>0</v>
      </c>
      <c r="J10" s="40" t="s">
        <v>61</v>
      </c>
      <c r="K10" s="18"/>
      <c r="L10" s="36">
        <v>0</v>
      </c>
      <c r="N10" s="33" t="s">
        <v>114</v>
      </c>
      <c r="P10" s="36"/>
    </row>
    <row r="11" spans="1:16" x14ac:dyDescent="0.25">
      <c r="B11" s="54" t="s">
        <v>11</v>
      </c>
      <c r="C11" s="41">
        <v>0</v>
      </c>
      <c r="D11" s="41">
        <v>200000</v>
      </c>
      <c r="E11" t="s">
        <v>111</v>
      </c>
      <c r="F11" s="33" t="s">
        <v>38</v>
      </c>
      <c r="H11" s="36">
        <v>0</v>
      </c>
      <c r="J11" s="40" t="s">
        <v>62</v>
      </c>
      <c r="K11" s="18"/>
      <c r="L11" s="36">
        <v>0</v>
      </c>
      <c r="N11" s="33" t="s">
        <v>47</v>
      </c>
      <c r="P11" s="36">
        <v>0</v>
      </c>
    </row>
    <row r="12" spans="1:16" x14ac:dyDescent="0.25">
      <c r="B12" t="s">
        <v>12</v>
      </c>
      <c r="C12" s="36">
        <v>0</v>
      </c>
      <c r="D12" s="36">
        <v>0</v>
      </c>
      <c r="F12" s="33" t="s">
        <v>39</v>
      </c>
      <c r="H12" s="38">
        <v>0</v>
      </c>
      <c r="J12" s="40" t="s">
        <v>63</v>
      </c>
      <c r="K12" s="18"/>
      <c r="L12" s="36">
        <v>0</v>
      </c>
      <c r="N12" s="68" t="s">
        <v>114</v>
      </c>
      <c r="O12" s="71"/>
      <c r="P12" s="72">
        <v>0</v>
      </c>
    </row>
    <row r="13" spans="1:16" x14ac:dyDescent="0.25">
      <c r="B13" s="37" t="s">
        <v>13</v>
      </c>
      <c r="C13" s="32">
        <v>0</v>
      </c>
      <c r="D13" s="32">
        <v>50000</v>
      </c>
      <c r="E13" t="s">
        <v>111</v>
      </c>
      <c r="F13" s="33"/>
      <c r="H13" s="38"/>
      <c r="J13" s="40" t="s">
        <v>64</v>
      </c>
      <c r="K13" s="18"/>
      <c r="L13" s="36">
        <v>0</v>
      </c>
      <c r="N13" s="33" t="s">
        <v>115</v>
      </c>
      <c r="O13" s="6"/>
      <c r="P13" s="57"/>
    </row>
    <row r="14" spans="1:16" ht="16.5" thickBot="1" x14ac:dyDescent="0.3">
      <c r="B14" s="42" t="s">
        <v>14</v>
      </c>
      <c r="C14" s="43">
        <v>0</v>
      </c>
      <c r="D14" s="117">
        <v>250000</v>
      </c>
      <c r="E14" t="s">
        <v>111</v>
      </c>
      <c r="F14" s="33"/>
      <c r="J14" s="40" t="s">
        <v>65</v>
      </c>
      <c r="K14" s="18"/>
      <c r="L14" s="44">
        <v>0</v>
      </c>
      <c r="N14" s="45" t="s">
        <v>50</v>
      </c>
      <c r="O14" s="37"/>
      <c r="P14" s="32">
        <v>200000</v>
      </c>
    </row>
    <row r="15" spans="1:16" ht="16.5" thickTop="1" x14ac:dyDescent="0.25">
      <c r="C15" s="46"/>
      <c r="D15" s="46"/>
      <c r="F15" s="33"/>
      <c r="J15" s="68" t="s">
        <v>110</v>
      </c>
      <c r="K15" s="76"/>
      <c r="L15" s="77">
        <v>0</v>
      </c>
      <c r="N15" s="33" t="s">
        <v>51</v>
      </c>
      <c r="P15" s="36">
        <v>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73" t="s">
        <v>115</v>
      </c>
      <c r="O16" s="74"/>
      <c r="P16" s="75">
        <v>200000</v>
      </c>
    </row>
    <row r="17" spans="2:16" x14ac:dyDescent="0.25">
      <c r="B17" t="s">
        <v>16</v>
      </c>
      <c r="D17" s="36"/>
      <c r="F17" s="33"/>
      <c r="J17" s="33" t="s">
        <v>47</v>
      </c>
      <c r="L17" s="36">
        <v>0</v>
      </c>
      <c r="N17" s="45" t="s">
        <v>116</v>
      </c>
      <c r="O17" s="37"/>
      <c r="P17" s="47">
        <v>200000</v>
      </c>
    </row>
    <row r="18" spans="2:16" x14ac:dyDescent="0.25">
      <c r="B18" t="s">
        <v>17</v>
      </c>
      <c r="C18" s="36">
        <v>0</v>
      </c>
      <c r="D18" s="36">
        <v>0</v>
      </c>
      <c r="F18" s="33"/>
      <c r="J18" s="68" t="s">
        <v>114</v>
      </c>
      <c r="K18" s="69"/>
      <c r="L18" s="70">
        <v>0</v>
      </c>
      <c r="N18" s="33"/>
      <c r="P18" s="46"/>
    </row>
    <row r="19" spans="2:16" x14ac:dyDescent="0.25">
      <c r="B19" t="s">
        <v>18</v>
      </c>
      <c r="C19" s="36">
        <v>0</v>
      </c>
      <c r="D19" s="36">
        <v>0</v>
      </c>
      <c r="F19" s="33"/>
      <c r="J19" s="33" t="s">
        <v>115</v>
      </c>
      <c r="L19" s="36"/>
      <c r="N19" s="33" t="s">
        <v>54</v>
      </c>
      <c r="P19" s="44">
        <v>0</v>
      </c>
    </row>
    <row r="20" spans="2:16" ht="16.5" thickBot="1" x14ac:dyDescent="0.3">
      <c r="B20" t="s">
        <v>19</v>
      </c>
      <c r="C20" s="36">
        <v>0</v>
      </c>
      <c r="D20" s="36">
        <v>0</v>
      </c>
      <c r="F20" s="33"/>
      <c r="J20" s="45" t="s">
        <v>50</v>
      </c>
      <c r="K20" s="37"/>
      <c r="L20" s="32">
        <v>200000</v>
      </c>
      <c r="N20" s="45" t="s">
        <v>55</v>
      </c>
      <c r="O20" s="37"/>
      <c r="P20" s="48">
        <v>200000</v>
      </c>
    </row>
    <row r="21" spans="2:16" ht="16.5" thickTop="1" x14ac:dyDescent="0.25">
      <c r="B21" t="s">
        <v>20</v>
      </c>
      <c r="C21" s="38">
        <v>0</v>
      </c>
      <c r="D21" s="38">
        <v>0</v>
      </c>
      <c r="F21" s="33"/>
      <c r="J21" s="33" t="s">
        <v>51</v>
      </c>
      <c r="L21" s="36">
        <v>0</v>
      </c>
      <c r="N21" s="33"/>
    </row>
    <row r="22" spans="2:16" x14ac:dyDescent="0.25">
      <c r="B22" t="s">
        <v>21</v>
      </c>
      <c r="C22" s="36"/>
      <c r="D22" s="36"/>
      <c r="F22" s="33"/>
      <c r="J22" s="73" t="s">
        <v>115</v>
      </c>
      <c r="K22" s="74"/>
      <c r="L22" s="75">
        <v>200000</v>
      </c>
      <c r="N22" s="33"/>
    </row>
    <row r="23" spans="2:16" x14ac:dyDescent="0.25">
      <c r="B23" s="55" t="s">
        <v>22</v>
      </c>
      <c r="C23" s="32">
        <v>0</v>
      </c>
      <c r="D23" s="32">
        <v>10000</v>
      </c>
      <c r="E23" t="s">
        <v>111</v>
      </c>
      <c r="F23" s="33"/>
      <c r="J23" s="45" t="s">
        <v>116</v>
      </c>
      <c r="K23" s="37"/>
      <c r="L23" s="47">
        <v>200000</v>
      </c>
      <c r="N23" s="33"/>
    </row>
    <row r="24" spans="2:16" x14ac:dyDescent="0.25">
      <c r="B24" s="55" t="s">
        <v>23</v>
      </c>
      <c r="C24" s="32">
        <v>0</v>
      </c>
      <c r="D24" s="32">
        <v>240000</v>
      </c>
      <c r="E24" t="s">
        <v>111</v>
      </c>
      <c r="F24" s="33"/>
      <c r="J24" s="33"/>
      <c r="L24" s="46"/>
      <c r="N24" s="33"/>
    </row>
    <row r="25" spans="2:16" x14ac:dyDescent="0.25">
      <c r="B25" t="s">
        <v>24</v>
      </c>
      <c r="C25" s="36">
        <v>0</v>
      </c>
      <c r="D25" s="36">
        <v>0</v>
      </c>
      <c r="F25" s="33"/>
      <c r="J25" s="33" t="s">
        <v>54</v>
      </c>
      <c r="L25" s="44">
        <v>0</v>
      </c>
      <c r="N25" s="33"/>
    </row>
    <row r="26" spans="2:16" ht="16.5" thickBot="1" x14ac:dyDescent="0.3">
      <c r="B26" s="37" t="s">
        <v>25</v>
      </c>
      <c r="C26" s="41">
        <v>0</v>
      </c>
      <c r="D26" s="41">
        <v>250000</v>
      </c>
      <c r="E26" t="s">
        <v>111</v>
      </c>
      <c r="F26" s="33"/>
      <c r="J26" s="45" t="s">
        <v>55</v>
      </c>
      <c r="K26" s="37"/>
      <c r="L26" s="48">
        <v>200000</v>
      </c>
      <c r="N26" s="33"/>
    </row>
    <row r="27" spans="2:16" ht="17.25" thickTop="1" thickBot="1" x14ac:dyDescent="0.3">
      <c r="B27" s="42" t="s">
        <v>26</v>
      </c>
      <c r="C27" s="43">
        <v>0</v>
      </c>
      <c r="D27" s="117">
        <v>250000</v>
      </c>
      <c r="E27" t="s">
        <v>111</v>
      </c>
      <c r="F27" s="33"/>
      <c r="N27" s="33"/>
    </row>
    <row r="28" spans="2:16" ht="17.25" thickTop="1" thickBot="1" x14ac:dyDescent="0.3"/>
    <row r="29" spans="2:16" outlineLevel="1" x14ac:dyDescent="0.25">
      <c r="B29" s="49" t="s">
        <v>117</v>
      </c>
      <c r="C29" s="50"/>
    </row>
    <row r="30" spans="2:16" outlineLevel="1" x14ac:dyDescent="0.25">
      <c r="B30" s="33" t="s">
        <v>118</v>
      </c>
      <c r="C30" s="51"/>
    </row>
    <row r="31" spans="2:16" outlineLevel="1" x14ac:dyDescent="0.25">
      <c r="B31" s="33" t="s">
        <v>119</v>
      </c>
      <c r="C31" s="51"/>
    </row>
    <row r="32" spans="2:16" outlineLevel="1" x14ac:dyDescent="0.25">
      <c r="B32" s="33" t="s">
        <v>120</v>
      </c>
      <c r="C32" s="51"/>
    </row>
    <row r="33" spans="2:3" ht="16.5" outlineLevel="1" thickBot="1" x14ac:dyDescent="0.3">
      <c r="B33" s="52" t="s">
        <v>121</v>
      </c>
      <c r="C33" s="53"/>
    </row>
    <row r="34" spans="2:3" outlineLevel="1" x14ac:dyDescent="0.25"/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FA9D-31BE-4FD7-B013-5D02FFB4290E}">
  <dimension ref="A1:R36"/>
  <sheetViews>
    <sheetView zoomScale="85" zoomScaleNormal="85" workbookViewId="0">
      <selection activeCell="R24" sqref="R24"/>
    </sheetView>
  </sheetViews>
  <sheetFormatPr defaultColWidth="11" defaultRowHeight="15.75" outlineLevelRow="1" outlineLevelCol="1" x14ac:dyDescent="0.25"/>
  <cols>
    <col min="1" max="1" width="6.625" customWidth="1"/>
    <col min="2" max="2" width="25.87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hidden="1" customWidth="1" outlineLevel="1"/>
    <col min="18" max="18" width="11" collapsed="1"/>
  </cols>
  <sheetData>
    <row r="1" spans="1:17" x14ac:dyDescent="0.25">
      <c r="A1" s="6" t="s">
        <v>122</v>
      </c>
      <c r="B1" s="6" t="s">
        <v>123</v>
      </c>
      <c r="C1" s="128">
        <f>'Ledger (FIFO)'!A4</f>
        <v>2</v>
      </c>
      <c r="F1" s="33"/>
      <c r="J1" s="33"/>
      <c r="N1" s="33"/>
    </row>
    <row r="2" spans="1:17" x14ac:dyDescent="0.25">
      <c r="C2" s="9" t="s">
        <v>0</v>
      </c>
      <c r="D2" s="13" t="s">
        <v>28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7" x14ac:dyDescent="0.25">
      <c r="C3" s="9"/>
      <c r="D3" s="9"/>
      <c r="F3" s="33"/>
      <c r="H3" s="13" t="s">
        <v>28</v>
      </c>
      <c r="J3" s="33"/>
      <c r="L3" s="13" t="s">
        <v>28</v>
      </c>
      <c r="N3" s="33"/>
      <c r="P3" s="13" t="s">
        <v>28</v>
      </c>
    </row>
    <row r="4" spans="1:17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7" x14ac:dyDescent="0.25">
      <c r="B5" s="6" t="s">
        <v>5</v>
      </c>
      <c r="C5" s="6"/>
      <c r="D5" s="6"/>
      <c r="F5" s="33" t="s">
        <v>32</v>
      </c>
      <c r="H5" s="36">
        <v>0</v>
      </c>
      <c r="J5" s="33" t="s">
        <v>110</v>
      </c>
      <c r="N5" s="33" t="s">
        <v>110</v>
      </c>
    </row>
    <row r="6" spans="1:17" x14ac:dyDescent="0.25">
      <c r="B6" t="s">
        <v>6</v>
      </c>
      <c r="F6" s="33" t="s">
        <v>33</v>
      </c>
      <c r="H6" s="36">
        <v>0</v>
      </c>
      <c r="J6" s="58" t="s">
        <v>57</v>
      </c>
      <c r="K6" s="59"/>
      <c r="L6" s="60">
        <v>-7000</v>
      </c>
      <c r="N6" s="33" t="s">
        <v>42</v>
      </c>
      <c r="P6" s="36">
        <v>0</v>
      </c>
    </row>
    <row r="7" spans="1:17" x14ac:dyDescent="0.25">
      <c r="B7" s="37" t="s">
        <v>7</v>
      </c>
      <c r="C7" s="32">
        <v>0</v>
      </c>
      <c r="D7" s="32">
        <v>193000</v>
      </c>
      <c r="E7" t="s">
        <v>124</v>
      </c>
      <c r="F7" s="33" t="s">
        <v>112</v>
      </c>
      <c r="H7" s="38">
        <v>0</v>
      </c>
      <c r="J7" s="39" t="s">
        <v>58</v>
      </c>
      <c r="K7" s="17"/>
      <c r="L7" s="36"/>
      <c r="N7" s="33" t="s">
        <v>113</v>
      </c>
      <c r="P7" s="36">
        <v>0</v>
      </c>
    </row>
    <row r="8" spans="1:17" x14ac:dyDescent="0.25">
      <c r="B8" t="s">
        <v>8</v>
      </c>
      <c r="C8" s="36">
        <v>0</v>
      </c>
      <c r="D8" s="36">
        <v>0</v>
      </c>
      <c r="F8" s="45" t="s">
        <v>35</v>
      </c>
      <c r="G8" s="37"/>
      <c r="H8" s="32">
        <v>7000</v>
      </c>
      <c r="I8" t="s">
        <v>111</v>
      </c>
      <c r="J8" s="40" t="s">
        <v>59</v>
      </c>
      <c r="K8" s="18"/>
      <c r="L8" s="36">
        <v>0</v>
      </c>
      <c r="N8" s="45" t="s">
        <v>44</v>
      </c>
      <c r="O8" s="37"/>
      <c r="P8" s="32">
        <v>-7000</v>
      </c>
    </row>
    <row r="9" spans="1:17" x14ac:dyDescent="0.25">
      <c r="B9" t="s">
        <v>9</v>
      </c>
      <c r="C9" s="36">
        <v>0</v>
      </c>
      <c r="D9" s="36">
        <v>0</v>
      </c>
      <c r="F9" s="33" t="s">
        <v>36</v>
      </c>
      <c r="H9" s="36">
        <v>0</v>
      </c>
      <c r="J9" s="39" t="s">
        <v>60</v>
      </c>
      <c r="K9" s="17"/>
      <c r="L9" s="36"/>
      <c r="N9" s="73" t="s">
        <v>110</v>
      </c>
      <c r="O9" s="74"/>
      <c r="P9" s="75">
        <v>-7000</v>
      </c>
      <c r="Q9" t="s">
        <v>124</v>
      </c>
    </row>
    <row r="10" spans="1:17" x14ac:dyDescent="0.25">
      <c r="B10" t="s">
        <v>10</v>
      </c>
      <c r="C10" s="36">
        <v>0</v>
      </c>
      <c r="D10" s="36">
        <v>0</v>
      </c>
      <c r="F10" s="45" t="s">
        <v>37</v>
      </c>
      <c r="G10" s="37"/>
      <c r="H10" s="32">
        <v>-7000</v>
      </c>
      <c r="I10" t="s">
        <v>124</v>
      </c>
      <c r="J10" s="40" t="s">
        <v>61</v>
      </c>
      <c r="K10" s="18"/>
      <c r="L10" s="36">
        <v>0</v>
      </c>
      <c r="N10" s="33" t="s">
        <v>114</v>
      </c>
      <c r="P10" s="36"/>
    </row>
    <row r="11" spans="1:17" x14ac:dyDescent="0.25">
      <c r="B11" s="54" t="s">
        <v>11</v>
      </c>
      <c r="C11" s="41">
        <v>0</v>
      </c>
      <c r="D11" s="41">
        <v>193000</v>
      </c>
      <c r="E11" t="s">
        <v>124</v>
      </c>
      <c r="F11" s="33" t="s">
        <v>38</v>
      </c>
      <c r="H11" s="36">
        <v>0</v>
      </c>
      <c r="J11" s="40" t="s">
        <v>62</v>
      </c>
      <c r="K11" s="18"/>
      <c r="L11" s="36">
        <v>0</v>
      </c>
      <c r="N11" s="33" t="s">
        <v>47</v>
      </c>
      <c r="P11" s="36">
        <v>0</v>
      </c>
    </row>
    <row r="12" spans="1:17" x14ac:dyDescent="0.25">
      <c r="B12" t="s">
        <v>12</v>
      </c>
      <c r="C12" s="36">
        <v>0</v>
      </c>
      <c r="D12" s="36">
        <v>0</v>
      </c>
      <c r="F12" s="45" t="s">
        <v>39</v>
      </c>
      <c r="G12" s="37"/>
      <c r="H12" s="41">
        <v>-7000</v>
      </c>
      <c r="I12" t="s">
        <v>124</v>
      </c>
      <c r="J12" s="40" t="s">
        <v>63</v>
      </c>
      <c r="K12" s="18"/>
      <c r="L12" s="36">
        <v>0</v>
      </c>
      <c r="N12" s="68" t="s">
        <v>114</v>
      </c>
      <c r="O12" s="69"/>
      <c r="P12" s="70">
        <v>0</v>
      </c>
    </row>
    <row r="13" spans="1:17" x14ac:dyDescent="0.25">
      <c r="B13" t="s">
        <v>13</v>
      </c>
      <c r="C13" s="36">
        <v>0</v>
      </c>
      <c r="D13" s="36">
        <v>50000</v>
      </c>
      <c r="F13" s="33"/>
      <c r="H13" s="38"/>
      <c r="J13" s="40" t="s">
        <v>64</v>
      </c>
      <c r="K13" s="18"/>
      <c r="L13" s="36">
        <v>0</v>
      </c>
      <c r="N13" s="33" t="s">
        <v>115</v>
      </c>
      <c r="P13" s="80"/>
    </row>
    <row r="14" spans="1:17" ht="16.5" thickBot="1" x14ac:dyDescent="0.3">
      <c r="B14" s="42" t="s">
        <v>14</v>
      </c>
      <c r="C14" s="43">
        <v>0</v>
      </c>
      <c r="D14" s="117">
        <v>243000</v>
      </c>
      <c r="E14" t="s">
        <v>124</v>
      </c>
      <c r="F14" s="33"/>
      <c r="J14" s="40" t="s">
        <v>65</v>
      </c>
      <c r="K14" s="18"/>
      <c r="L14" s="44">
        <v>0</v>
      </c>
      <c r="N14" s="33" t="s">
        <v>50</v>
      </c>
      <c r="P14" s="36">
        <v>200000</v>
      </c>
    </row>
    <row r="15" spans="1:17" ht="16.5" thickTop="1" x14ac:dyDescent="0.25">
      <c r="C15" s="46"/>
      <c r="D15" s="46"/>
      <c r="F15" s="33"/>
      <c r="J15" s="73" t="s">
        <v>110</v>
      </c>
      <c r="K15" s="78"/>
      <c r="L15" s="79">
        <v>-7000</v>
      </c>
      <c r="M15" t="s">
        <v>124</v>
      </c>
      <c r="N15" s="33" t="s">
        <v>51</v>
      </c>
      <c r="P15" s="36">
        <v>0</v>
      </c>
    </row>
    <row r="16" spans="1:17" x14ac:dyDescent="0.25">
      <c r="B16" s="6" t="s">
        <v>15</v>
      </c>
      <c r="C16" s="6"/>
      <c r="D16" s="36"/>
      <c r="F16" s="33"/>
      <c r="J16" s="33" t="s">
        <v>114</v>
      </c>
      <c r="L16" s="36"/>
      <c r="N16" s="68" t="s">
        <v>115</v>
      </c>
      <c r="O16" s="69"/>
      <c r="P16" s="70">
        <v>200000</v>
      </c>
    </row>
    <row r="17" spans="2:17" x14ac:dyDescent="0.25">
      <c r="B17" t="s">
        <v>16</v>
      </c>
      <c r="D17" s="36"/>
      <c r="F17" s="33"/>
      <c r="J17" s="33" t="s">
        <v>47</v>
      </c>
      <c r="L17" s="36">
        <v>0</v>
      </c>
      <c r="N17" s="45" t="s">
        <v>116</v>
      </c>
      <c r="O17" s="37"/>
      <c r="P17" s="47">
        <v>193000</v>
      </c>
      <c r="Q17" t="s">
        <v>124</v>
      </c>
    </row>
    <row r="18" spans="2:17" x14ac:dyDescent="0.25">
      <c r="B18" t="s">
        <v>17</v>
      </c>
      <c r="C18" s="36">
        <v>0</v>
      </c>
      <c r="D18" s="36">
        <v>0</v>
      </c>
      <c r="F18" s="33"/>
      <c r="J18" s="68" t="s">
        <v>114</v>
      </c>
      <c r="K18" s="69"/>
      <c r="L18" s="70">
        <v>0</v>
      </c>
      <c r="N18" s="33"/>
      <c r="P18" s="46"/>
    </row>
    <row r="19" spans="2:17" x14ac:dyDescent="0.25">
      <c r="B19" t="s">
        <v>18</v>
      </c>
      <c r="C19" s="36">
        <v>0</v>
      </c>
      <c r="D19" s="36">
        <v>0</v>
      </c>
      <c r="F19" s="33"/>
      <c r="J19" s="33" t="s">
        <v>115</v>
      </c>
      <c r="L19" s="36"/>
      <c r="N19" s="33" t="s">
        <v>54</v>
      </c>
      <c r="P19" s="44">
        <v>0</v>
      </c>
    </row>
    <row r="20" spans="2:17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200000</v>
      </c>
      <c r="N20" s="45" t="s">
        <v>55</v>
      </c>
      <c r="O20" s="37"/>
      <c r="P20" s="48">
        <v>193000</v>
      </c>
      <c r="Q20" t="s">
        <v>124</v>
      </c>
    </row>
    <row r="21" spans="2:17" ht="16.5" thickTop="1" x14ac:dyDescent="0.25">
      <c r="B21" t="s">
        <v>20</v>
      </c>
      <c r="C21" s="38">
        <v>0</v>
      </c>
      <c r="D21" s="38">
        <v>0</v>
      </c>
      <c r="F21" s="33"/>
      <c r="J21" s="33" t="s">
        <v>51</v>
      </c>
      <c r="L21" s="36">
        <v>0</v>
      </c>
      <c r="N21" s="33"/>
    </row>
    <row r="22" spans="2:17" x14ac:dyDescent="0.25">
      <c r="B22" t="s">
        <v>21</v>
      </c>
      <c r="C22" s="36"/>
      <c r="D22" s="36"/>
      <c r="F22" s="33"/>
      <c r="J22" s="68" t="s">
        <v>115</v>
      </c>
      <c r="K22" s="69"/>
      <c r="L22" s="70">
        <v>200000</v>
      </c>
      <c r="N22" s="33"/>
    </row>
    <row r="23" spans="2:17" x14ac:dyDescent="0.25">
      <c r="B23" s="17" t="s">
        <v>22</v>
      </c>
      <c r="C23" s="36">
        <v>0</v>
      </c>
      <c r="D23" s="36">
        <v>10000</v>
      </c>
      <c r="F23" s="33"/>
      <c r="J23" s="45" t="s">
        <v>116</v>
      </c>
      <c r="K23" s="37"/>
      <c r="L23" s="47">
        <v>193000</v>
      </c>
      <c r="M23" t="s">
        <v>124</v>
      </c>
      <c r="N23" s="33"/>
    </row>
    <row r="24" spans="2:17" x14ac:dyDescent="0.25">
      <c r="B24" s="17" t="s">
        <v>23</v>
      </c>
      <c r="C24" s="36">
        <v>0</v>
      </c>
      <c r="D24" s="36">
        <v>240000</v>
      </c>
      <c r="F24" s="33"/>
      <c r="J24" s="33"/>
      <c r="L24" s="46"/>
      <c r="N24" s="33"/>
    </row>
    <row r="25" spans="2:17" x14ac:dyDescent="0.25">
      <c r="B25" s="37" t="s">
        <v>24</v>
      </c>
      <c r="C25" s="32">
        <v>0</v>
      </c>
      <c r="D25" s="32">
        <v>-7000</v>
      </c>
      <c r="E25" t="s">
        <v>124</v>
      </c>
      <c r="F25" s="33"/>
      <c r="J25" s="33" t="s">
        <v>54</v>
      </c>
      <c r="L25" s="44">
        <v>0</v>
      </c>
      <c r="N25" s="33"/>
    </row>
    <row r="26" spans="2:17" ht="16.5" thickBot="1" x14ac:dyDescent="0.3">
      <c r="B26" s="37" t="s">
        <v>25</v>
      </c>
      <c r="C26" s="41">
        <v>0</v>
      </c>
      <c r="D26" s="41">
        <v>243000</v>
      </c>
      <c r="E26" t="s">
        <v>124</v>
      </c>
      <c r="F26" s="33"/>
      <c r="J26" s="45" t="s">
        <v>55</v>
      </c>
      <c r="K26" s="37"/>
      <c r="L26" s="48">
        <v>193000</v>
      </c>
      <c r="M26" t="s">
        <v>124</v>
      </c>
      <c r="N26" s="33"/>
    </row>
    <row r="27" spans="2:17" ht="17.25" thickTop="1" thickBot="1" x14ac:dyDescent="0.3">
      <c r="B27" s="42" t="s">
        <v>26</v>
      </c>
      <c r="C27" s="43">
        <v>0</v>
      </c>
      <c r="D27" s="117">
        <v>243000</v>
      </c>
      <c r="E27" t="s">
        <v>124</v>
      </c>
      <c r="F27" s="33"/>
      <c r="N27" s="33"/>
    </row>
    <row r="28" spans="2:17" ht="17.25" thickTop="1" thickBot="1" x14ac:dyDescent="0.3"/>
    <row r="29" spans="2:17" outlineLevel="1" x14ac:dyDescent="0.25">
      <c r="B29" s="49" t="s">
        <v>117</v>
      </c>
      <c r="C29" s="50"/>
    </row>
    <row r="30" spans="2:17" outlineLevel="1" x14ac:dyDescent="0.25">
      <c r="B30" s="33" t="s">
        <v>125</v>
      </c>
      <c r="C30" s="51"/>
    </row>
    <row r="31" spans="2:17" ht="16.5" outlineLevel="1" thickBot="1" x14ac:dyDescent="0.3">
      <c r="B31" s="52" t="s">
        <v>126</v>
      </c>
      <c r="C31" s="53"/>
    </row>
    <row r="33" spans="2:3" ht="16.5" outlineLevel="1" thickBot="1" x14ac:dyDescent="0.3">
      <c r="B33" s="61"/>
      <c r="C33" s="62" t="s">
        <v>127</v>
      </c>
    </row>
    <row r="34" spans="2:3" ht="16.5" outlineLevel="1" thickTop="1" x14ac:dyDescent="0.25">
      <c r="B34" t="s">
        <v>128</v>
      </c>
      <c r="C34" s="63">
        <v>-7000</v>
      </c>
    </row>
    <row r="35" spans="2:3" outlineLevel="1" x14ac:dyDescent="0.25">
      <c r="B35" s="64" t="s">
        <v>129</v>
      </c>
      <c r="C35" s="65">
        <v>-7000</v>
      </c>
    </row>
    <row r="36" spans="2:3" outlineLevel="1" x14ac:dyDescent="0.25">
      <c r="B36" s="66" t="s">
        <v>130</v>
      </c>
      <c r="C36" s="67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AC12E-08E2-4F47-8099-3C513183FFCC}">
  <dimension ref="A1:R31"/>
  <sheetViews>
    <sheetView zoomScale="85" zoomScaleNormal="85" workbookViewId="0">
      <selection activeCell="C31" sqref="C31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hidden="1" customWidth="1" outlineLevel="1"/>
    <col min="18" max="18" width="11" collapsed="1"/>
  </cols>
  <sheetData>
    <row r="1" spans="1:17" x14ac:dyDescent="0.25">
      <c r="A1" s="6" t="s">
        <v>131</v>
      </c>
      <c r="B1" s="6" t="s">
        <v>132</v>
      </c>
      <c r="C1" s="128">
        <f>'Ledger (FIFO)'!A5</f>
        <v>3</v>
      </c>
      <c r="F1" s="33"/>
      <c r="J1" s="33"/>
      <c r="N1" s="33"/>
    </row>
    <row r="2" spans="1:17" x14ac:dyDescent="0.25">
      <c r="C2" s="9" t="s">
        <v>0</v>
      </c>
      <c r="D2" s="13" t="s">
        <v>28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7" x14ac:dyDescent="0.25">
      <c r="C3" s="9"/>
      <c r="D3" s="9"/>
      <c r="F3" s="33"/>
      <c r="H3" s="13" t="s">
        <v>28</v>
      </c>
      <c r="J3" s="33"/>
      <c r="L3" s="13" t="s">
        <v>28</v>
      </c>
      <c r="N3" s="33"/>
      <c r="P3" s="13" t="s">
        <v>28</v>
      </c>
    </row>
    <row r="4" spans="1:17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7" x14ac:dyDescent="0.25">
      <c r="B5" s="6" t="s">
        <v>5</v>
      </c>
      <c r="C5" s="6"/>
      <c r="D5" s="6"/>
      <c r="F5" s="33" t="s">
        <v>32</v>
      </c>
      <c r="H5" s="36">
        <v>0</v>
      </c>
      <c r="J5" s="33" t="s">
        <v>110</v>
      </c>
      <c r="N5" s="33" t="s">
        <v>110</v>
      </c>
    </row>
    <row r="6" spans="1:17" x14ac:dyDescent="0.25">
      <c r="B6" t="s">
        <v>6</v>
      </c>
      <c r="F6" s="33" t="s">
        <v>33</v>
      </c>
      <c r="H6" s="36">
        <v>0</v>
      </c>
      <c r="J6" s="81" t="s">
        <v>57</v>
      </c>
      <c r="K6" s="82"/>
      <c r="L6" s="83">
        <v>-7000</v>
      </c>
      <c r="N6" s="33" t="s">
        <v>42</v>
      </c>
      <c r="P6" s="36">
        <v>0</v>
      </c>
    </row>
    <row r="7" spans="1:17" x14ac:dyDescent="0.25">
      <c r="B7" s="37" t="s">
        <v>7</v>
      </c>
      <c r="C7" s="32">
        <v>0</v>
      </c>
      <c r="D7" s="32">
        <v>188000</v>
      </c>
      <c r="E7" t="s">
        <v>124</v>
      </c>
      <c r="F7" s="33" t="s">
        <v>112</v>
      </c>
      <c r="H7" s="38">
        <v>0</v>
      </c>
      <c r="J7" s="39" t="s">
        <v>58</v>
      </c>
      <c r="K7" s="17"/>
      <c r="L7" s="36"/>
      <c r="N7" s="33" t="s">
        <v>113</v>
      </c>
      <c r="P7" s="36">
        <v>0</v>
      </c>
    </row>
    <row r="8" spans="1:17" x14ac:dyDescent="0.25">
      <c r="B8" t="s">
        <v>8</v>
      </c>
      <c r="C8" s="36">
        <v>0</v>
      </c>
      <c r="D8" s="36">
        <v>0</v>
      </c>
      <c r="F8" s="33" t="s">
        <v>35</v>
      </c>
      <c r="H8" s="36">
        <v>7000</v>
      </c>
      <c r="I8" t="s">
        <v>133</v>
      </c>
      <c r="J8" s="40" t="s">
        <v>59</v>
      </c>
      <c r="K8" s="18"/>
      <c r="L8" s="36">
        <v>0</v>
      </c>
      <c r="N8" s="33" t="s">
        <v>44</v>
      </c>
      <c r="P8" s="36">
        <v>-7000</v>
      </c>
    </row>
    <row r="9" spans="1:17" x14ac:dyDescent="0.25">
      <c r="B9" t="s">
        <v>9</v>
      </c>
      <c r="C9" s="36">
        <v>0</v>
      </c>
      <c r="D9" s="36">
        <v>0</v>
      </c>
      <c r="F9" s="33" t="s">
        <v>36</v>
      </c>
      <c r="H9" s="36">
        <v>0</v>
      </c>
      <c r="J9" s="39" t="s">
        <v>60</v>
      </c>
      <c r="K9" s="17"/>
      <c r="L9" s="36"/>
      <c r="N9" s="68" t="s">
        <v>110</v>
      </c>
      <c r="O9" s="69"/>
      <c r="P9" s="70">
        <v>-7000</v>
      </c>
    </row>
    <row r="10" spans="1:17" x14ac:dyDescent="0.25">
      <c r="B10" t="s">
        <v>10</v>
      </c>
      <c r="C10" s="36">
        <v>0</v>
      </c>
      <c r="D10" s="36">
        <v>0</v>
      </c>
      <c r="F10" s="33" t="s">
        <v>37</v>
      </c>
      <c r="H10" s="36">
        <v>-7000</v>
      </c>
      <c r="I10" t="s">
        <v>133</v>
      </c>
      <c r="J10" s="40" t="s">
        <v>61</v>
      </c>
      <c r="K10" s="18"/>
      <c r="L10" s="36">
        <v>0</v>
      </c>
      <c r="N10" s="33" t="s">
        <v>114</v>
      </c>
      <c r="P10" s="36"/>
    </row>
    <row r="11" spans="1:17" x14ac:dyDescent="0.25">
      <c r="B11" s="54" t="s">
        <v>11</v>
      </c>
      <c r="C11" s="41">
        <v>0</v>
      </c>
      <c r="D11" s="41">
        <v>188000</v>
      </c>
      <c r="E11" t="s">
        <v>124</v>
      </c>
      <c r="F11" s="33" t="s">
        <v>38</v>
      </c>
      <c r="H11" s="36">
        <v>0</v>
      </c>
      <c r="J11" s="40" t="s">
        <v>62</v>
      </c>
      <c r="K11" s="18"/>
      <c r="L11" s="36">
        <v>0</v>
      </c>
      <c r="N11" s="45" t="s">
        <v>47</v>
      </c>
      <c r="O11" s="37"/>
      <c r="P11" s="32">
        <v>-5000</v>
      </c>
      <c r="Q11" t="s">
        <v>124</v>
      </c>
    </row>
    <row r="12" spans="1:17" x14ac:dyDescent="0.25">
      <c r="B12" s="37" t="s">
        <v>12</v>
      </c>
      <c r="C12" s="32">
        <v>0</v>
      </c>
      <c r="D12" s="32">
        <v>5000</v>
      </c>
      <c r="E12" t="s">
        <v>111</v>
      </c>
      <c r="F12" s="33" t="s">
        <v>39</v>
      </c>
      <c r="H12" s="38">
        <v>-7000</v>
      </c>
      <c r="I12" t="s">
        <v>133</v>
      </c>
      <c r="J12" s="40" t="s">
        <v>63</v>
      </c>
      <c r="K12" s="18"/>
      <c r="L12" s="36">
        <v>0</v>
      </c>
      <c r="N12" s="73" t="s">
        <v>114</v>
      </c>
      <c r="O12" s="74"/>
      <c r="P12" s="75">
        <v>-5000</v>
      </c>
    </row>
    <row r="13" spans="1:17" x14ac:dyDescent="0.25">
      <c r="B13" t="s">
        <v>13</v>
      </c>
      <c r="C13" s="36">
        <v>0</v>
      </c>
      <c r="D13" s="36">
        <v>50000</v>
      </c>
      <c r="E13" t="s">
        <v>133</v>
      </c>
      <c r="F13" s="33"/>
      <c r="H13" s="38"/>
      <c r="J13" s="40" t="s">
        <v>64</v>
      </c>
      <c r="K13" s="18"/>
      <c r="L13" s="36">
        <v>0</v>
      </c>
      <c r="N13" s="33" t="s">
        <v>115</v>
      </c>
      <c r="P13" s="36"/>
    </row>
    <row r="14" spans="1:17" ht="16.5" thickBot="1" x14ac:dyDescent="0.3">
      <c r="B14" s="6" t="s">
        <v>14</v>
      </c>
      <c r="C14" s="84">
        <v>0</v>
      </c>
      <c r="D14" s="120">
        <v>243000</v>
      </c>
      <c r="E14" t="s">
        <v>133</v>
      </c>
      <c r="F14" s="33"/>
      <c r="J14" s="40" t="s">
        <v>65</v>
      </c>
      <c r="K14" s="18"/>
      <c r="L14" s="44">
        <v>0</v>
      </c>
      <c r="N14" s="33" t="s">
        <v>50</v>
      </c>
      <c r="P14" s="36">
        <v>200000</v>
      </c>
    </row>
    <row r="15" spans="1:17" ht="16.5" thickTop="1" x14ac:dyDescent="0.25">
      <c r="C15" s="46"/>
      <c r="D15" s="46"/>
      <c r="F15" s="33"/>
      <c r="J15" s="68" t="s">
        <v>110</v>
      </c>
      <c r="K15" s="76"/>
      <c r="L15" s="77">
        <v>-7000</v>
      </c>
      <c r="N15" s="33" t="s">
        <v>51</v>
      </c>
      <c r="P15" s="36">
        <v>0</v>
      </c>
    </row>
    <row r="16" spans="1:17" x14ac:dyDescent="0.25">
      <c r="B16" s="6" t="s">
        <v>15</v>
      </c>
      <c r="C16" s="6"/>
      <c r="D16" s="36"/>
      <c r="F16" s="33"/>
      <c r="J16" s="33" t="s">
        <v>114</v>
      </c>
      <c r="L16" s="36"/>
      <c r="N16" s="68" t="s">
        <v>115</v>
      </c>
      <c r="O16" s="69"/>
      <c r="P16" s="70">
        <v>200000</v>
      </c>
    </row>
    <row r="17" spans="2:17" x14ac:dyDescent="0.25">
      <c r="B17" t="s">
        <v>16</v>
      </c>
      <c r="D17" s="36"/>
      <c r="F17" s="33"/>
      <c r="J17" s="45" t="s">
        <v>47</v>
      </c>
      <c r="K17" s="37"/>
      <c r="L17" s="32">
        <v>-5000</v>
      </c>
      <c r="M17" t="s">
        <v>124</v>
      </c>
      <c r="N17" s="45" t="s">
        <v>116</v>
      </c>
      <c r="O17" s="37"/>
      <c r="P17" s="47">
        <v>188000</v>
      </c>
      <c r="Q17" t="s">
        <v>124</v>
      </c>
    </row>
    <row r="18" spans="2:17" x14ac:dyDescent="0.25">
      <c r="B18" t="s">
        <v>17</v>
      </c>
      <c r="C18" s="36">
        <v>0</v>
      </c>
      <c r="D18" s="36">
        <v>0</v>
      </c>
      <c r="F18" s="33"/>
      <c r="J18" s="73" t="s">
        <v>114</v>
      </c>
      <c r="K18" s="74"/>
      <c r="L18" s="75">
        <v>-5000</v>
      </c>
      <c r="N18" s="33"/>
      <c r="P18" s="46"/>
    </row>
    <row r="19" spans="2:17" x14ac:dyDescent="0.25">
      <c r="B19" t="s">
        <v>18</v>
      </c>
      <c r="C19" s="36">
        <v>0</v>
      </c>
      <c r="D19" s="36">
        <v>0</v>
      </c>
      <c r="F19" s="33"/>
      <c r="J19" s="33" t="s">
        <v>115</v>
      </c>
      <c r="L19" s="36"/>
      <c r="N19" s="33" t="s">
        <v>54</v>
      </c>
      <c r="P19" s="44">
        <v>0</v>
      </c>
    </row>
    <row r="20" spans="2:17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200000</v>
      </c>
      <c r="N20" s="45" t="s">
        <v>55</v>
      </c>
      <c r="O20" s="37"/>
      <c r="P20" s="48">
        <v>188000</v>
      </c>
      <c r="Q20" t="s">
        <v>124</v>
      </c>
    </row>
    <row r="21" spans="2:17" ht="16.5" thickTop="1" x14ac:dyDescent="0.25">
      <c r="B21" t="s">
        <v>20</v>
      </c>
      <c r="C21" s="38">
        <v>0</v>
      </c>
      <c r="D21" s="38">
        <v>0</v>
      </c>
      <c r="F21" s="33"/>
      <c r="J21" s="33" t="s">
        <v>51</v>
      </c>
      <c r="L21" s="36">
        <v>0</v>
      </c>
      <c r="N21" s="33"/>
    </row>
    <row r="22" spans="2:17" x14ac:dyDescent="0.25">
      <c r="B22" t="s">
        <v>21</v>
      </c>
      <c r="C22" s="36"/>
      <c r="D22" s="36"/>
      <c r="F22" s="33"/>
      <c r="J22" s="68" t="s">
        <v>115</v>
      </c>
      <c r="K22" s="69"/>
      <c r="L22" s="70">
        <v>200000</v>
      </c>
      <c r="N22" s="33"/>
    </row>
    <row r="23" spans="2:17" x14ac:dyDescent="0.25">
      <c r="B23" s="17" t="s">
        <v>22</v>
      </c>
      <c r="C23" s="36">
        <v>0</v>
      </c>
      <c r="D23" s="36">
        <v>10000</v>
      </c>
      <c r="E23" t="s">
        <v>133</v>
      </c>
      <c r="F23" s="33"/>
      <c r="J23" s="45" t="s">
        <v>116</v>
      </c>
      <c r="K23" s="37"/>
      <c r="L23" s="47">
        <v>188000</v>
      </c>
      <c r="M23" t="s">
        <v>124</v>
      </c>
      <c r="N23" s="33"/>
    </row>
    <row r="24" spans="2:17" x14ac:dyDescent="0.25">
      <c r="B24" s="17" t="s">
        <v>23</v>
      </c>
      <c r="C24" s="36">
        <v>0</v>
      </c>
      <c r="D24" s="36">
        <v>240000</v>
      </c>
      <c r="F24" s="33"/>
      <c r="J24" s="45"/>
      <c r="K24" s="37"/>
      <c r="L24" s="56"/>
      <c r="N24" s="33"/>
    </row>
    <row r="25" spans="2:17" x14ac:dyDescent="0.25">
      <c r="B25" t="s">
        <v>24</v>
      </c>
      <c r="C25" s="36">
        <v>0</v>
      </c>
      <c r="D25" s="36">
        <v>-7000</v>
      </c>
      <c r="E25" t="s">
        <v>133</v>
      </c>
      <c r="F25" s="33"/>
      <c r="J25" s="33" t="s">
        <v>54</v>
      </c>
      <c r="L25" s="44">
        <v>0</v>
      </c>
      <c r="N25" s="33"/>
    </row>
    <row r="26" spans="2:17" ht="16.5" thickBot="1" x14ac:dyDescent="0.3">
      <c r="B26" t="s">
        <v>25</v>
      </c>
      <c r="C26" s="38">
        <v>0</v>
      </c>
      <c r="D26" s="38">
        <v>243000</v>
      </c>
      <c r="E26" t="s">
        <v>133</v>
      </c>
      <c r="F26" s="33"/>
      <c r="J26" s="45" t="s">
        <v>55</v>
      </c>
      <c r="K26" s="37"/>
      <c r="L26" s="48">
        <v>188000</v>
      </c>
      <c r="M26" t="s">
        <v>124</v>
      </c>
      <c r="N26" s="33"/>
    </row>
    <row r="27" spans="2:17" ht="17.25" thickTop="1" thickBot="1" x14ac:dyDescent="0.3">
      <c r="B27" s="6" t="s">
        <v>26</v>
      </c>
      <c r="C27" s="84">
        <v>0</v>
      </c>
      <c r="D27" s="120">
        <v>243000</v>
      </c>
      <c r="E27" t="s">
        <v>133</v>
      </c>
      <c r="F27" s="33"/>
      <c r="N27" s="33"/>
    </row>
    <row r="28" spans="2:17" ht="17.25" thickTop="1" thickBot="1" x14ac:dyDescent="0.3"/>
    <row r="29" spans="2:17" outlineLevel="1" x14ac:dyDescent="0.25">
      <c r="B29" s="49" t="s">
        <v>117</v>
      </c>
      <c r="C29" s="50"/>
    </row>
    <row r="30" spans="2:17" outlineLevel="1" x14ac:dyDescent="0.25">
      <c r="B30" s="33" t="s">
        <v>134</v>
      </c>
      <c r="C30" s="51"/>
    </row>
    <row r="31" spans="2:17" ht="16.5" outlineLevel="1" thickBot="1" x14ac:dyDescent="0.3">
      <c r="B31" s="52" t="s">
        <v>135</v>
      </c>
      <c r="C31" s="53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D097-F065-4B2B-B12E-236C689AD5A3}">
  <dimension ref="A1:R36"/>
  <sheetViews>
    <sheetView zoomScale="85" zoomScaleNormal="85" workbookViewId="0">
      <selection activeCell="C15" sqref="C15"/>
    </sheetView>
  </sheetViews>
  <sheetFormatPr defaultColWidth="11" defaultRowHeight="15.75" outlineLevelRow="1" outlineLevelCol="1" x14ac:dyDescent="0.25"/>
  <cols>
    <col min="1" max="1" width="6.625" customWidth="1"/>
    <col min="2" max="2" width="26.7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6" hidden="1" customWidth="1" outlineLevel="1"/>
    <col min="18" max="18" width="11" collapsed="1"/>
  </cols>
  <sheetData>
    <row r="1" spans="1:17" x14ac:dyDescent="0.25">
      <c r="A1" s="6" t="s">
        <v>136</v>
      </c>
      <c r="B1" s="6" t="s">
        <v>137</v>
      </c>
      <c r="C1" s="128">
        <f>'Ledger (FIFO)'!A6</f>
        <v>4</v>
      </c>
      <c r="F1" s="33"/>
      <c r="J1" s="33"/>
      <c r="N1" s="33"/>
    </row>
    <row r="2" spans="1:17" x14ac:dyDescent="0.25">
      <c r="C2" s="9" t="s">
        <v>0</v>
      </c>
      <c r="D2" s="13" t="s">
        <v>28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7" x14ac:dyDescent="0.25">
      <c r="C3" s="9"/>
      <c r="D3" s="9"/>
      <c r="F3" s="33"/>
      <c r="H3" s="13" t="s">
        <v>28</v>
      </c>
      <c r="J3" s="33"/>
      <c r="L3" s="13" t="s">
        <v>28</v>
      </c>
      <c r="N3" s="33"/>
      <c r="P3" s="13" t="s">
        <v>28</v>
      </c>
    </row>
    <row r="4" spans="1:17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7" x14ac:dyDescent="0.25">
      <c r="B5" s="6" t="s">
        <v>5</v>
      </c>
      <c r="C5" s="6"/>
      <c r="D5" s="6"/>
      <c r="F5" s="33" t="s">
        <v>32</v>
      </c>
      <c r="H5" s="36">
        <v>0</v>
      </c>
      <c r="J5" s="33" t="s">
        <v>110</v>
      </c>
      <c r="N5" s="33" t="s">
        <v>110</v>
      </c>
    </row>
    <row r="6" spans="1:17" x14ac:dyDescent="0.25">
      <c r="B6" t="s">
        <v>6</v>
      </c>
      <c r="F6" s="33" t="s">
        <v>33</v>
      </c>
      <c r="H6" s="36">
        <v>0</v>
      </c>
      <c r="J6" s="81" t="s">
        <v>57</v>
      </c>
      <c r="K6" s="82"/>
      <c r="L6" s="83">
        <v>-7000</v>
      </c>
      <c r="N6" s="33" t="s">
        <v>42</v>
      </c>
      <c r="P6" s="36">
        <v>0</v>
      </c>
    </row>
    <row r="7" spans="1:17" x14ac:dyDescent="0.25">
      <c r="B7" s="37" t="s">
        <v>7</v>
      </c>
      <c r="C7" s="32">
        <v>0</v>
      </c>
      <c r="D7" s="32">
        <v>168000</v>
      </c>
      <c r="E7" t="s">
        <v>124</v>
      </c>
      <c r="F7" s="33" t="s">
        <v>112</v>
      </c>
      <c r="H7" s="38">
        <v>0</v>
      </c>
      <c r="J7" s="39" t="s">
        <v>58</v>
      </c>
      <c r="K7" s="17"/>
      <c r="L7" s="36"/>
      <c r="N7" s="45" t="s">
        <v>113</v>
      </c>
      <c r="O7" s="37"/>
      <c r="P7" s="32">
        <v>-20000</v>
      </c>
      <c r="Q7" t="s">
        <v>124</v>
      </c>
    </row>
    <row r="8" spans="1:17" x14ac:dyDescent="0.25">
      <c r="B8" t="s">
        <v>8</v>
      </c>
      <c r="C8" s="36">
        <v>0</v>
      </c>
      <c r="D8" s="36">
        <v>0</v>
      </c>
      <c r="F8" s="33" t="s">
        <v>35</v>
      </c>
      <c r="H8" s="36">
        <v>7000</v>
      </c>
      <c r="I8" t="s">
        <v>133</v>
      </c>
      <c r="J8" s="40" t="s">
        <v>59</v>
      </c>
      <c r="K8" s="18"/>
      <c r="L8" s="36">
        <v>0</v>
      </c>
      <c r="N8" s="33" t="s">
        <v>44</v>
      </c>
      <c r="P8" s="36">
        <v>-7000</v>
      </c>
    </row>
    <row r="9" spans="1:17" x14ac:dyDescent="0.25">
      <c r="B9" s="112" t="s">
        <v>9</v>
      </c>
      <c r="C9" s="111">
        <v>0</v>
      </c>
      <c r="D9" s="111">
        <v>20000</v>
      </c>
      <c r="E9" t="s">
        <v>111</v>
      </c>
      <c r="F9" s="33" t="s">
        <v>36</v>
      </c>
      <c r="H9" s="36">
        <v>0</v>
      </c>
      <c r="J9" s="39" t="s">
        <v>60</v>
      </c>
      <c r="K9" s="17"/>
      <c r="L9" s="36"/>
      <c r="N9" s="73" t="s">
        <v>110</v>
      </c>
      <c r="O9" s="74"/>
      <c r="P9" s="75">
        <v>-27000</v>
      </c>
    </row>
    <row r="10" spans="1:17" x14ac:dyDescent="0.25">
      <c r="B10" t="s">
        <v>10</v>
      </c>
      <c r="C10" s="36">
        <v>0</v>
      </c>
      <c r="D10" s="36">
        <v>0</v>
      </c>
      <c r="F10" s="33" t="s">
        <v>37</v>
      </c>
      <c r="H10" s="36">
        <v>-7000</v>
      </c>
      <c r="I10" t="s">
        <v>133</v>
      </c>
      <c r="J10" s="40" t="s">
        <v>61</v>
      </c>
      <c r="K10" s="18"/>
      <c r="L10" s="36">
        <v>0</v>
      </c>
      <c r="N10" s="33" t="s">
        <v>114</v>
      </c>
      <c r="P10" s="36"/>
    </row>
    <row r="11" spans="1:17" x14ac:dyDescent="0.25">
      <c r="B11" s="18" t="s">
        <v>11</v>
      </c>
      <c r="C11" s="38">
        <v>0</v>
      </c>
      <c r="D11" s="38">
        <v>188000</v>
      </c>
      <c r="E11" t="s">
        <v>133</v>
      </c>
      <c r="F11" s="33" t="s">
        <v>38</v>
      </c>
      <c r="H11" s="36">
        <v>0</v>
      </c>
      <c r="J11" s="109" t="s">
        <v>62</v>
      </c>
      <c r="K11" s="110"/>
      <c r="L11" s="111">
        <v>-20000</v>
      </c>
      <c r="M11" t="s">
        <v>124</v>
      </c>
      <c r="N11" s="33" t="s">
        <v>47</v>
      </c>
      <c r="P11" s="36">
        <v>-5000</v>
      </c>
    </row>
    <row r="12" spans="1:17" x14ac:dyDescent="0.25">
      <c r="B12" t="s">
        <v>12</v>
      </c>
      <c r="C12" s="36">
        <v>0</v>
      </c>
      <c r="D12" s="36">
        <v>5000</v>
      </c>
      <c r="E12" t="s">
        <v>133</v>
      </c>
      <c r="F12" s="33" t="s">
        <v>39</v>
      </c>
      <c r="H12" s="38">
        <v>-7000</v>
      </c>
      <c r="I12" t="s">
        <v>133</v>
      </c>
      <c r="J12" s="40" t="s">
        <v>63</v>
      </c>
      <c r="K12" s="18"/>
      <c r="L12" s="36">
        <v>0</v>
      </c>
      <c r="N12" s="68" t="s">
        <v>114</v>
      </c>
      <c r="O12" s="69"/>
      <c r="P12" s="70">
        <v>-5000</v>
      </c>
    </row>
    <row r="13" spans="1:17" x14ac:dyDescent="0.25">
      <c r="B13" t="s">
        <v>13</v>
      </c>
      <c r="C13" s="36">
        <v>0</v>
      </c>
      <c r="D13" s="36">
        <v>50000</v>
      </c>
      <c r="E13" t="s">
        <v>133</v>
      </c>
      <c r="F13" s="33"/>
      <c r="H13" s="38"/>
      <c r="J13" s="40" t="s">
        <v>64</v>
      </c>
      <c r="K13" s="18"/>
      <c r="L13" s="36">
        <v>0</v>
      </c>
      <c r="N13" s="33" t="s">
        <v>115</v>
      </c>
      <c r="P13" s="36"/>
    </row>
    <row r="14" spans="1:17" ht="16.5" thickBot="1" x14ac:dyDescent="0.3">
      <c r="B14" s="6" t="s">
        <v>14</v>
      </c>
      <c r="C14" s="84">
        <v>0</v>
      </c>
      <c r="D14" s="120">
        <v>243000</v>
      </c>
      <c r="E14" t="s">
        <v>133</v>
      </c>
      <c r="F14" s="33"/>
      <c r="J14" s="40" t="s">
        <v>65</v>
      </c>
      <c r="K14" s="18"/>
      <c r="L14" s="44">
        <v>0</v>
      </c>
      <c r="N14" s="33" t="s">
        <v>50</v>
      </c>
      <c r="P14" s="36">
        <v>200000</v>
      </c>
    </row>
    <row r="15" spans="1:17" ht="16.5" thickTop="1" x14ac:dyDescent="0.25">
      <c r="C15" s="46"/>
      <c r="D15" s="46"/>
      <c r="F15" s="33"/>
      <c r="J15" s="73" t="s">
        <v>110</v>
      </c>
      <c r="K15" s="78"/>
      <c r="L15" s="79">
        <v>-27000</v>
      </c>
      <c r="M15" t="s">
        <v>124</v>
      </c>
      <c r="N15" s="33" t="s">
        <v>51</v>
      </c>
      <c r="P15" s="36">
        <v>0</v>
      </c>
    </row>
    <row r="16" spans="1:17" x14ac:dyDescent="0.25">
      <c r="B16" s="6" t="s">
        <v>15</v>
      </c>
      <c r="C16" s="6"/>
      <c r="D16" s="36"/>
      <c r="F16" s="33"/>
      <c r="J16" s="33" t="s">
        <v>114</v>
      </c>
      <c r="L16" s="36"/>
      <c r="N16" s="68" t="s">
        <v>115</v>
      </c>
      <c r="O16" s="69"/>
      <c r="P16" s="70">
        <v>200000</v>
      </c>
    </row>
    <row r="17" spans="2:17" x14ac:dyDescent="0.25">
      <c r="B17" t="s">
        <v>16</v>
      </c>
      <c r="D17" s="36"/>
      <c r="F17" s="33"/>
      <c r="J17" s="33" t="s">
        <v>47</v>
      </c>
      <c r="L17" s="36">
        <v>-5000</v>
      </c>
      <c r="N17" s="33" t="s">
        <v>116</v>
      </c>
      <c r="P17" s="86">
        <v>168000</v>
      </c>
    </row>
    <row r="18" spans="2:17" x14ac:dyDescent="0.25">
      <c r="B18" t="s">
        <v>17</v>
      </c>
      <c r="C18" s="36">
        <v>0</v>
      </c>
      <c r="D18" s="36">
        <v>0</v>
      </c>
      <c r="F18" s="33"/>
      <c r="J18" s="68" t="s">
        <v>114</v>
      </c>
      <c r="K18" s="69"/>
      <c r="L18" s="70">
        <v>-5000</v>
      </c>
      <c r="N18" s="33"/>
      <c r="P18" s="46"/>
    </row>
    <row r="19" spans="2:17" x14ac:dyDescent="0.25">
      <c r="B19" t="s">
        <v>18</v>
      </c>
      <c r="C19" s="36">
        <v>0</v>
      </c>
      <c r="D19" s="36">
        <v>0</v>
      </c>
      <c r="F19" s="33"/>
      <c r="J19" s="33" t="s">
        <v>115</v>
      </c>
      <c r="L19" s="36"/>
      <c r="N19" s="33" t="s">
        <v>54</v>
      </c>
      <c r="P19" s="44">
        <v>0</v>
      </c>
    </row>
    <row r="20" spans="2:17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200000</v>
      </c>
      <c r="N20" s="45" t="s">
        <v>55</v>
      </c>
      <c r="O20" s="37"/>
      <c r="P20" s="48">
        <v>168000</v>
      </c>
      <c r="Q20" t="s">
        <v>124</v>
      </c>
    </row>
    <row r="21" spans="2:17" ht="16.5" thickTop="1" x14ac:dyDescent="0.25">
      <c r="B21" t="s">
        <v>20</v>
      </c>
      <c r="C21" s="38">
        <v>0</v>
      </c>
      <c r="D21" s="38">
        <v>0</v>
      </c>
      <c r="F21" s="33"/>
      <c r="J21" s="33" t="s">
        <v>51</v>
      </c>
      <c r="L21" s="36">
        <v>0</v>
      </c>
      <c r="N21" s="33"/>
    </row>
    <row r="22" spans="2:17" x14ac:dyDescent="0.25">
      <c r="B22" t="s">
        <v>21</v>
      </c>
      <c r="C22" s="36"/>
      <c r="D22" s="36"/>
      <c r="F22" s="33"/>
      <c r="J22" s="68" t="s">
        <v>115</v>
      </c>
      <c r="K22" s="69"/>
      <c r="L22" s="70">
        <v>200000</v>
      </c>
      <c r="N22" s="33"/>
    </row>
    <row r="23" spans="2:17" x14ac:dyDescent="0.25">
      <c r="B23" s="17" t="s">
        <v>22</v>
      </c>
      <c r="C23" s="36">
        <v>0</v>
      </c>
      <c r="D23" s="36">
        <v>10000</v>
      </c>
      <c r="E23" t="s">
        <v>133</v>
      </c>
      <c r="F23" s="33"/>
      <c r="J23" s="33" t="s">
        <v>116</v>
      </c>
      <c r="L23" s="86">
        <v>168000</v>
      </c>
      <c r="N23" s="33"/>
    </row>
    <row r="24" spans="2:17" x14ac:dyDescent="0.25">
      <c r="B24" s="17" t="s">
        <v>23</v>
      </c>
      <c r="C24" s="36">
        <v>0</v>
      </c>
      <c r="D24" s="36">
        <v>240000</v>
      </c>
      <c r="E24" t="s">
        <v>133</v>
      </c>
      <c r="F24" s="33"/>
      <c r="J24" s="33"/>
      <c r="L24" s="46"/>
      <c r="N24" s="33"/>
    </row>
    <row r="25" spans="2:17" x14ac:dyDescent="0.25">
      <c r="B25" t="s">
        <v>24</v>
      </c>
      <c r="C25" s="36">
        <v>0</v>
      </c>
      <c r="D25" s="36">
        <v>-7000</v>
      </c>
      <c r="E25" t="s">
        <v>133</v>
      </c>
      <c r="F25" s="33"/>
      <c r="J25" s="33" t="s">
        <v>54</v>
      </c>
      <c r="L25" s="44">
        <v>0</v>
      </c>
      <c r="N25" s="33"/>
    </row>
    <row r="26" spans="2:17" ht="16.5" thickBot="1" x14ac:dyDescent="0.3">
      <c r="B26" t="s">
        <v>25</v>
      </c>
      <c r="C26" s="38">
        <v>0</v>
      </c>
      <c r="D26" s="38">
        <v>243000</v>
      </c>
      <c r="E26" t="s">
        <v>133</v>
      </c>
      <c r="F26" s="33"/>
      <c r="J26" s="45" t="s">
        <v>55</v>
      </c>
      <c r="K26" s="37"/>
      <c r="L26" s="48">
        <v>168000</v>
      </c>
      <c r="M26" t="s">
        <v>124</v>
      </c>
      <c r="N26" s="33"/>
    </row>
    <row r="27" spans="2:17" ht="17.25" thickTop="1" thickBot="1" x14ac:dyDescent="0.3">
      <c r="B27" s="6" t="s">
        <v>26</v>
      </c>
      <c r="C27" s="84">
        <v>0</v>
      </c>
      <c r="D27" s="120">
        <v>243000</v>
      </c>
      <c r="E27" t="s">
        <v>133</v>
      </c>
      <c r="F27" s="33"/>
      <c r="N27" s="33"/>
    </row>
    <row r="28" spans="2:17" ht="17.25" thickTop="1" thickBot="1" x14ac:dyDescent="0.3"/>
    <row r="29" spans="2:17" outlineLevel="1" x14ac:dyDescent="0.25">
      <c r="B29" s="49" t="s">
        <v>117</v>
      </c>
      <c r="C29" s="50"/>
    </row>
    <row r="30" spans="2:17" outlineLevel="1" x14ac:dyDescent="0.25">
      <c r="B30" s="33" t="s">
        <v>138</v>
      </c>
      <c r="C30" s="51"/>
    </row>
    <row r="31" spans="2:17" ht="16.5" outlineLevel="1" thickBot="1" x14ac:dyDescent="0.3">
      <c r="B31" s="52" t="s">
        <v>139</v>
      </c>
      <c r="C31" s="53"/>
    </row>
    <row r="33" spans="2:4" ht="16.5" outlineLevel="1" thickBot="1" x14ac:dyDescent="0.3">
      <c r="B33" s="61"/>
      <c r="C33" s="62" t="s">
        <v>127</v>
      </c>
    </row>
    <row r="34" spans="2:4" ht="16.5" outlineLevel="1" thickTop="1" x14ac:dyDescent="0.25">
      <c r="B34" t="s">
        <v>128</v>
      </c>
      <c r="C34" s="63">
        <v>0</v>
      </c>
      <c r="D34" s="87"/>
    </row>
    <row r="35" spans="2:4" outlineLevel="1" x14ac:dyDescent="0.25">
      <c r="B35" s="64" t="s">
        <v>129</v>
      </c>
      <c r="C35" s="65">
        <v>-20000</v>
      </c>
      <c r="D35" s="87"/>
    </row>
    <row r="36" spans="2:4" outlineLevel="1" x14ac:dyDescent="0.25">
      <c r="B36" s="66" t="s">
        <v>130</v>
      </c>
      <c r="C36" s="67">
        <v>-20000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D2BA-21F5-46A1-A59A-BDA98C091D51}">
  <dimension ref="A1:R31"/>
  <sheetViews>
    <sheetView zoomScale="85" zoomScaleNormal="85" workbookViewId="0">
      <selection activeCell="R38" sqref="R38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hidden="1" customWidth="1" outlineLevel="1"/>
    <col min="18" max="18" width="11" collapsed="1"/>
  </cols>
  <sheetData>
    <row r="1" spans="1:17" x14ac:dyDescent="0.25">
      <c r="A1" s="6" t="s">
        <v>140</v>
      </c>
      <c r="B1" s="6" t="s">
        <v>141</v>
      </c>
      <c r="C1" s="128">
        <f>'Ledger (FIFO)'!A7</f>
        <v>5</v>
      </c>
      <c r="F1" s="33"/>
      <c r="J1" s="33"/>
      <c r="N1" s="33"/>
    </row>
    <row r="2" spans="1:17" x14ac:dyDescent="0.25">
      <c r="C2" s="9" t="s">
        <v>0</v>
      </c>
      <c r="D2" s="13" t="s">
        <v>28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7" x14ac:dyDescent="0.25">
      <c r="C3" s="9"/>
      <c r="D3" s="9"/>
      <c r="F3" s="33"/>
      <c r="H3" s="13" t="s">
        <v>28</v>
      </c>
      <c r="J3" s="33"/>
      <c r="L3" s="13" t="s">
        <v>28</v>
      </c>
      <c r="N3" s="33"/>
      <c r="P3" s="13" t="s">
        <v>28</v>
      </c>
    </row>
    <row r="4" spans="1:17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7" x14ac:dyDescent="0.25">
      <c r="B5" s="6" t="s">
        <v>5</v>
      </c>
      <c r="C5" s="6"/>
      <c r="D5" s="6"/>
      <c r="F5" s="33" t="s">
        <v>32</v>
      </c>
      <c r="H5" s="36">
        <v>0</v>
      </c>
      <c r="J5" s="33" t="s">
        <v>110</v>
      </c>
      <c r="N5" s="33" t="s">
        <v>110</v>
      </c>
    </row>
    <row r="6" spans="1:17" x14ac:dyDescent="0.25">
      <c r="B6" t="s">
        <v>6</v>
      </c>
      <c r="F6" s="33" t="s">
        <v>33</v>
      </c>
      <c r="H6" s="36">
        <v>0</v>
      </c>
      <c r="J6" s="81" t="s">
        <v>57</v>
      </c>
      <c r="K6" s="82"/>
      <c r="L6" s="83">
        <v>-7000</v>
      </c>
      <c r="N6" s="33" t="s">
        <v>42</v>
      </c>
      <c r="P6" s="36">
        <v>0</v>
      </c>
    </row>
    <row r="7" spans="1:17" x14ac:dyDescent="0.25">
      <c r="B7" s="37" t="s">
        <v>7</v>
      </c>
      <c r="C7" s="32">
        <v>0</v>
      </c>
      <c r="D7" s="32">
        <v>93000</v>
      </c>
      <c r="E7" t="s">
        <v>124</v>
      </c>
      <c r="F7" s="33" t="s">
        <v>112</v>
      </c>
      <c r="H7" s="38">
        <v>0</v>
      </c>
      <c r="J7" s="39" t="s">
        <v>58</v>
      </c>
      <c r="K7" s="17"/>
      <c r="L7" s="36"/>
      <c r="N7" s="33" t="s">
        <v>113</v>
      </c>
      <c r="P7" s="36">
        <v>-20000</v>
      </c>
    </row>
    <row r="8" spans="1:17" x14ac:dyDescent="0.25">
      <c r="B8" t="s">
        <v>8</v>
      </c>
      <c r="C8" s="36">
        <v>0</v>
      </c>
      <c r="D8" s="36">
        <v>0</v>
      </c>
      <c r="F8" s="33" t="s">
        <v>35</v>
      </c>
      <c r="H8" s="36">
        <v>7000</v>
      </c>
      <c r="I8" t="s">
        <v>133</v>
      </c>
      <c r="J8" s="40" t="s">
        <v>59</v>
      </c>
      <c r="K8" s="18"/>
      <c r="L8" s="36">
        <v>0</v>
      </c>
      <c r="N8" s="33" t="s">
        <v>44</v>
      </c>
      <c r="P8" s="36">
        <v>-7000</v>
      </c>
    </row>
    <row r="9" spans="1:17" x14ac:dyDescent="0.25">
      <c r="B9" t="s">
        <v>9</v>
      </c>
      <c r="C9" s="36">
        <v>0</v>
      </c>
      <c r="D9" s="36">
        <v>20000</v>
      </c>
      <c r="E9" t="s">
        <v>133</v>
      </c>
      <c r="F9" s="33" t="s">
        <v>36</v>
      </c>
      <c r="H9" s="36">
        <v>0</v>
      </c>
      <c r="J9" s="39" t="s">
        <v>60</v>
      </c>
      <c r="K9" s="17"/>
      <c r="L9" s="36"/>
      <c r="N9" s="99" t="s">
        <v>110</v>
      </c>
      <c r="O9" s="100"/>
      <c r="P9" s="101">
        <v>-27000</v>
      </c>
    </row>
    <row r="10" spans="1:17" x14ac:dyDescent="0.25">
      <c r="B10" t="s">
        <v>10</v>
      </c>
      <c r="C10" s="36">
        <v>0</v>
      </c>
      <c r="D10" s="36">
        <v>0</v>
      </c>
      <c r="F10" s="33" t="s">
        <v>37</v>
      </c>
      <c r="H10" s="36">
        <v>-7000</v>
      </c>
      <c r="I10" t="s">
        <v>133</v>
      </c>
      <c r="J10" s="40" t="s">
        <v>61</v>
      </c>
      <c r="K10" s="18"/>
      <c r="L10" s="36">
        <v>0</v>
      </c>
      <c r="N10" s="33" t="s">
        <v>114</v>
      </c>
      <c r="P10" s="36"/>
    </row>
    <row r="11" spans="1:17" x14ac:dyDescent="0.25">
      <c r="B11" s="18" t="s">
        <v>11</v>
      </c>
      <c r="C11" s="38">
        <v>0</v>
      </c>
      <c r="D11" s="38">
        <v>113000</v>
      </c>
      <c r="E11" t="s">
        <v>133</v>
      </c>
      <c r="F11" s="33" t="s">
        <v>38</v>
      </c>
      <c r="H11" s="36">
        <v>0</v>
      </c>
      <c r="J11" s="40" t="s">
        <v>62</v>
      </c>
      <c r="K11" s="18"/>
      <c r="L11" s="36">
        <v>-20000</v>
      </c>
      <c r="N11" s="33" t="s">
        <v>47</v>
      </c>
      <c r="P11" s="36">
        <v>-80000</v>
      </c>
    </row>
    <row r="12" spans="1:17" x14ac:dyDescent="0.25">
      <c r="B12" s="37" t="s">
        <v>12</v>
      </c>
      <c r="C12" s="32">
        <v>0</v>
      </c>
      <c r="D12" s="32">
        <v>80000</v>
      </c>
      <c r="E12" t="s">
        <v>111</v>
      </c>
      <c r="F12" s="33" t="s">
        <v>39</v>
      </c>
      <c r="H12" s="38">
        <v>-7000</v>
      </c>
      <c r="I12" t="s">
        <v>133</v>
      </c>
      <c r="J12" s="40" t="s">
        <v>63</v>
      </c>
      <c r="K12" s="18"/>
      <c r="L12" s="36">
        <v>0</v>
      </c>
      <c r="N12" s="102" t="s">
        <v>114</v>
      </c>
      <c r="O12" s="103"/>
      <c r="P12" s="104">
        <v>-80000</v>
      </c>
      <c r="Q12" t="s">
        <v>124</v>
      </c>
    </row>
    <row r="13" spans="1:17" x14ac:dyDescent="0.25">
      <c r="B13" t="s">
        <v>13</v>
      </c>
      <c r="C13" s="36">
        <v>0</v>
      </c>
      <c r="D13" s="36">
        <v>50000</v>
      </c>
      <c r="E13" t="s">
        <v>133</v>
      </c>
      <c r="F13" s="33"/>
      <c r="H13" s="38"/>
      <c r="J13" s="40" t="s">
        <v>64</v>
      </c>
      <c r="K13" s="18"/>
      <c r="L13" s="36">
        <v>0</v>
      </c>
      <c r="N13" s="33" t="s">
        <v>115</v>
      </c>
      <c r="P13" s="36"/>
    </row>
    <row r="14" spans="1:17" ht="16.5" thickBot="1" x14ac:dyDescent="0.3">
      <c r="B14" s="6" t="s">
        <v>14</v>
      </c>
      <c r="C14" s="84">
        <v>0</v>
      </c>
      <c r="D14" s="120">
        <v>243000</v>
      </c>
      <c r="E14" t="s">
        <v>133</v>
      </c>
      <c r="F14" s="33"/>
      <c r="J14" s="40" t="s">
        <v>65</v>
      </c>
      <c r="K14" s="18"/>
      <c r="L14" s="44">
        <v>0</v>
      </c>
      <c r="N14" s="33" t="s">
        <v>50</v>
      </c>
      <c r="P14" s="36">
        <v>200000</v>
      </c>
    </row>
    <row r="15" spans="1:17" ht="16.5" thickTop="1" x14ac:dyDescent="0.25">
      <c r="C15" s="46"/>
      <c r="D15" s="46"/>
      <c r="F15" s="33"/>
      <c r="J15" s="99" t="s">
        <v>110</v>
      </c>
      <c r="K15" s="105"/>
      <c r="L15" s="106">
        <v>-27000</v>
      </c>
      <c r="N15" s="33" t="s">
        <v>51</v>
      </c>
      <c r="P15" s="36">
        <v>0</v>
      </c>
    </row>
    <row r="16" spans="1:17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200000</v>
      </c>
    </row>
    <row r="17" spans="2:17" x14ac:dyDescent="0.25">
      <c r="B17" t="s">
        <v>16</v>
      </c>
      <c r="D17" s="36"/>
      <c r="F17" s="33"/>
      <c r="J17" s="45" t="s">
        <v>47</v>
      </c>
      <c r="K17" s="37"/>
      <c r="L17" s="32">
        <v>-80000</v>
      </c>
      <c r="M17" t="s">
        <v>124</v>
      </c>
      <c r="N17" s="33" t="s">
        <v>116</v>
      </c>
      <c r="P17" s="86">
        <v>93000</v>
      </c>
    </row>
    <row r="18" spans="2:17" x14ac:dyDescent="0.25">
      <c r="B18" t="s">
        <v>17</v>
      </c>
      <c r="C18" s="36">
        <v>0</v>
      </c>
      <c r="D18" s="36">
        <v>0</v>
      </c>
      <c r="F18" s="33"/>
      <c r="J18" s="99" t="s">
        <v>114</v>
      </c>
      <c r="K18" s="100"/>
      <c r="L18" s="101">
        <v>-80000</v>
      </c>
      <c r="N18" s="33"/>
      <c r="P18" s="46"/>
    </row>
    <row r="19" spans="2:17" x14ac:dyDescent="0.25">
      <c r="B19" t="s">
        <v>18</v>
      </c>
      <c r="C19" s="36">
        <v>0</v>
      </c>
      <c r="D19" s="36">
        <v>0</v>
      </c>
      <c r="F19" s="33"/>
      <c r="J19" s="33" t="s">
        <v>115</v>
      </c>
      <c r="L19" s="36"/>
      <c r="N19" s="33" t="s">
        <v>54</v>
      </c>
      <c r="P19" s="44">
        <v>0</v>
      </c>
    </row>
    <row r="20" spans="2:17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200000</v>
      </c>
      <c r="N20" s="45" t="s">
        <v>55</v>
      </c>
      <c r="O20" s="37"/>
      <c r="P20" s="48">
        <v>93000</v>
      </c>
      <c r="Q20" t="s">
        <v>124</v>
      </c>
    </row>
    <row r="21" spans="2:17" ht="16.5" thickTop="1" x14ac:dyDescent="0.25">
      <c r="B21" t="s">
        <v>20</v>
      </c>
      <c r="C21" s="38">
        <v>0</v>
      </c>
      <c r="D21" s="38">
        <v>0</v>
      </c>
      <c r="F21" s="33"/>
      <c r="J21" s="33" t="s">
        <v>51</v>
      </c>
      <c r="L21" s="36">
        <v>0</v>
      </c>
      <c r="N21" s="33"/>
    </row>
    <row r="22" spans="2:17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200000</v>
      </c>
      <c r="N22" s="33"/>
    </row>
    <row r="23" spans="2:17" x14ac:dyDescent="0.25">
      <c r="B23" s="17" t="s">
        <v>22</v>
      </c>
      <c r="C23" s="36">
        <v>0</v>
      </c>
      <c r="D23" s="36">
        <v>10000</v>
      </c>
      <c r="E23" t="s">
        <v>133</v>
      </c>
      <c r="F23" s="33"/>
      <c r="J23" s="33" t="s">
        <v>116</v>
      </c>
      <c r="L23" s="86">
        <v>93000</v>
      </c>
      <c r="N23" s="33"/>
    </row>
    <row r="24" spans="2:17" x14ac:dyDescent="0.25">
      <c r="B24" s="17" t="s">
        <v>23</v>
      </c>
      <c r="C24" s="36">
        <v>0</v>
      </c>
      <c r="D24" s="36">
        <v>240000</v>
      </c>
      <c r="E24" t="s">
        <v>133</v>
      </c>
      <c r="F24" s="33"/>
      <c r="J24" s="33"/>
      <c r="L24" s="46"/>
      <c r="N24" s="33"/>
    </row>
    <row r="25" spans="2:17" x14ac:dyDescent="0.25">
      <c r="B25" t="s">
        <v>24</v>
      </c>
      <c r="C25" s="36">
        <v>0</v>
      </c>
      <c r="D25" s="36">
        <v>-7000</v>
      </c>
      <c r="E25" t="s">
        <v>133</v>
      </c>
      <c r="F25" s="33"/>
      <c r="J25" s="33" t="s">
        <v>54</v>
      </c>
      <c r="L25" s="44">
        <v>0</v>
      </c>
      <c r="N25" s="33"/>
    </row>
    <row r="26" spans="2:17" ht="16.5" thickBot="1" x14ac:dyDescent="0.3">
      <c r="B26" t="s">
        <v>25</v>
      </c>
      <c r="C26" s="38">
        <v>0</v>
      </c>
      <c r="D26" s="38">
        <v>243000</v>
      </c>
      <c r="E26" t="s">
        <v>133</v>
      </c>
      <c r="F26" s="33"/>
      <c r="J26" s="45" t="s">
        <v>55</v>
      </c>
      <c r="K26" s="37"/>
      <c r="L26" s="48">
        <v>93000</v>
      </c>
      <c r="M26" t="s">
        <v>124</v>
      </c>
      <c r="N26" s="33"/>
    </row>
    <row r="27" spans="2:17" ht="17.25" thickTop="1" thickBot="1" x14ac:dyDescent="0.3">
      <c r="B27" s="6" t="s">
        <v>26</v>
      </c>
      <c r="C27" s="84">
        <v>0</v>
      </c>
      <c r="D27" s="120">
        <v>243000</v>
      </c>
      <c r="E27" t="s">
        <v>133</v>
      </c>
      <c r="F27" s="33"/>
      <c r="N27" s="33"/>
    </row>
    <row r="28" spans="2:17" ht="17.25" thickTop="1" thickBot="1" x14ac:dyDescent="0.3"/>
    <row r="29" spans="2:17" outlineLevel="1" x14ac:dyDescent="0.25">
      <c r="B29" s="49" t="s">
        <v>117</v>
      </c>
      <c r="C29" s="50"/>
    </row>
    <row r="30" spans="2:17" outlineLevel="1" x14ac:dyDescent="0.25">
      <c r="B30" s="33" t="s">
        <v>142</v>
      </c>
      <c r="C30" s="51"/>
    </row>
    <row r="31" spans="2:17" ht="16.5" outlineLevel="1" thickBot="1" x14ac:dyDescent="0.3">
      <c r="B31" s="52" t="s">
        <v>143</v>
      </c>
      <c r="C31" s="53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3545-5667-46FF-A34A-3FEFCC981C2C}">
  <dimension ref="A1:R55"/>
  <sheetViews>
    <sheetView zoomScale="85" zoomScaleNormal="85" workbookViewId="0">
      <selection activeCell="D61" sqref="D61"/>
    </sheetView>
  </sheetViews>
  <sheetFormatPr defaultColWidth="11" defaultRowHeight="15.75" outlineLevelRow="1" outlineLevelCol="1" x14ac:dyDescent="0.25"/>
  <cols>
    <col min="1" max="1" width="6.625" customWidth="1"/>
    <col min="2" max="2" width="27.37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hidden="1" customWidth="1" outlineLevel="1"/>
    <col min="18" max="18" width="11" collapsed="1"/>
  </cols>
  <sheetData>
    <row r="1" spans="1:17" x14ac:dyDescent="0.25">
      <c r="A1" s="6" t="s">
        <v>144</v>
      </c>
      <c r="B1" s="6" t="s">
        <v>137</v>
      </c>
      <c r="C1" s="88">
        <f>'Ledger (FIFO)'!A12</f>
        <v>6</v>
      </c>
      <c r="D1" s="88"/>
      <c r="F1" s="33"/>
      <c r="J1" s="33"/>
      <c r="N1" s="33"/>
    </row>
    <row r="2" spans="1:17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7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7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7" x14ac:dyDescent="0.25">
      <c r="B5" s="6" t="s">
        <v>5</v>
      </c>
      <c r="C5" s="6"/>
      <c r="D5" s="6"/>
      <c r="F5" s="33" t="s">
        <v>32</v>
      </c>
      <c r="H5" s="36">
        <v>0</v>
      </c>
      <c r="J5" s="33" t="s">
        <v>110</v>
      </c>
      <c r="N5" s="33" t="s">
        <v>110</v>
      </c>
    </row>
    <row r="6" spans="1:17" x14ac:dyDescent="0.25">
      <c r="B6" t="s">
        <v>6</v>
      </c>
      <c r="F6" s="33" t="s">
        <v>33</v>
      </c>
      <c r="H6" s="36">
        <v>0</v>
      </c>
      <c r="J6" s="81" t="s">
        <v>57</v>
      </c>
      <c r="K6" s="82"/>
      <c r="L6" s="83">
        <v>0</v>
      </c>
      <c r="N6" s="33" t="s">
        <v>42</v>
      </c>
      <c r="P6" s="36">
        <v>0</v>
      </c>
    </row>
    <row r="7" spans="1:17" x14ac:dyDescent="0.25">
      <c r="B7" s="37" t="s">
        <v>7</v>
      </c>
      <c r="C7" s="32">
        <v>93000</v>
      </c>
      <c r="D7" s="32">
        <v>48000</v>
      </c>
      <c r="E7" t="s">
        <v>124</v>
      </c>
      <c r="F7" s="33" t="s">
        <v>112</v>
      </c>
      <c r="H7" s="38">
        <v>0</v>
      </c>
      <c r="J7" s="39" t="s">
        <v>58</v>
      </c>
      <c r="K7" s="17"/>
      <c r="L7" s="36"/>
      <c r="N7" s="45" t="s">
        <v>113</v>
      </c>
      <c r="O7" s="37"/>
      <c r="P7" s="32">
        <v>-45000</v>
      </c>
      <c r="Q7" t="s">
        <v>124</v>
      </c>
    </row>
    <row r="8" spans="1:17" x14ac:dyDescent="0.25">
      <c r="B8" t="s">
        <v>8</v>
      </c>
      <c r="C8" s="36">
        <v>0</v>
      </c>
      <c r="D8" s="36">
        <v>0</v>
      </c>
      <c r="F8" s="33" t="s">
        <v>35</v>
      </c>
      <c r="H8" s="36">
        <v>0</v>
      </c>
      <c r="I8" t="s">
        <v>133</v>
      </c>
      <c r="J8" s="40" t="s">
        <v>59</v>
      </c>
      <c r="K8" s="18"/>
      <c r="L8" s="36">
        <v>0</v>
      </c>
      <c r="N8" s="33" t="s">
        <v>44</v>
      </c>
      <c r="P8" s="36">
        <v>0</v>
      </c>
    </row>
    <row r="9" spans="1:17" x14ac:dyDescent="0.25">
      <c r="B9" s="112" t="s">
        <v>9</v>
      </c>
      <c r="C9" s="111">
        <v>20000</v>
      </c>
      <c r="D9" s="111">
        <v>70000</v>
      </c>
      <c r="E9" t="s">
        <v>111</v>
      </c>
      <c r="F9" s="33" t="s">
        <v>36</v>
      </c>
      <c r="H9" s="36">
        <v>0</v>
      </c>
      <c r="J9" s="39" t="s">
        <v>60</v>
      </c>
      <c r="K9" s="17"/>
      <c r="L9" s="36"/>
      <c r="N9" s="102" t="s">
        <v>110</v>
      </c>
      <c r="O9" s="103"/>
      <c r="P9" s="104">
        <v>-45000</v>
      </c>
      <c r="Q9" t="s">
        <v>124</v>
      </c>
    </row>
    <row r="10" spans="1:17" x14ac:dyDescent="0.25">
      <c r="B10" t="s">
        <v>10</v>
      </c>
      <c r="C10" s="36">
        <v>0</v>
      </c>
      <c r="D10" s="36">
        <v>0</v>
      </c>
      <c r="F10" s="33" t="s">
        <v>37</v>
      </c>
      <c r="H10" s="36">
        <v>0</v>
      </c>
      <c r="I10" t="s">
        <v>133</v>
      </c>
      <c r="J10" s="40" t="s">
        <v>61</v>
      </c>
      <c r="K10" s="18"/>
      <c r="L10" s="36">
        <v>0</v>
      </c>
      <c r="N10" s="33" t="s">
        <v>114</v>
      </c>
      <c r="P10" s="36"/>
    </row>
    <row r="11" spans="1:17" x14ac:dyDescent="0.25">
      <c r="B11" s="54" t="s">
        <v>11</v>
      </c>
      <c r="C11" s="41">
        <v>113000</v>
      </c>
      <c r="D11" s="41">
        <v>118000</v>
      </c>
      <c r="E11" t="s">
        <v>111</v>
      </c>
      <c r="F11" s="33" t="s">
        <v>38</v>
      </c>
      <c r="H11" s="36">
        <v>0</v>
      </c>
      <c r="J11" s="109" t="s">
        <v>62</v>
      </c>
      <c r="K11" s="110"/>
      <c r="L11" s="111">
        <v>-50000</v>
      </c>
      <c r="M11" t="s">
        <v>124</v>
      </c>
      <c r="N11" s="33" t="s">
        <v>47</v>
      </c>
      <c r="P11" s="36">
        <v>0</v>
      </c>
    </row>
    <row r="12" spans="1:17" x14ac:dyDescent="0.25">
      <c r="B12" t="s">
        <v>12</v>
      </c>
      <c r="C12" s="36">
        <v>80000</v>
      </c>
      <c r="D12" s="36">
        <v>80000</v>
      </c>
      <c r="E12" t="s">
        <v>133</v>
      </c>
      <c r="F12" s="33" t="s">
        <v>39</v>
      </c>
      <c r="H12" s="38">
        <v>0</v>
      </c>
      <c r="I12" t="s">
        <v>133</v>
      </c>
      <c r="J12" s="40" t="s">
        <v>63</v>
      </c>
      <c r="K12" s="18"/>
      <c r="L12" s="36">
        <v>0</v>
      </c>
      <c r="N12" s="99" t="s">
        <v>114</v>
      </c>
      <c r="O12" s="100"/>
      <c r="P12" s="101">
        <v>0</v>
      </c>
    </row>
    <row r="13" spans="1:17" x14ac:dyDescent="0.25">
      <c r="B13" t="s">
        <v>13</v>
      </c>
      <c r="C13" s="36">
        <v>50000</v>
      </c>
      <c r="D13" s="36">
        <v>50000</v>
      </c>
      <c r="E13" t="s">
        <v>133</v>
      </c>
      <c r="F13" s="33"/>
      <c r="H13" s="38"/>
      <c r="J13" s="115" t="s">
        <v>64</v>
      </c>
      <c r="K13" s="116"/>
      <c r="L13" s="114">
        <v>5000</v>
      </c>
      <c r="M13" t="s">
        <v>111</v>
      </c>
      <c r="N13" s="33" t="s">
        <v>115</v>
      </c>
      <c r="P13" s="36"/>
    </row>
    <row r="14" spans="1:17" ht="16.5" thickBot="1" x14ac:dyDescent="0.3">
      <c r="B14" s="42" t="s">
        <v>14</v>
      </c>
      <c r="C14" s="117">
        <v>243000</v>
      </c>
      <c r="D14" s="117">
        <v>248000</v>
      </c>
      <c r="E14" t="s">
        <v>111</v>
      </c>
      <c r="F14" s="33"/>
      <c r="J14" s="40" t="s">
        <v>65</v>
      </c>
      <c r="K14" s="18"/>
      <c r="L14" s="44">
        <v>0</v>
      </c>
      <c r="N14" s="33" t="s">
        <v>50</v>
      </c>
      <c r="P14" s="36">
        <v>0</v>
      </c>
    </row>
    <row r="15" spans="1:17" ht="16.5" thickTop="1" x14ac:dyDescent="0.25">
      <c r="C15" s="46"/>
      <c r="D15" s="46"/>
      <c r="F15" s="33"/>
      <c r="J15" s="102" t="s">
        <v>110</v>
      </c>
      <c r="K15" s="107"/>
      <c r="L15" s="108">
        <v>-45000</v>
      </c>
      <c r="M15" t="s">
        <v>124</v>
      </c>
      <c r="N15" s="33" t="s">
        <v>51</v>
      </c>
      <c r="P15" s="36">
        <v>0</v>
      </c>
    </row>
    <row r="16" spans="1:17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0</v>
      </c>
    </row>
    <row r="17" spans="2:17" x14ac:dyDescent="0.25">
      <c r="B17" t="s">
        <v>16</v>
      </c>
      <c r="D17" s="36"/>
      <c r="F17" s="33"/>
      <c r="J17" s="33" t="s">
        <v>47</v>
      </c>
      <c r="L17" s="36">
        <v>0</v>
      </c>
      <c r="N17" s="45" t="s">
        <v>116</v>
      </c>
      <c r="O17" s="37"/>
      <c r="P17" s="47">
        <v>-45000</v>
      </c>
      <c r="Q17" t="s">
        <v>124</v>
      </c>
    </row>
    <row r="18" spans="2:17" x14ac:dyDescent="0.25">
      <c r="B18" t="s">
        <v>17</v>
      </c>
      <c r="C18" s="36">
        <v>0</v>
      </c>
      <c r="D18" s="36">
        <v>0</v>
      </c>
      <c r="F18" s="33"/>
      <c r="J18" s="99" t="s">
        <v>114</v>
      </c>
      <c r="K18" s="100"/>
      <c r="L18" s="101">
        <v>0</v>
      </c>
      <c r="N18" s="33"/>
      <c r="P18" s="46"/>
    </row>
    <row r="19" spans="2:17" x14ac:dyDescent="0.25">
      <c r="B19" s="113" t="s">
        <v>18</v>
      </c>
      <c r="C19" s="114">
        <v>0</v>
      </c>
      <c r="D19" s="114">
        <v>5000</v>
      </c>
      <c r="E19" t="s">
        <v>111</v>
      </c>
      <c r="F19" s="33"/>
      <c r="J19" s="33" t="s">
        <v>115</v>
      </c>
      <c r="L19" s="36"/>
      <c r="N19" s="45" t="s">
        <v>54</v>
      </c>
      <c r="O19" s="37"/>
      <c r="P19" s="89">
        <v>93000</v>
      </c>
    </row>
    <row r="20" spans="2:17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0</v>
      </c>
      <c r="N20" s="45" t="s">
        <v>55</v>
      </c>
      <c r="O20" s="37"/>
      <c r="P20" s="48">
        <v>48000</v>
      </c>
      <c r="Q20" t="s">
        <v>124</v>
      </c>
    </row>
    <row r="21" spans="2:17" ht="16.5" thickTop="1" x14ac:dyDescent="0.25">
      <c r="B21" s="37" t="s">
        <v>20</v>
      </c>
      <c r="C21" s="41">
        <v>0</v>
      </c>
      <c r="D21" s="41">
        <v>5000</v>
      </c>
      <c r="E21" t="s">
        <v>111</v>
      </c>
      <c r="F21" s="33"/>
      <c r="J21" s="33" t="s">
        <v>51</v>
      </c>
      <c r="L21" s="36">
        <v>0</v>
      </c>
      <c r="N21" s="33"/>
    </row>
    <row r="22" spans="2:17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0</v>
      </c>
      <c r="N22" s="33"/>
    </row>
    <row r="23" spans="2:17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45" t="s">
        <v>116</v>
      </c>
      <c r="K23" s="37"/>
      <c r="L23" s="47">
        <v>-45000</v>
      </c>
      <c r="M23" t="s">
        <v>124</v>
      </c>
      <c r="N23" s="33"/>
    </row>
    <row r="24" spans="2:17" x14ac:dyDescent="0.25">
      <c r="B24" s="17" t="s">
        <v>23</v>
      </c>
      <c r="C24" s="36">
        <v>240000</v>
      </c>
      <c r="D24" s="36">
        <v>240000</v>
      </c>
      <c r="E24" t="s">
        <v>133</v>
      </c>
      <c r="F24" s="33"/>
      <c r="J24" s="45"/>
      <c r="K24" s="37"/>
      <c r="L24" s="56"/>
      <c r="N24" s="33"/>
    </row>
    <row r="25" spans="2:17" x14ac:dyDescent="0.25">
      <c r="B25" t="s">
        <v>24</v>
      </c>
      <c r="C25" s="36">
        <v>-7000</v>
      </c>
      <c r="D25" s="36">
        <v>-7000</v>
      </c>
      <c r="E25" t="s">
        <v>133</v>
      </c>
      <c r="F25" s="33"/>
      <c r="J25" s="45" t="s">
        <v>54</v>
      </c>
      <c r="K25" s="37"/>
      <c r="L25" s="89">
        <v>93000</v>
      </c>
      <c r="N25" s="33"/>
    </row>
    <row r="26" spans="2:17" ht="16.5" thickBot="1" x14ac:dyDescent="0.3">
      <c r="B26" t="s">
        <v>25</v>
      </c>
      <c r="C26" s="38">
        <v>243000</v>
      </c>
      <c r="D26" s="38">
        <v>243000</v>
      </c>
      <c r="E26" t="s">
        <v>133</v>
      </c>
      <c r="F26" s="33"/>
      <c r="J26" s="45" t="s">
        <v>55</v>
      </c>
      <c r="K26" s="37"/>
      <c r="L26" s="48">
        <v>48000</v>
      </c>
      <c r="M26" t="s">
        <v>124</v>
      </c>
      <c r="N26" s="33"/>
    </row>
    <row r="27" spans="2:17" ht="17.25" thickTop="1" thickBot="1" x14ac:dyDescent="0.3">
      <c r="B27" s="42" t="s">
        <v>26</v>
      </c>
      <c r="C27" s="117">
        <v>243000</v>
      </c>
      <c r="D27" s="117">
        <v>248000</v>
      </c>
      <c r="E27" t="s">
        <v>111</v>
      </c>
      <c r="F27" s="33"/>
      <c r="N27" s="33"/>
    </row>
    <row r="28" spans="2:17" ht="17.25" thickTop="1" thickBot="1" x14ac:dyDescent="0.3"/>
    <row r="29" spans="2:17" outlineLevel="1" x14ac:dyDescent="0.25">
      <c r="B29" s="49" t="s">
        <v>117</v>
      </c>
      <c r="C29" s="50"/>
    </row>
    <row r="30" spans="2:17" outlineLevel="1" x14ac:dyDescent="0.25">
      <c r="B30" s="33" t="s">
        <v>145</v>
      </c>
      <c r="C30" s="51"/>
    </row>
    <row r="31" spans="2:17" outlineLevel="1" x14ac:dyDescent="0.25">
      <c r="B31" s="81" t="s">
        <v>146</v>
      </c>
      <c r="C31" s="129"/>
    </row>
    <row r="32" spans="2:17" ht="16.5" outlineLevel="1" thickBot="1" x14ac:dyDescent="0.3">
      <c r="B32" s="52" t="s">
        <v>147</v>
      </c>
      <c r="C32" s="90"/>
      <c r="D32" s="91"/>
    </row>
    <row r="33" spans="2:4" x14ac:dyDescent="0.25">
      <c r="B33" s="82"/>
      <c r="C33" s="82"/>
    </row>
    <row r="34" spans="2:4" x14ac:dyDescent="0.25">
      <c r="B34" s="82"/>
      <c r="C34" s="82"/>
    </row>
    <row r="35" spans="2:4" hidden="1" outlineLevel="1" x14ac:dyDescent="0.25">
      <c r="B35" s="49" t="s">
        <v>117</v>
      </c>
      <c r="C35" s="50"/>
    </row>
    <row r="36" spans="2:4" hidden="1" outlineLevel="1" x14ac:dyDescent="0.25">
      <c r="B36" s="33" t="s">
        <v>145</v>
      </c>
      <c r="C36" s="51"/>
    </row>
    <row r="37" spans="2:4" ht="16.5" hidden="1" outlineLevel="1" thickBot="1" x14ac:dyDescent="0.3">
      <c r="B37" s="52" t="s">
        <v>148</v>
      </c>
      <c r="C37" s="90"/>
    </row>
    <row r="38" spans="2:4" hidden="1" outlineLevel="1" x14ac:dyDescent="0.25">
      <c r="B38" s="33"/>
      <c r="C38" s="51"/>
      <c r="D38" s="91" t="s">
        <v>149</v>
      </c>
    </row>
    <row r="39" spans="2:4" hidden="1" outlineLevel="1" x14ac:dyDescent="0.25">
      <c r="B39" s="92" t="s">
        <v>150</v>
      </c>
      <c r="C39" s="51"/>
    </row>
    <row r="40" spans="2:4" ht="16.5" hidden="1" outlineLevel="1" thickBot="1" x14ac:dyDescent="0.3">
      <c r="B40" s="93" t="s">
        <v>146</v>
      </c>
      <c r="C40" s="94"/>
    </row>
    <row r="41" spans="2:4" collapsed="1" x14ac:dyDescent="0.25">
      <c r="B41" s="82"/>
      <c r="C41" s="82"/>
    </row>
    <row r="42" spans="2:4" hidden="1" outlineLevel="1" x14ac:dyDescent="0.25">
      <c r="B42" s="6" t="s">
        <v>151</v>
      </c>
    </row>
    <row r="43" spans="2:4" hidden="1" outlineLevel="1" x14ac:dyDescent="0.25">
      <c r="B43" t="s">
        <v>152</v>
      </c>
      <c r="C43" s="3"/>
    </row>
    <row r="44" spans="2:4" hidden="1" outlineLevel="1" x14ac:dyDescent="0.25">
      <c r="B44" t="s">
        <v>153</v>
      </c>
      <c r="C44" s="95"/>
    </row>
    <row r="45" spans="2:4" hidden="1" outlineLevel="1" x14ac:dyDescent="0.25">
      <c r="C45" s="95"/>
    </row>
    <row r="46" spans="2:4" ht="16.5" hidden="1" outlineLevel="1" thickBot="1" x14ac:dyDescent="0.3">
      <c r="B46" s="61" t="s">
        <v>154</v>
      </c>
      <c r="C46" s="62" t="s">
        <v>127</v>
      </c>
    </row>
    <row r="47" spans="2:4" ht="16.5" hidden="1" outlineLevel="1" thickTop="1" x14ac:dyDescent="0.25">
      <c r="B47" t="s">
        <v>128</v>
      </c>
      <c r="C47" s="63">
        <v>0</v>
      </c>
    </row>
    <row r="48" spans="2:4" hidden="1" outlineLevel="1" x14ac:dyDescent="0.25">
      <c r="B48" s="64" t="s">
        <v>129</v>
      </c>
      <c r="C48" s="65">
        <v>-50000</v>
      </c>
    </row>
    <row r="49" spans="2:4" hidden="1" outlineLevel="1" x14ac:dyDescent="0.25">
      <c r="B49" s="66" t="s">
        <v>130</v>
      </c>
      <c r="C49" s="67">
        <v>-50000</v>
      </c>
    </row>
    <row r="50" spans="2:4" hidden="1" outlineLevel="1" x14ac:dyDescent="0.25">
      <c r="C50" s="96"/>
      <c r="D50" s="82"/>
    </row>
    <row r="51" spans="2:4" ht="16.5" hidden="1" outlineLevel="1" thickBot="1" x14ac:dyDescent="0.3">
      <c r="B51" s="61" t="s">
        <v>155</v>
      </c>
      <c r="C51" s="62" t="s">
        <v>127</v>
      </c>
    </row>
    <row r="52" spans="2:4" ht="16.5" hidden="1" outlineLevel="1" thickTop="1" x14ac:dyDescent="0.25">
      <c r="B52" t="s">
        <v>128</v>
      </c>
      <c r="C52" s="63">
        <v>0</v>
      </c>
    </row>
    <row r="53" spans="2:4" hidden="1" outlineLevel="1" x14ac:dyDescent="0.25">
      <c r="B53" s="64" t="s">
        <v>129</v>
      </c>
      <c r="C53" s="65">
        <v>5000</v>
      </c>
    </row>
    <row r="54" spans="2:4" hidden="1" outlineLevel="1" x14ac:dyDescent="0.25">
      <c r="B54" s="66" t="s">
        <v>130</v>
      </c>
      <c r="C54" s="67">
        <v>5000</v>
      </c>
    </row>
    <row r="55" spans="2:4" collapsed="1" x14ac:dyDescent="0.25"/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E6F60-9016-4FFE-B8D9-2A21CEF05164}">
  <dimension ref="A1:Q37"/>
  <sheetViews>
    <sheetView tabSelected="1" zoomScale="85" zoomScaleNormal="85" workbookViewId="0">
      <selection activeCell="C40" sqref="C40"/>
    </sheetView>
  </sheetViews>
  <sheetFormatPr defaultColWidth="11" defaultRowHeight="15.75" outlineLevelRow="1" outlineLevelCol="1" x14ac:dyDescent="0.25"/>
  <cols>
    <col min="1" max="1" width="6.625" customWidth="1"/>
    <col min="2" max="2" width="25.5" customWidth="1"/>
    <col min="3" max="3" width="16.125" customWidth="1"/>
    <col min="4" max="4" width="17.25" customWidth="1"/>
    <col min="5" max="5" width="5.625" customWidth="1"/>
    <col min="6" max="6" width="20.5" customWidth="1"/>
    <col min="7" max="7" width="3.25" customWidth="1"/>
    <col min="8" max="8" width="15.5" customWidth="1"/>
    <col min="9" max="9" width="7.125" customWidth="1"/>
    <col min="10" max="10" width="31.625" hidden="1" customWidth="1" outlineLevel="1"/>
    <col min="11" max="11" width="2.5" hidden="1" customWidth="1" outlineLevel="1"/>
    <col min="12" max="12" width="24.375" hidden="1" customWidth="1" outlineLevel="1"/>
    <col min="13" max="13" width="4.25" hidden="1" customWidth="1" outlineLevel="1"/>
    <col min="14" max="14" width="23.625" hidden="1" customWidth="1" outlineLevel="1"/>
    <col min="15" max="15" width="3.5" hidden="1" customWidth="1" outlineLevel="1"/>
    <col min="16" max="16" width="18.875" hidden="1" customWidth="1" outlineLevel="1"/>
    <col min="17" max="17" width="11" collapsed="1"/>
  </cols>
  <sheetData>
    <row r="1" spans="1:16" x14ac:dyDescent="0.25">
      <c r="A1" s="6" t="s">
        <v>156</v>
      </c>
      <c r="B1" s="6" t="s">
        <v>157</v>
      </c>
      <c r="C1">
        <f>'Ledger (FIFO)'!A13</f>
        <v>7</v>
      </c>
      <c r="F1" s="33"/>
      <c r="J1" s="33"/>
      <c r="N1" s="33"/>
    </row>
    <row r="2" spans="1:16" x14ac:dyDescent="0.25">
      <c r="C2" s="13" t="s">
        <v>28</v>
      </c>
      <c r="D2" s="13" t="s">
        <v>29</v>
      </c>
      <c r="F2" s="34"/>
      <c r="G2" s="11"/>
      <c r="H2" s="12" t="s">
        <v>27</v>
      </c>
      <c r="J2" s="33"/>
      <c r="L2" s="12" t="s">
        <v>27</v>
      </c>
      <c r="N2" s="33"/>
      <c r="P2" s="12" t="s">
        <v>27</v>
      </c>
    </row>
    <row r="3" spans="1:16" x14ac:dyDescent="0.25">
      <c r="C3" s="9"/>
      <c r="D3" s="9"/>
      <c r="F3" s="33"/>
      <c r="H3" s="13" t="s">
        <v>29</v>
      </c>
      <c r="J3" s="33"/>
      <c r="L3" s="13" t="s">
        <v>29</v>
      </c>
      <c r="N3" s="33"/>
      <c r="P3" s="13" t="s">
        <v>29</v>
      </c>
    </row>
    <row r="4" spans="1:16" x14ac:dyDescent="0.25">
      <c r="B4" s="6" t="s">
        <v>4</v>
      </c>
      <c r="C4" s="6"/>
      <c r="D4" s="6"/>
      <c r="F4" s="35" t="s">
        <v>31</v>
      </c>
      <c r="G4" s="6"/>
      <c r="H4" s="6"/>
      <c r="J4" s="35" t="s">
        <v>56</v>
      </c>
      <c r="K4" s="6"/>
      <c r="L4" s="6"/>
      <c r="N4" s="35" t="s">
        <v>40</v>
      </c>
      <c r="O4" s="6"/>
      <c r="P4" s="6"/>
    </row>
    <row r="5" spans="1:16" x14ac:dyDescent="0.25">
      <c r="B5" s="6" t="s">
        <v>5</v>
      </c>
      <c r="C5" s="6"/>
      <c r="D5" s="6"/>
      <c r="F5" s="33" t="s">
        <v>32</v>
      </c>
      <c r="H5" s="36">
        <v>0</v>
      </c>
      <c r="J5" s="33" t="s">
        <v>110</v>
      </c>
      <c r="N5" s="33" t="s">
        <v>110</v>
      </c>
    </row>
    <row r="6" spans="1:16" x14ac:dyDescent="0.25">
      <c r="B6" t="s">
        <v>6</v>
      </c>
      <c r="F6" s="33" t="s">
        <v>33</v>
      </c>
      <c r="H6" s="36">
        <v>0</v>
      </c>
      <c r="J6" s="81" t="s">
        <v>57</v>
      </c>
      <c r="K6" s="82"/>
      <c r="L6" s="83">
        <v>0</v>
      </c>
      <c r="N6" s="33" t="s">
        <v>42</v>
      </c>
      <c r="P6" s="36">
        <v>0</v>
      </c>
    </row>
    <row r="7" spans="1:16" x14ac:dyDescent="0.25">
      <c r="B7" s="37" t="s">
        <v>7</v>
      </c>
      <c r="C7" s="32">
        <v>93000</v>
      </c>
      <c r="D7" s="32">
        <v>30000</v>
      </c>
      <c r="E7" t="s">
        <v>124</v>
      </c>
      <c r="F7" s="33" t="s">
        <v>112</v>
      </c>
      <c r="H7" s="38">
        <v>0</v>
      </c>
      <c r="J7" s="39" t="s">
        <v>58</v>
      </c>
      <c r="K7" s="17"/>
      <c r="L7" s="36"/>
      <c r="N7" s="33" t="s">
        <v>113</v>
      </c>
      <c r="P7" s="36">
        <v>-45000</v>
      </c>
    </row>
    <row r="8" spans="1:16" x14ac:dyDescent="0.25">
      <c r="B8" t="s">
        <v>8</v>
      </c>
      <c r="C8" s="36">
        <v>0</v>
      </c>
      <c r="D8" s="36">
        <v>0</v>
      </c>
      <c r="F8" s="33" t="s">
        <v>35</v>
      </c>
      <c r="H8" s="36">
        <v>0</v>
      </c>
      <c r="I8" t="s">
        <v>133</v>
      </c>
      <c r="J8" s="40" t="s">
        <v>59</v>
      </c>
      <c r="K8" s="18"/>
      <c r="L8" s="36">
        <v>0</v>
      </c>
      <c r="N8" s="45" t="s">
        <v>44</v>
      </c>
      <c r="O8" s="37"/>
      <c r="P8" s="32">
        <v>-18000</v>
      </c>
    </row>
    <row r="9" spans="1:16" x14ac:dyDescent="0.25">
      <c r="B9" t="s">
        <v>9</v>
      </c>
      <c r="C9" s="36">
        <v>20000</v>
      </c>
      <c r="D9" s="36">
        <v>70000</v>
      </c>
      <c r="E9" t="s">
        <v>133</v>
      </c>
      <c r="F9" s="33" t="s">
        <v>36</v>
      </c>
      <c r="H9" s="36">
        <v>0</v>
      </c>
      <c r="J9" s="39" t="s">
        <v>60</v>
      </c>
      <c r="K9" s="17"/>
      <c r="L9" s="36"/>
      <c r="N9" s="102" t="s">
        <v>110</v>
      </c>
      <c r="O9" s="103"/>
      <c r="P9" s="104">
        <v>-63000</v>
      </c>
    </row>
    <row r="10" spans="1:16" x14ac:dyDescent="0.25">
      <c r="B10" s="112" t="s">
        <v>10</v>
      </c>
      <c r="C10" s="111">
        <v>0</v>
      </c>
      <c r="D10" s="111">
        <v>18000</v>
      </c>
      <c r="E10" t="s">
        <v>111</v>
      </c>
      <c r="F10" s="33" t="s">
        <v>37</v>
      </c>
      <c r="H10" s="36">
        <v>0</v>
      </c>
      <c r="I10" t="s">
        <v>133</v>
      </c>
      <c r="J10" s="40" t="s">
        <v>61</v>
      </c>
      <c r="K10" s="18"/>
      <c r="L10" s="36">
        <v>0</v>
      </c>
      <c r="N10" s="33" t="s">
        <v>114</v>
      </c>
      <c r="P10" s="36"/>
    </row>
    <row r="11" spans="1:16" x14ac:dyDescent="0.25">
      <c r="B11" s="18" t="s">
        <v>11</v>
      </c>
      <c r="C11" s="38">
        <v>113000</v>
      </c>
      <c r="D11" s="38">
        <v>118000</v>
      </c>
      <c r="E11" t="s">
        <v>133</v>
      </c>
      <c r="F11" s="33" t="s">
        <v>38</v>
      </c>
      <c r="H11" s="36">
        <v>0</v>
      </c>
      <c r="J11" s="40" t="s">
        <v>62</v>
      </c>
      <c r="K11" s="18"/>
      <c r="L11" s="36">
        <v>-50000</v>
      </c>
      <c r="N11" s="33" t="s">
        <v>47</v>
      </c>
      <c r="P11" s="36">
        <v>0</v>
      </c>
    </row>
    <row r="12" spans="1:16" x14ac:dyDescent="0.25">
      <c r="B12" t="s">
        <v>12</v>
      </c>
      <c r="C12" s="36">
        <v>80000</v>
      </c>
      <c r="D12" s="36">
        <v>80000</v>
      </c>
      <c r="E12" t="s">
        <v>133</v>
      </c>
      <c r="F12" s="33" t="s">
        <v>39</v>
      </c>
      <c r="H12" s="38">
        <v>0</v>
      </c>
      <c r="I12" t="s">
        <v>133</v>
      </c>
      <c r="J12" s="109" t="s">
        <v>63</v>
      </c>
      <c r="K12" s="110"/>
      <c r="L12" s="111">
        <v>-18000</v>
      </c>
      <c r="N12" s="99" t="s">
        <v>114</v>
      </c>
      <c r="O12" s="100"/>
      <c r="P12" s="101">
        <v>0</v>
      </c>
    </row>
    <row r="13" spans="1:16" x14ac:dyDescent="0.25">
      <c r="B13" t="s">
        <v>13</v>
      </c>
      <c r="C13" s="36">
        <v>50000</v>
      </c>
      <c r="D13" s="36">
        <v>50000</v>
      </c>
      <c r="E13" t="s">
        <v>133</v>
      </c>
      <c r="F13" s="33"/>
      <c r="H13" s="38"/>
      <c r="J13" s="40" t="s">
        <v>64</v>
      </c>
      <c r="K13" s="18"/>
      <c r="L13" s="36">
        <v>5000</v>
      </c>
      <c r="N13" s="33" t="s">
        <v>115</v>
      </c>
      <c r="P13" s="36"/>
    </row>
    <row r="14" spans="1:16" ht="16.5" thickBot="1" x14ac:dyDescent="0.3">
      <c r="B14" s="6" t="s">
        <v>14</v>
      </c>
      <c r="C14" s="120">
        <v>243000</v>
      </c>
      <c r="D14" s="120">
        <v>248000</v>
      </c>
      <c r="E14" t="s">
        <v>133</v>
      </c>
      <c r="F14" s="33"/>
      <c r="J14" s="40" t="s">
        <v>65</v>
      </c>
      <c r="K14" s="18"/>
      <c r="L14" s="44">
        <v>0</v>
      </c>
      <c r="N14" s="33" t="s">
        <v>50</v>
      </c>
      <c r="P14" s="36">
        <v>0</v>
      </c>
    </row>
    <row r="15" spans="1:16" ht="16.5" thickTop="1" x14ac:dyDescent="0.25">
      <c r="C15" s="46"/>
      <c r="D15" s="46"/>
      <c r="F15" s="33"/>
      <c r="J15" s="102" t="s">
        <v>110</v>
      </c>
      <c r="K15" s="107"/>
      <c r="L15" s="108">
        <v>-63000</v>
      </c>
      <c r="N15" s="33" t="s">
        <v>51</v>
      </c>
      <c r="P15" s="36">
        <v>0</v>
      </c>
    </row>
    <row r="16" spans="1:16" x14ac:dyDescent="0.25">
      <c r="B16" s="6" t="s">
        <v>15</v>
      </c>
      <c r="C16" s="6"/>
      <c r="D16" s="36"/>
      <c r="F16" s="33"/>
      <c r="J16" s="33" t="s">
        <v>114</v>
      </c>
      <c r="L16" s="36"/>
      <c r="N16" s="99" t="s">
        <v>115</v>
      </c>
      <c r="O16" s="100"/>
      <c r="P16" s="101">
        <v>0</v>
      </c>
    </row>
    <row r="17" spans="2:16" x14ac:dyDescent="0.25">
      <c r="B17" t="s">
        <v>16</v>
      </c>
      <c r="D17" s="36"/>
      <c r="F17" s="33"/>
      <c r="J17" s="33" t="s">
        <v>47</v>
      </c>
      <c r="L17" s="36">
        <v>0</v>
      </c>
      <c r="N17" s="33" t="s">
        <v>116</v>
      </c>
      <c r="P17" s="86">
        <v>-63000</v>
      </c>
    </row>
    <row r="18" spans="2:16" x14ac:dyDescent="0.25">
      <c r="B18" t="s">
        <v>17</v>
      </c>
      <c r="C18" s="36">
        <v>0</v>
      </c>
      <c r="D18" s="36">
        <v>0</v>
      </c>
      <c r="F18" s="33"/>
      <c r="J18" s="99" t="s">
        <v>114</v>
      </c>
      <c r="K18" s="100"/>
      <c r="L18" s="101">
        <v>0</v>
      </c>
      <c r="N18" s="33"/>
      <c r="P18" s="46"/>
    </row>
    <row r="19" spans="2:16" x14ac:dyDescent="0.25">
      <c r="B19" t="s">
        <v>18</v>
      </c>
      <c r="C19" s="36">
        <v>0</v>
      </c>
      <c r="D19" s="36">
        <v>5000</v>
      </c>
      <c r="E19" t="s">
        <v>133</v>
      </c>
      <c r="F19" s="33"/>
      <c r="J19" s="33" t="s">
        <v>115</v>
      </c>
      <c r="L19" s="36"/>
      <c r="N19" s="33" t="s">
        <v>54</v>
      </c>
      <c r="P19" s="44">
        <v>93000</v>
      </c>
    </row>
    <row r="20" spans="2:16" ht="16.5" thickBot="1" x14ac:dyDescent="0.3">
      <c r="B20" t="s">
        <v>19</v>
      </c>
      <c r="C20" s="36">
        <v>0</v>
      </c>
      <c r="D20" s="36">
        <v>0</v>
      </c>
      <c r="F20" s="33"/>
      <c r="J20" s="33" t="s">
        <v>50</v>
      </c>
      <c r="L20" s="36">
        <v>0</v>
      </c>
      <c r="N20" s="45" t="s">
        <v>55</v>
      </c>
      <c r="O20" s="37"/>
      <c r="P20" s="48">
        <v>30000</v>
      </c>
    </row>
    <row r="21" spans="2:16" ht="16.5" thickTop="1" x14ac:dyDescent="0.25">
      <c r="B21" t="s">
        <v>20</v>
      </c>
      <c r="C21" s="38">
        <v>0</v>
      </c>
      <c r="D21" s="38">
        <v>5000</v>
      </c>
      <c r="E21" t="s">
        <v>133</v>
      </c>
      <c r="F21" s="33"/>
      <c r="J21" s="33" t="s">
        <v>51</v>
      </c>
      <c r="L21" s="36">
        <v>0</v>
      </c>
      <c r="N21" s="33"/>
    </row>
    <row r="22" spans="2:16" x14ac:dyDescent="0.25">
      <c r="B22" t="s">
        <v>21</v>
      </c>
      <c r="C22" s="36"/>
      <c r="D22" s="36"/>
      <c r="F22" s="33"/>
      <c r="J22" s="99" t="s">
        <v>115</v>
      </c>
      <c r="K22" s="100"/>
      <c r="L22" s="101">
        <v>0</v>
      </c>
      <c r="N22" s="33"/>
    </row>
    <row r="23" spans="2:16" x14ac:dyDescent="0.25">
      <c r="B23" s="17" t="s">
        <v>22</v>
      </c>
      <c r="C23" s="36">
        <v>10000</v>
      </c>
      <c r="D23" s="36">
        <v>10000</v>
      </c>
      <c r="E23" t="s">
        <v>133</v>
      </c>
      <c r="F23" s="33"/>
      <c r="J23" s="33" t="s">
        <v>116</v>
      </c>
      <c r="L23" s="86">
        <v>-63000</v>
      </c>
      <c r="N23" s="33"/>
    </row>
    <row r="24" spans="2:16" x14ac:dyDescent="0.25">
      <c r="B24" s="17" t="s">
        <v>23</v>
      </c>
      <c r="C24" s="36">
        <v>240000</v>
      </c>
      <c r="D24" s="36">
        <v>240000</v>
      </c>
      <c r="E24" t="s">
        <v>133</v>
      </c>
      <c r="F24" s="33"/>
      <c r="J24" s="33"/>
      <c r="L24" s="46"/>
      <c r="N24" s="33"/>
    </row>
    <row r="25" spans="2:16" x14ac:dyDescent="0.25">
      <c r="B25" t="s">
        <v>24</v>
      </c>
      <c r="C25" s="36">
        <v>-7000</v>
      </c>
      <c r="D25" s="36">
        <v>-7000</v>
      </c>
      <c r="E25" t="s">
        <v>133</v>
      </c>
      <c r="F25" s="33"/>
      <c r="J25" s="33" t="s">
        <v>54</v>
      </c>
      <c r="L25" s="44">
        <v>93000</v>
      </c>
      <c r="N25" s="33"/>
    </row>
    <row r="26" spans="2:16" ht="16.5" thickBot="1" x14ac:dyDescent="0.3">
      <c r="B26" t="s">
        <v>25</v>
      </c>
      <c r="C26" s="38">
        <v>243000</v>
      </c>
      <c r="D26" s="38">
        <v>243000</v>
      </c>
      <c r="E26" t="s">
        <v>133</v>
      </c>
      <c r="F26" s="33"/>
      <c r="J26" s="45" t="s">
        <v>55</v>
      </c>
      <c r="K26" s="37"/>
      <c r="L26" s="48">
        <v>30000</v>
      </c>
      <c r="N26" s="33"/>
    </row>
    <row r="27" spans="2:16" ht="17.25" thickTop="1" thickBot="1" x14ac:dyDescent="0.3">
      <c r="B27" s="6" t="s">
        <v>26</v>
      </c>
      <c r="C27" s="120">
        <v>243000</v>
      </c>
      <c r="D27" s="120">
        <v>248000</v>
      </c>
      <c r="E27" t="s">
        <v>133</v>
      </c>
      <c r="F27" s="33"/>
      <c r="N27" s="33"/>
    </row>
    <row r="28" spans="2:16" ht="17.25" thickTop="1" thickBot="1" x14ac:dyDescent="0.3"/>
    <row r="29" spans="2:16" outlineLevel="1" x14ac:dyDescent="0.25">
      <c r="B29" s="49" t="s">
        <v>117</v>
      </c>
      <c r="C29" s="50"/>
    </row>
    <row r="30" spans="2:16" outlineLevel="1" x14ac:dyDescent="0.25">
      <c r="B30" s="33" t="s">
        <v>158</v>
      </c>
      <c r="C30" s="51"/>
    </row>
    <row r="31" spans="2:16" ht="16.5" outlineLevel="1" thickBot="1" x14ac:dyDescent="0.3">
      <c r="B31" s="52" t="s">
        <v>159</v>
      </c>
      <c r="C31" s="53"/>
    </row>
    <row r="33" spans="2:3" ht="16.5" hidden="1" outlineLevel="1" thickBot="1" x14ac:dyDescent="0.3">
      <c r="B33" s="61"/>
      <c r="C33" s="62" t="s">
        <v>127</v>
      </c>
    </row>
    <row r="34" spans="2:3" ht="16.5" hidden="1" outlineLevel="1" thickTop="1" x14ac:dyDescent="0.25">
      <c r="B34" t="s">
        <v>128</v>
      </c>
      <c r="C34" s="63">
        <v>0</v>
      </c>
    </row>
    <row r="35" spans="2:3" hidden="1" outlineLevel="1" x14ac:dyDescent="0.25">
      <c r="B35" s="64" t="s">
        <v>129</v>
      </c>
      <c r="C35" s="65">
        <v>-18000</v>
      </c>
    </row>
    <row r="36" spans="2:3" hidden="1" outlineLevel="1" x14ac:dyDescent="0.25">
      <c r="B36" s="66" t="s">
        <v>130</v>
      </c>
      <c r="C36" s="67">
        <v>-18000</v>
      </c>
    </row>
    <row r="37" spans="2:3" collapsed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Financials (FIFO)</vt:lpstr>
      <vt:lpstr>Ledger (FIFO)</vt:lpstr>
      <vt:lpstr>1.FIFO_Jan.1_Issue shares</vt:lpstr>
      <vt:lpstr>2.Jan. 12_Legal fees</vt:lpstr>
      <vt:lpstr>3.Jun.1_Purchase barrels </vt:lpstr>
      <vt:lpstr>4.Jun.9_Purchase materials</vt:lpstr>
      <vt:lpstr>5.Jun.20_Purchase equipment</vt:lpstr>
      <vt:lpstr>6.Jul.1_Purchase materials</vt:lpstr>
      <vt:lpstr>7.Aug.1_Pay advt in advance</vt:lpstr>
      <vt:lpstr>8.Oct.1_Purchase furniture</vt:lpstr>
      <vt:lpstr>9.Dec.1_Loan</vt:lpstr>
      <vt:lpstr>10.Dec.31_Mfg costs</vt:lpstr>
      <vt:lpstr>11.Dec.31_Sales</vt:lpstr>
      <vt:lpstr>10.Dec.31_SG&amp;A costs</vt:lpstr>
      <vt:lpstr>12_s.Dec.31_Materials on hand</vt:lpstr>
      <vt:lpstr>14.Dec.31_Amort. Intangible</vt:lpstr>
      <vt:lpstr>15_ex.Dec.31_Depn cost_of_sales</vt:lpstr>
      <vt:lpstr>16.Dec.31_Accrue interest</vt:lpstr>
      <vt:lpstr>17.Dec.31_Advt exp</vt:lpstr>
      <vt:lpstr>'Ledger (FIFO)'!Print_Area</vt:lpstr>
    </vt:vector>
  </TitlesOfParts>
  <Manager/>
  <Company>Harvard Business School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Marshal Herrmann</dc:creator>
  <cp:keywords/>
  <dc:description/>
  <cp:lastModifiedBy>Mrowiec, Miles</cp:lastModifiedBy>
  <cp:revision/>
  <dcterms:created xsi:type="dcterms:W3CDTF">2021-08-10T22:13:00Z</dcterms:created>
  <dcterms:modified xsi:type="dcterms:W3CDTF">2024-08-30T20:50:27Z</dcterms:modified>
  <cp:category/>
  <cp:contentStatus/>
</cp:coreProperties>
</file>