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election-night-app/election-night-graphics/data/"/>
    </mc:Choice>
  </mc:AlternateContent>
  <xr:revisionPtr revIDLastSave="0" documentId="10_ncr:8100000_{30694380-22F0-5C41-940F-86808582D59C}" xr6:coauthVersionLast="34" xr6:coauthVersionMax="34" xr10:uidLastSave="{00000000-0000-0000-0000-000000000000}"/>
  <bookViews>
    <workbookView xWindow="24180" yWindow="3760" windowWidth="25300" windowHeight="16400" firstSheet="2" activeTab="4" xr2:uid="{EF519B7F-F581-D644-9218-2E498586D9F3}"/>
  </bookViews>
  <sheets>
    <sheet name="turnout-state" sheetId="1" r:id="rId1"/>
    <sheet name="turnout-countyparty" sheetId="2" r:id="rId2"/>
    <sheet name="turnout-earlyvoting" sheetId="3" r:id="rId3"/>
    <sheet name="voting-county" sheetId="4" r:id="rId4"/>
    <sheet name="earlybycand" sheetId="5" r:id="rId5"/>
    <sheet name="mdrepoutcomes" sheetId="6" r:id="rId6"/>
    <sheet name="graphic1" sheetId="7" r:id="rId7"/>
    <sheet name="graphic2" sheetId="8" r:id="rId8"/>
    <sheet name="graphic3" sheetId="10" r:id="rId9"/>
    <sheet name="graphic4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2" i="5"/>
  <c r="K3" i="5"/>
  <c r="K2" i="5"/>
  <c r="F4" i="5"/>
  <c r="T3" i="4" l="1"/>
  <c r="D12" i="8"/>
  <c r="D10" i="8"/>
  <c r="D16" i="8"/>
  <c r="D19" i="8"/>
  <c r="D11" i="8"/>
  <c r="D21" i="8"/>
  <c r="D6" i="8"/>
  <c r="D4" i="8"/>
  <c r="D22" i="8"/>
  <c r="D7" i="8"/>
  <c r="D20" i="8"/>
  <c r="D14" i="8"/>
  <c r="D5" i="8"/>
  <c r="D23" i="8"/>
  <c r="D3" i="8"/>
  <c r="D2" i="8"/>
  <c r="D17" i="8"/>
  <c r="D13" i="8"/>
  <c r="D25" i="8"/>
  <c r="D18" i="8"/>
  <c r="D9" i="8"/>
  <c r="D8" i="8"/>
  <c r="D15" i="8"/>
  <c r="D24" i="8"/>
  <c r="B15" i="8"/>
  <c r="B8" i="8"/>
  <c r="B9" i="8"/>
  <c r="B18" i="8"/>
  <c r="B25" i="8"/>
  <c r="B13" i="8"/>
  <c r="B17" i="8"/>
  <c r="B2" i="8"/>
  <c r="B3" i="8"/>
  <c r="B23" i="8"/>
  <c r="B5" i="8"/>
  <c r="B1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25" i="7"/>
  <c r="C24" i="7"/>
  <c r="C23" i="7"/>
  <c r="C22" i="7"/>
  <c r="C21" i="7"/>
  <c r="C20" i="7"/>
  <c r="C19" i="7"/>
  <c r="C18" i="7"/>
  <c r="C17" i="7"/>
  <c r="C16" i="7"/>
  <c r="C15" i="7"/>
  <c r="C14" i="7"/>
  <c r="R7" i="4" l="1"/>
  <c r="R8" i="4"/>
  <c r="R9" i="4"/>
  <c r="R10" i="4"/>
  <c r="R11" i="4"/>
  <c r="R15" i="4"/>
  <c r="R16" i="4"/>
  <c r="R17" i="4"/>
  <c r="R18" i="4"/>
  <c r="R19" i="4"/>
  <c r="R23" i="4"/>
  <c r="R24" i="4"/>
  <c r="R25" i="4"/>
  <c r="R26" i="4"/>
  <c r="R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O3" i="4"/>
  <c r="N3" i="4"/>
  <c r="L3" i="4"/>
  <c r="J3" i="5"/>
  <c r="J2" i="5"/>
  <c r="I3" i="5"/>
  <c r="I2" i="5"/>
  <c r="E3" i="5"/>
  <c r="E2" i="5"/>
  <c r="H3" i="5"/>
  <c r="D3" i="5"/>
  <c r="H2" i="5"/>
  <c r="D2" i="5"/>
  <c r="M28" i="4"/>
  <c r="T28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I4" i="4"/>
  <c r="R4" i="4" s="1"/>
  <c r="I5" i="4"/>
  <c r="R5" i="4" s="1"/>
  <c r="I6" i="4"/>
  <c r="R6" i="4" s="1"/>
  <c r="I7" i="4"/>
  <c r="I8" i="4"/>
  <c r="I9" i="4"/>
  <c r="I10" i="4"/>
  <c r="I11" i="4"/>
  <c r="I12" i="4"/>
  <c r="R12" i="4" s="1"/>
  <c r="I13" i="4"/>
  <c r="R13" i="4" s="1"/>
  <c r="I14" i="4"/>
  <c r="R14" i="4" s="1"/>
  <c r="I15" i="4"/>
  <c r="I16" i="4"/>
  <c r="I17" i="4"/>
  <c r="I18" i="4"/>
  <c r="I19" i="4"/>
  <c r="I20" i="4"/>
  <c r="R20" i="4" s="1"/>
  <c r="I21" i="4"/>
  <c r="R21" i="4" s="1"/>
  <c r="I22" i="4"/>
  <c r="R22" i="4" s="1"/>
  <c r="I23" i="4"/>
  <c r="I24" i="4"/>
  <c r="I25" i="4"/>
  <c r="I26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H28" i="4"/>
  <c r="H29" i="4" s="1"/>
  <c r="G28" i="4"/>
  <c r="G29" i="4" s="1"/>
  <c r="C28" i="4"/>
  <c r="C29" i="4" s="1"/>
  <c r="B28" i="4"/>
  <c r="Q1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3" i="4"/>
  <c r="J3" i="4"/>
  <c r="P3" i="4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Q17" i="4" s="1"/>
  <c r="K18" i="4"/>
  <c r="K19" i="4"/>
  <c r="K20" i="4"/>
  <c r="K21" i="4"/>
  <c r="K22" i="4"/>
  <c r="K23" i="4"/>
  <c r="K24" i="4"/>
  <c r="K25" i="4"/>
  <c r="K26" i="4"/>
  <c r="J4" i="4"/>
  <c r="J5" i="4"/>
  <c r="J6" i="4"/>
  <c r="J7" i="4"/>
  <c r="J8" i="4"/>
  <c r="J9" i="4"/>
  <c r="J10" i="4"/>
  <c r="P10" i="4" s="1"/>
  <c r="J11" i="4"/>
  <c r="P11" i="4" s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Q3" i="4" l="1"/>
  <c r="P25" i="4"/>
  <c r="P17" i="4"/>
  <c r="P9" i="4"/>
  <c r="Q24" i="4"/>
  <c r="Q8" i="4"/>
  <c r="B29" i="4"/>
  <c r="P16" i="4"/>
  <c r="P8" i="4"/>
  <c r="Q23" i="4"/>
  <c r="Q15" i="4"/>
  <c r="Q7" i="4"/>
  <c r="P24" i="4"/>
  <c r="Q22" i="4"/>
  <c r="Q6" i="4"/>
  <c r="P15" i="4"/>
  <c r="Q14" i="4"/>
  <c r="P20" i="4"/>
  <c r="P7" i="4"/>
  <c r="P23" i="4"/>
  <c r="P18" i="4"/>
  <c r="Q25" i="4"/>
  <c r="Q9" i="4"/>
  <c r="P14" i="4"/>
  <c r="Q20" i="4"/>
  <c r="Q19" i="4"/>
  <c r="P13" i="4"/>
  <c r="P12" i="4"/>
  <c r="Q10" i="4"/>
  <c r="P6" i="4"/>
  <c r="Q5" i="4"/>
  <c r="P22" i="4"/>
  <c r="Q13" i="4"/>
  <c r="P5" i="4"/>
  <c r="Q12" i="4"/>
  <c r="P4" i="4"/>
  <c r="P19" i="4"/>
  <c r="Q18" i="4"/>
  <c r="P26" i="4"/>
  <c r="Q21" i="4"/>
  <c r="P21" i="4"/>
  <c r="Q4" i="4"/>
  <c r="Q11" i="4"/>
  <c r="Q26" i="4"/>
  <c r="E15" i="3"/>
  <c r="E16" i="3"/>
  <c r="E13" i="3"/>
  <c r="E12" i="3"/>
  <c r="E9" i="3"/>
  <c r="E10" i="3"/>
  <c r="E7" i="3"/>
  <c r="E6" i="3"/>
  <c r="E3" i="3"/>
  <c r="E4" i="3"/>
  <c r="E5" i="3"/>
  <c r="E2" i="3"/>
  <c r="E8" i="3"/>
  <c r="E14" i="3"/>
  <c r="E11" i="3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D6" i="1"/>
  <c r="D5" i="1"/>
  <c r="D4" i="1"/>
  <c r="D3" i="1"/>
</calcChain>
</file>

<file path=xl/sharedStrings.xml><?xml version="1.0" encoding="utf-8"?>
<sst xmlns="http://schemas.openxmlformats.org/spreadsheetml/2006/main" count="769" uniqueCount="83">
  <si>
    <t>Year</t>
  </si>
  <si>
    <t>County</t>
  </si>
  <si>
    <t>Election Day Turnout</t>
  </si>
  <si>
    <t>Eligible Voters</t>
  </si>
  <si>
    <t>Party</t>
  </si>
  <si>
    <t>Election Day Voters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</si>
  <si>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</si>
  <si>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</si>
  <si>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</si>
  <si>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</si>
  <si>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</si>
  <si>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</si>
  <si>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</si>
  <si>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</si>
  <si>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</si>
  <si>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</si>
  <si>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</si>
  <si>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</si>
  <si>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</si>
  <si>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</si>
  <si>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</si>
  <si>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</si>
  <si>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</si>
  <si>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</si>
  <si>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</si>
  <si>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</si>
  <si>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</si>
  <si>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</si>
  <si>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</si>
  <si>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</si>
  <si>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Democrat</t>
  </si>
  <si>
    <t>Republican</t>
  </si>
  <si>
    <t>Gubernatorial?</t>
  </si>
  <si>
    <t>No</t>
  </si>
  <si>
    <t>Yes</t>
  </si>
  <si>
    <t>Early Voters</t>
  </si>
  <si>
    <t>Early Voting Turnout</t>
  </si>
  <si>
    <t>State</t>
  </si>
  <si>
    <t>Hogan 2018</t>
  </si>
  <si>
    <t>Dem. 2018</t>
  </si>
  <si>
    <t>All votes</t>
  </si>
  <si>
    <t>2014 margin vs. 2018 margin</t>
  </si>
  <si>
    <t>Hogan 2014</t>
  </si>
  <si>
    <t>Dem. 2014</t>
  </si>
  <si>
    <t>All except absentee, missing precincts from mont. And pg</t>
  </si>
  <si>
    <t>Hogan 2014 pct.</t>
  </si>
  <si>
    <t>Dem 2014 pct</t>
  </si>
  <si>
    <t>Hogan 2018 pct</t>
  </si>
  <si>
    <t>Dem 2018 pct</t>
  </si>
  <si>
    <t>Hogan pct chg</t>
  </si>
  <si>
    <t>Dem pct chg</t>
  </si>
  <si>
    <t>Hogan chg</t>
  </si>
  <si>
    <t>Dem chg</t>
  </si>
  <si>
    <t>Hogan pct pt change</t>
  </si>
  <si>
    <t>Dem pct pt chg</t>
  </si>
  <si>
    <t>*figures don't include other candidates</t>
  </si>
  <si>
    <t>Total hog/dem votes</t>
  </si>
  <si>
    <t>Turnout pct chg</t>
  </si>
  <si>
    <t>Eligible Rep. voters 2018</t>
  </si>
  <si>
    <t>Hogan-Rep diff</t>
  </si>
  <si>
    <t>Pct early 2014</t>
  </si>
  <si>
    <t>2014 early votes</t>
  </si>
  <si>
    <t>2014 election day votes</t>
  </si>
  <si>
    <t>2018 early votes</t>
  </si>
  <si>
    <t>2018 election day votes</t>
  </si>
  <si>
    <t>Hogan</t>
  </si>
  <si>
    <t>Dem</t>
  </si>
  <si>
    <t>Pct early 2018</t>
  </si>
  <si>
    <t>All 2014 (minus abs.)</t>
  </si>
  <si>
    <t>All 2018 (minus abs.)</t>
  </si>
  <si>
    <t>Pct chg early</t>
  </si>
  <si>
    <t>Hogan Votes 2014</t>
  </si>
  <si>
    <t>Hogan Votes 2018</t>
  </si>
  <si>
    <t>Pct Hogan 2014</t>
  </si>
  <si>
    <t>Pct Hogan 2018</t>
  </si>
  <si>
    <t>All Gov. Votes 2014</t>
  </si>
  <si>
    <t>All Gov. Votes 2018</t>
  </si>
  <si>
    <t>Pct Pt Diff</t>
  </si>
  <si>
    <t>Pct Chg</t>
  </si>
  <si>
    <t>Rep</t>
  </si>
  <si>
    <t>Other</t>
  </si>
  <si>
    <t>Pct early vote 2014</t>
  </si>
  <si>
    <t>Pct early vote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</si>
</sst>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10409]#,##0;\(#,##0\)"/>
    <numFmt numFmtId="165" formatCode="0.0%"/>
    <numFmt numFmtId="166" formatCode="_(* #,##0_);_(* \(#,##0\);_(* &quot;-&quot;??_);_(@_)"/>
    <numFmt numFmtId="167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7" fillId="0" borderId="0" xfId="0" applyNumberFormat="1" applyFont="1" applyFill="1" applyBorder="1" applyAlignment="1">
      <alignment vertical="top" wrapText="1" readingOrder="1"/>
    </xf>
    <xf numFmtId="0" fontId="4" fillId="0" borderId="0" xfId="0" applyFont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 wrapText="1" readingOrder="1"/>
    </xf>
    <xf numFmtId="165" fontId="0" fillId="0" borderId="0" xfId="0" applyNumberFormat="1"/>
    <xf numFmtId="165" fontId="3" fillId="0" borderId="0" xfId="2" applyNumberFormat="1" applyFont="1" applyFill="1" applyBorder="1" applyAlignment="1">
      <alignment horizontal="right" vertical="top" wrapText="1"/>
    </xf>
    <xf numFmtId="0" fontId="7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/>
    </xf>
    <xf numFmtId="165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/>
    </xf>
    <xf numFmtId="0" fontId="2" fillId="0" borderId="0" xfId="0" applyFont="1"/>
    <xf numFmtId="3" fontId="3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/>
    </xf>
    <xf numFmtId="166" fontId="4" fillId="0" borderId="0" xfId="1" applyNumberFormat="1" applyFont="1" applyBorder="1" applyAlignment="1">
      <alignment horizontal="right"/>
    </xf>
    <xf numFmtId="166" fontId="7" fillId="0" borderId="0" xfId="1" applyNumberFormat="1" applyFont="1" applyFill="1" applyBorder="1" applyAlignment="1">
      <alignment horizontal="right" vertical="center" wrapText="1" readingOrder="1"/>
    </xf>
    <xf numFmtId="166" fontId="7" fillId="0" borderId="0" xfId="1" applyNumberFormat="1" applyFont="1" applyFill="1" applyBorder="1" applyAlignment="1">
      <alignment horizontal="right" vertical="top" wrapText="1" readingOrder="1"/>
    </xf>
    <xf numFmtId="166" fontId="4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wrapText="1" readingOrder="1"/>
    </xf>
    <xf numFmtId="166" fontId="4" fillId="0" borderId="0" xfId="1" applyNumberFormat="1" applyFont="1"/>
    <xf numFmtId="166" fontId="4" fillId="0" borderId="0" xfId="1" applyNumberFormat="1" applyFont="1" applyAlignment="1">
      <alignment horizontal="right"/>
    </xf>
    <xf numFmtId="165" fontId="3" fillId="0" borderId="1" xfId="2" applyNumberFormat="1" applyFont="1" applyFill="1" applyBorder="1" applyAlignment="1">
      <alignment horizontal="right" vertical="top" wrapText="1"/>
    </xf>
    <xf numFmtId="3" fontId="4" fillId="0" borderId="0" xfId="0" applyNumberFormat="1" applyFont="1"/>
    <xf numFmtId="0" fontId="6" fillId="0" borderId="0" xfId="0" applyFont="1"/>
    <xf numFmtId="3" fontId="4" fillId="0" borderId="0" xfId="0" applyNumberFormat="1" applyFont="1" applyBorder="1"/>
    <xf numFmtId="0" fontId="4" fillId="0" borderId="0" xfId="0" applyFont="1"/>
    <xf numFmtId="0" fontId="4" fillId="0" borderId="0" xfId="0" applyFont="1" applyFill="1"/>
    <xf numFmtId="165" fontId="6" fillId="0" borderId="0" xfId="0" applyNumberFormat="1" applyFont="1"/>
    <xf numFmtId="165" fontId="4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165" fontId="9" fillId="0" borderId="0" xfId="2" applyNumberFormat="1" applyFont="1"/>
    <xf numFmtId="165" fontId="0" fillId="0" borderId="0" xfId="2" applyNumberFormat="1" applyFont="1"/>
    <xf numFmtId="0" fontId="0" fillId="2" borderId="0" xfId="0" applyFill="1"/>
    <xf numFmtId="0" fontId="2" fillId="2" borderId="0" xfId="0" applyFont="1" applyFill="1"/>
    <xf numFmtId="165" fontId="9" fillId="2" borderId="0" xfId="2" applyNumberFormat="1" applyFont="1" applyFill="1"/>
    <xf numFmtId="165" fontId="0" fillId="2" borderId="0" xfId="2" applyNumberFormat="1" applyFont="1" applyFill="1"/>
    <xf numFmtId="3" fontId="9" fillId="2" borderId="0" xfId="0" applyNumberFormat="1" applyFont="1" applyFill="1"/>
    <xf numFmtId="0" fontId="7" fillId="3" borderId="0" xfId="0" applyNumberFormat="1" applyFont="1" applyFill="1" applyBorder="1" applyAlignment="1">
      <alignment vertical="top" wrapText="1" readingOrder="1"/>
    </xf>
    <xf numFmtId="3" fontId="9" fillId="3" borderId="0" xfId="0" applyNumberFormat="1" applyFont="1" applyFill="1"/>
    <xf numFmtId="165" fontId="9" fillId="3" borderId="0" xfId="2" applyNumberFormat="1" applyFont="1" applyFill="1"/>
    <xf numFmtId="3" fontId="8" fillId="3" borderId="0" xfId="0" applyNumberFormat="1" applyFont="1" applyFill="1"/>
    <xf numFmtId="165" fontId="0" fillId="3" borderId="0" xfId="2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4" fillId="3" borderId="0" xfId="0" applyFont="1" applyFill="1"/>
    <xf numFmtId="0" fontId="3" fillId="3" borderId="0" xfId="0" applyNumberFormat="1" applyFont="1" applyFill="1" applyBorder="1" applyAlignment="1">
      <alignment vertical="top" wrapText="1"/>
    </xf>
    <xf numFmtId="3" fontId="4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vertical="top" wrapText="1"/>
    </xf>
    <xf numFmtId="3" fontId="9" fillId="0" borderId="0" xfId="0" applyNumberFormat="1" applyFont="1" applyFill="1"/>
    <xf numFmtId="165" fontId="9" fillId="0" borderId="0" xfId="2" applyNumberFormat="1" applyFont="1" applyFill="1"/>
    <xf numFmtId="3" fontId="8" fillId="0" borderId="0" xfId="0" applyNumberFormat="1" applyFont="1" applyFill="1"/>
    <xf numFmtId="165" fontId="0" fillId="0" borderId="0" xfId="2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0" fillId="0" borderId="0" xfId="0" applyFont="1"/>
    <xf numFmtId="166" fontId="9" fillId="0" borderId="0" xfId="1" applyNumberFormat="1" applyFont="1"/>
    <xf numFmtId="3" fontId="0" fillId="0" borderId="0" xfId="0" applyNumberFormat="1" applyFont="1" applyFill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B7E5-57AB-6445-9A57-7A52B2B2AB7D}">
  <dimension ref="A1:E6"/>
  <sheetViews>
    <sheetView workbookViewId="0">
      <selection activeCell="A6" sqref="A6"/>
    </sheetView>
  </sheetViews>
  <sheetFormatPr baseColWidth="10" defaultRowHeight="15" x14ac:dyDescent="0.2"/>
  <cols>
    <col min="1" max="1" width="10.83203125" style="27"/>
    <col min="2" max="2" width="18.1640625" style="27" bestFit="1" customWidth="1"/>
    <col min="3" max="3" width="13" style="27" bestFit="1" customWidth="1"/>
    <col min="4" max="4" width="18.1640625" style="30" bestFit="1" customWidth="1"/>
    <col min="5" max="5" width="13.5" style="27" bestFit="1" customWidth="1"/>
    <col min="6" max="16384" width="10.83203125" style="27"/>
  </cols>
  <sheetData>
    <row r="1" spans="1:5" s="25" customFormat="1" x14ac:dyDescent="0.2">
      <c r="A1" s="25" t="s">
        <v>0</v>
      </c>
      <c r="B1" s="25" t="s">
        <v>5</v>
      </c>
      <c r="C1" s="25" t="s">
        <v>3</v>
      </c>
      <c r="D1" s="29" t="s">
        <v>2</v>
      </c>
      <c r="E1" s="25" t="s">
        <v>32</v>
      </c>
    </row>
    <row r="2" spans="1:5" s="25" customFormat="1" x14ac:dyDescent="0.2">
      <c r="A2" s="27">
        <v>2018</v>
      </c>
      <c r="C2" s="24">
        <v>3954027</v>
      </c>
      <c r="D2" s="29"/>
      <c r="E2" s="27" t="s">
        <v>34</v>
      </c>
    </row>
    <row r="3" spans="1:5" x14ac:dyDescent="0.2">
      <c r="A3" s="2">
        <v>2016</v>
      </c>
      <c r="B3" s="16">
        <v>1674473</v>
      </c>
      <c r="C3" s="17">
        <v>3900090</v>
      </c>
      <c r="D3" s="5">
        <f>B3/C3</f>
        <v>0.42934214338643467</v>
      </c>
      <c r="E3" s="27" t="s">
        <v>33</v>
      </c>
    </row>
    <row r="4" spans="1:5" s="28" customFormat="1" x14ac:dyDescent="0.2">
      <c r="A4" s="9">
        <v>2014</v>
      </c>
      <c r="B4" s="18">
        <v>1350930</v>
      </c>
      <c r="C4" s="18">
        <v>3701665</v>
      </c>
      <c r="D4" s="5">
        <f>B4/C4</f>
        <v>0.36495198782169647</v>
      </c>
      <c r="E4" s="28" t="s">
        <v>34</v>
      </c>
    </row>
    <row r="5" spans="1:5" x14ac:dyDescent="0.2">
      <c r="A5" s="2">
        <v>2012</v>
      </c>
      <c r="B5" s="15">
        <v>2068531</v>
      </c>
      <c r="C5" s="15">
        <v>3694660</v>
      </c>
      <c r="D5" s="5">
        <f>B5/C5</f>
        <v>0.55987046169336285</v>
      </c>
      <c r="E5" s="27" t="s">
        <v>33</v>
      </c>
    </row>
    <row r="6" spans="1:5" s="28" customFormat="1" x14ac:dyDescent="0.2">
      <c r="A6" s="9">
        <v>2010</v>
      </c>
      <c r="B6" s="19">
        <v>1528716</v>
      </c>
      <c r="C6" s="19">
        <v>3468287</v>
      </c>
      <c r="D6" s="5">
        <f>B6/C6</f>
        <v>0.44076975175353134</v>
      </c>
      <c r="E6" s="28" t="s">
        <v>34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AA58-2A10-2443-AFEF-0B7DF7E2AB0B}">
  <dimension ref="A1:D15"/>
  <sheetViews>
    <sheetView workbookViewId="0">
      <selection activeCell="D13" sqref="D13"/>
    </sheetView>
  </sheetViews>
  <sheetFormatPr baseColWidth="10" defaultRowHeight="16" x14ac:dyDescent="0.2"/>
  <cols>
    <col min="1" max="1" width="16.83203125" customWidth="1"/>
    <col min="2" max="2" width="7.6640625" bestFit="1" customWidth="1"/>
  </cols>
  <sheetData>
    <row r="1" spans="1:4" x14ac:dyDescent="0.2">
      <c r="A1" s="12" t="s">
        <v>1</v>
      </c>
      <c r="B1" s="12" t="s">
        <v>79</v>
      </c>
      <c r="C1" s="12" t="s">
        <v>65</v>
      </c>
    </row>
    <row r="2" spans="1:4" x14ac:dyDescent="0.2">
      <c r="A2" s="6" t="s">
        <v>9</v>
      </c>
      <c r="B2" s="59">
        <v>142739</v>
      </c>
      <c r="C2" s="57">
        <v>45371</v>
      </c>
      <c r="D2" s="31"/>
    </row>
    <row r="3" spans="1:4" s="61" customFormat="1" x14ac:dyDescent="0.2">
      <c r="A3" s="6" t="s">
        <v>21</v>
      </c>
      <c r="B3" s="59">
        <v>112995</v>
      </c>
      <c r="C3" s="57">
        <v>45578</v>
      </c>
      <c r="D3" s="31"/>
    </row>
    <row r="4" spans="1:4" s="61" customFormat="1" x14ac:dyDescent="0.2">
      <c r="A4" s="6" t="s">
        <v>7</v>
      </c>
      <c r="B4" s="31">
        <v>134806</v>
      </c>
      <c r="C4" s="33">
        <v>13179</v>
      </c>
      <c r="D4" s="31"/>
    </row>
    <row r="5" spans="1:4" s="61" customFormat="1" x14ac:dyDescent="0.2">
      <c r="A5" s="6" t="s">
        <v>22</v>
      </c>
      <c r="B5" s="59">
        <v>40500</v>
      </c>
      <c r="C5" s="57">
        <v>43095</v>
      </c>
      <c r="D5" s="31"/>
    </row>
    <row r="6" spans="1:4" s="61" customFormat="1" x14ac:dyDescent="0.2">
      <c r="A6" s="6" t="s">
        <v>18</v>
      </c>
      <c r="B6" s="59">
        <v>77772</v>
      </c>
      <c r="C6" s="57">
        <v>4688</v>
      </c>
      <c r="D6" s="31"/>
    </row>
    <row r="7" spans="1:4" s="61" customFormat="1" x14ac:dyDescent="0.2">
      <c r="A7" s="6" t="s">
        <v>19</v>
      </c>
      <c r="B7" s="59">
        <v>55158</v>
      </c>
      <c r="C7" s="57">
        <v>21752</v>
      </c>
      <c r="D7" s="31"/>
    </row>
    <row r="8" spans="1:4" s="61" customFormat="1" x14ac:dyDescent="0.2">
      <c r="A8" s="6" t="s">
        <v>16</v>
      </c>
      <c r="B8" s="59">
        <v>67012</v>
      </c>
      <c r="C8" s="57">
        <v>1542</v>
      </c>
      <c r="D8" s="31"/>
    </row>
    <row r="9" spans="1:4" s="61" customFormat="1" x14ac:dyDescent="0.2">
      <c r="A9" s="6" t="s">
        <v>8</v>
      </c>
      <c r="B9" s="59">
        <v>30873</v>
      </c>
      <c r="C9" s="57">
        <v>23263</v>
      </c>
      <c r="D9" s="31"/>
    </row>
    <row r="10" spans="1:4" s="61" customFormat="1" x14ac:dyDescent="0.2">
      <c r="A10" s="6" t="s">
        <v>14</v>
      </c>
      <c r="B10" s="59">
        <v>24871</v>
      </c>
      <c r="C10" s="57">
        <v>5423</v>
      </c>
      <c r="D10" s="31"/>
    </row>
    <row r="11" spans="1:4" s="61" customFormat="1" x14ac:dyDescent="0.2">
      <c r="A11" s="6" t="s">
        <v>10</v>
      </c>
      <c r="B11" s="59">
        <v>27415</v>
      </c>
      <c r="C11" s="57">
        <v>684</v>
      </c>
      <c r="D11" s="31"/>
    </row>
    <row r="12" spans="1:4" s="61" customFormat="1" x14ac:dyDescent="0.2">
      <c r="A12" s="6" t="s">
        <v>23</v>
      </c>
      <c r="B12" s="59">
        <v>17896</v>
      </c>
      <c r="C12" s="57">
        <v>822</v>
      </c>
      <c r="D12" s="31"/>
    </row>
    <row r="13" spans="1:4" s="61" customFormat="1" x14ac:dyDescent="0.2">
      <c r="A13" s="6" t="s">
        <v>26</v>
      </c>
      <c r="B13" s="31">
        <v>11535</v>
      </c>
      <c r="C13" s="33">
        <v>1821</v>
      </c>
      <c r="D13" s="31"/>
    </row>
    <row r="14" spans="1:4" s="61" customFormat="1" x14ac:dyDescent="0.2">
      <c r="A14" s="6" t="s">
        <v>15</v>
      </c>
      <c r="B14" s="59">
        <v>8182</v>
      </c>
      <c r="C14" s="57">
        <v>539</v>
      </c>
      <c r="D14" s="31"/>
    </row>
    <row r="15" spans="1:4" x14ac:dyDescent="0.2">
      <c r="A15" s="6" t="s">
        <v>20</v>
      </c>
      <c r="B15" s="59">
        <v>4786</v>
      </c>
      <c r="C15" s="57">
        <v>1278</v>
      </c>
      <c r="D15" s="31"/>
    </row>
  </sheetData>
  <sortState ref="A2:D15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F76E-1B3E-EF4F-9C25-095337ACED1E}">
  <dimension ref="A1:G193"/>
  <sheetViews>
    <sheetView topLeftCell="A43" workbookViewId="0">
      <selection activeCell="F89" sqref="F89"/>
    </sheetView>
  </sheetViews>
  <sheetFormatPr baseColWidth="10" defaultRowHeight="16" x14ac:dyDescent="0.2"/>
  <cols>
    <col min="2" max="2" width="14.5" bestFit="1" customWidth="1"/>
    <col min="4" max="4" width="18.1640625" bestFit="1" customWidth="1"/>
    <col min="5" max="5" width="13" bestFit="1" customWidth="1"/>
    <col min="6" max="6" width="18.1640625" style="4" bestFit="1" customWidth="1"/>
    <col min="7" max="7" width="13.5" bestFit="1" customWidth="1"/>
  </cols>
  <sheetData>
    <row r="1" spans="1:7" s="12" customFormat="1" x14ac:dyDescent="0.2">
      <c r="A1" s="25" t="s">
        <v>0</v>
      </c>
      <c r="B1" s="25" t="s">
        <v>1</v>
      </c>
      <c r="C1" s="25" t="s">
        <v>4</v>
      </c>
      <c r="D1" s="25" t="s">
        <v>5</v>
      </c>
      <c r="E1" s="25" t="s">
        <v>3</v>
      </c>
      <c r="F1" s="29" t="s">
        <v>2</v>
      </c>
      <c r="G1" s="25" t="s">
        <v>32</v>
      </c>
    </row>
    <row r="2" spans="1:7" x14ac:dyDescent="0.2">
      <c r="A2" s="27">
        <v>2016</v>
      </c>
      <c r="B2" s="6" t="s">
        <v>6</v>
      </c>
      <c r="C2" s="7" t="s">
        <v>30</v>
      </c>
      <c r="D2" s="1">
        <v>7677</v>
      </c>
      <c r="E2" s="1">
        <v>14477</v>
      </c>
      <c r="F2" s="8">
        <f>D2/E2</f>
        <v>0.53028942460454509</v>
      </c>
      <c r="G2" s="27" t="s">
        <v>33</v>
      </c>
    </row>
    <row r="3" spans="1:7" x14ac:dyDescent="0.2">
      <c r="A3" s="27">
        <v>2016</v>
      </c>
      <c r="B3" s="6" t="s">
        <v>7</v>
      </c>
      <c r="C3" s="7" t="s">
        <v>30</v>
      </c>
      <c r="D3" s="1">
        <v>68027</v>
      </c>
      <c r="E3" s="1">
        <v>158739</v>
      </c>
      <c r="F3" s="8">
        <f t="shared" ref="F3:F66" si="0">D3/E3</f>
        <v>0.42854622997499037</v>
      </c>
      <c r="G3" s="27" t="s">
        <v>33</v>
      </c>
    </row>
    <row r="4" spans="1:7" x14ac:dyDescent="0.2">
      <c r="A4" s="27">
        <v>2016</v>
      </c>
      <c r="B4" s="6" t="s">
        <v>8</v>
      </c>
      <c r="C4" s="7" t="s">
        <v>30</v>
      </c>
      <c r="D4" s="1">
        <v>119203</v>
      </c>
      <c r="E4" s="1">
        <v>308854</v>
      </c>
      <c r="F4" s="8">
        <f t="shared" si="0"/>
        <v>0.38595258601151355</v>
      </c>
      <c r="G4" s="27" t="s">
        <v>33</v>
      </c>
    </row>
    <row r="5" spans="1:7" x14ac:dyDescent="0.2">
      <c r="A5" s="27">
        <v>2016</v>
      </c>
      <c r="B5" s="6" t="s">
        <v>9</v>
      </c>
      <c r="C5" s="7" t="s">
        <v>30</v>
      </c>
      <c r="D5" s="1">
        <v>124002</v>
      </c>
      <c r="E5" s="1">
        <v>307392</v>
      </c>
      <c r="F5" s="8">
        <f t="shared" si="0"/>
        <v>0.40340021861336667</v>
      </c>
      <c r="G5" s="27" t="s">
        <v>33</v>
      </c>
    </row>
    <row r="6" spans="1:7" x14ac:dyDescent="0.2">
      <c r="A6" s="27">
        <v>2016</v>
      </c>
      <c r="B6" s="6" t="s">
        <v>10</v>
      </c>
      <c r="C6" s="7" t="s">
        <v>30</v>
      </c>
      <c r="D6" s="1">
        <v>11126</v>
      </c>
      <c r="E6" s="1">
        <v>23487</v>
      </c>
      <c r="F6" s="8">
        <f t="shared" si="0"/>
        <v>0.47370886022054753</v>
      </c>
      <c r="G6" s="27" t="s">
        <v>33</v>
      </c>
    </row>
    <row r="7" spans="1:7" x14ac:dyDescent="0.2">
      <c r="A7" s="27">
        <v>2016</v>
      </c>
      <c r="B7" s="6" t="s">
        <v>11</v>
      </c>
      <c r="C7" s="7" t="s">
        <v>30</v>
      </c>
      <c r="D7" s="1">
        <v>3135</v>
      </c>
      <c r="E7" s="1">
        <v>6844</v>
      </c>
      <c r="F7" s="8">
        <f t="shared" si="0"/>
        <v>0.45806545879602573</v>
      </c>
      <c r="G7" s="27" t="s">
        <v>33</v>
      </c>
    </row>
    <row r="8" spans="1:7" x14ac:dyDescent="0.2">
      <c r="A8" s="27">
        <v>2016</v>
      </c>
      <c r="B8" s="6" t="s">
        <v>12</v>
      </c>
      <c r="C8" s="7" t="s">
        <v>30</v>
      </c>
      <c r="D8" s="1">
        <v>16433</v>
      </c>
      <c r="E8" s="1">
        <v>32290</v>
      </c>
      <c r="F8" s="8">
        <f t="shared" si="0"/>
        <v>0.50891917002167852</v>
      </c>
      <c r="G8" s="27" t="s">
        <v>33</v>
      </c>
    </row>
    <row r="9" spans="1:7" x14ac:dyDescent="0.2">
      <c r="A9" s="27">
        <v>2016</v>
      </c>
      <c r="B9" s="6" t="s">
        <v>13</v>
      </c>
      <c r="C9" s="7" t="s">
        <v>30</v>
      </c>
      <c r="D9" s="1">
        <v>10194</v>
      </c>
      <c r="E9" s="1">
        <v>22476</v>
      </c>
      <c r="F9" s="8">
        <f t="shared" si="0"/>
        <v>0.45355045381740522</v>
      </c>
      <c r="G9" s="27" t="s">
        <v>33</v>
      </c>
    </row>
    <row r="10" spans="1:7" x14ac:dyDescent="0.2">
      <c r="A10" s="27">
        <v>2016</v>
      </c>
      <c r="B10" s="6" t="s">
        <v>14</v>
      </c>
      <c r="C10" s="7" t="s">
        <v>30</v>
      </c>
      <c r="D10" s="1">
        <v>27143</v>
      </c>
      <c r="E10" s="1">
        <v>64092</v>
      </c>
      <c r="F10" s="8">
        <f t="shared" si="0"/>
        <v>0.42350059289770953</v>
      </c>
      <c r="G10" s="27" t="s">
        <v>33</v>
      </c>
    </row>
    <row r="11" spans="1:7" x14ac:dyDescent="0.2">
      <c r="A11" s="27">
        <v>2016</v>
      </c>
      <c r="B11" s="6" t="s">
        <v>15</v>
      </c>
      <c r="C11" s="7" t="s">
        <v>30</v>
      </c>
      <c r="D11" s="1">
        <v>4497</v>
      </c>
      <c r="E11" s="1">
        <v>10240</v>
      </c>
      <c r="F11" s="8">
        <f t="shared" si="0"/>
        <v>0.43916015624999999</v>
      </c>
      <c r="G11" s="27" t="s">
        <v>33</v>
      </c>
    </row>
    <row r="12" spans="1:7" x14ac:dyDescent="0.2">
      <c r="A12" s="27">
        <v>2016</v>
      </c>
      <c r="B12" s="6" t="s">
        <v>16</v>
      </c>
      <c r="C12" s="7" t="s">
        <v>30</v>
      </c>
      <c r="D12" s="1">
        <v>29601</v>
      </c>
      <c r="E12" s="1">
        <v>60747</v>
      </c>
      <c r="F12" s="8">
        <f t="shared" si="0"/>
        <v>0.48728332263321644</v>
      </c>
      <c r="G12" s="27" t="s">
        <v>33</v>
      </c>
    </row>
    <row r="13" spans="1:7" x14ac:dyDescent="0.2">
      <c r="A13" s="27">
        <v>2016</v>
      </c>
      <c r="B13" s="6" t="s">
        <v>17</v>
      </c>
      <c r="C13" s="7" t="s">
        <v>30</v>
      </c>
      <c r="D13" s="1">
        <v>1955</v>
      </c>
      <c r="E13" s="1">
        <v>4425</v>
      </c>
      <c r="F13" s="8">
        <f t="shared" si="0"/>
        <v>0.44180790960451977</v>
      </c>
      <c r="G13" s="27" t="s">
        <v>33</v>
      </c>
    </row>
    <row r="14" spans="1:7" x14ac:dyDescent="0.2">
      <c r="A14" s="27">
        <v>2016</v>
      </c>
      <c r="B14" s="6" t="s">
        <v>18</v>
      </c>
      <c r="C14" s="7" t="s">
        <v>30</v>
      </c>
      <c r="D14" s="1">
        <v>27091</v>
      </c>
      <c r="E14" s="1">
        <v>63984</v>
      </c>
      <c r="F14" s="8">
        <f t="shared" si="0"/>
        <v>0.42340272568142034</v>
      </c>
      <c r="G14" s="27" t="s">
        <v>33</v>
      </c>
    </row>
    <row r="15" spans="1:7" x14ac:dyDescent="0.2">
      <c r="A15" s="27">
        <v>2016</v>
      </c>
      <c r="B15" s="6" t="s">
        <v>19</v>
      </c>
      <c r="C15" s="7" t="s">
        <v>30</v>
      </c>
      <c r="D15" s="1">
        <v>41602</v>
      </c>
      <c r="E15" s="1">
        <v>102742</v>
      </c>
      <c r="F15" s="8">
        <f t="shared" si="0"/>
        <v>0.40491717116661152</v>
      </c>
      <c r="G15" s="27" t="s">
        <v>33</v>
      </c>
    </row>
    <row r="16" spans="1:7" x14ac:dyDescent="0.2">
      <c r="A16" s="27">
        <v>2016</v>
      </c>
      <c r="B16" s="6" t="s">
        <v>20</v>
      </c>
      <c r="C16" s="7" t="s">
        <v>30</v>
      </c>
      <c r="D16" s="1">
        <v>2572</v>
      </c>
      <c r="E16" s="1">
        <v>6085</v>
      </c>
      <c r="F16" s="8">
        <f t="shared" si="0"/>
        <v>0.42267871815940838</v>
      </c>
      <c r="G16" s="27" t="s">
        <v>33</v>
      </c>
    </row>
    <row r="17" spans="1:7" x14ac:dyDescent="0.2">
      <c r="A17" s="27">
        <v>2016</v>
      </c>
      <c r="B17" s="6" t="s">
        <v>21</v>
      </c>
      <c r="C17" s="7" t="s">
        <v>30</v>
      </c>
      <c r="D17" s="1">
        <v>145951</v>
      </c>
      <c r="E17" s="1">
        <v>384194</v>
      </c>
      <c r="F17" s="8">
        <f t="shared" si="0"/>
        <v>0.37988880617604648</v>
      </c>
      <c r="G17" s="27" t="s">
        <v>33</v>
      </c>
    </row>
    <row r="18" spans="1:7" x14ac:dyDescent="0.2">
      <c r="A18" s="27">
        <v>2016</v>
      </c>
      <c r="B18" s="6" t="s">
        <v>22</v>
      </c>
      <c r="C18" s="7" t="s">
        <v>30</v>
      </c>
      <c r="D18" s="1">
        <v>158626</v>
      </c>
      <c r="E18" s="1">
        <v>454428</v>
      </c>
      <c r="F18" s="8">
        <f t="shared" si="0"/>
        <v>0.34906739901590572</v>
      </c>
      <c r="G18" s="27" t="s">
        <v>33</v>
      </c>
    </row>
    <row r="19" spans="1:7" x14ac:dyDescent="0.2">
      <c r="A19" s="27">
        <v>2016</v>
      </c>
      <c r="B19" s="6" t="s">
        <v>23</v>
      </c>
      <c r="C19" s="7" t="s">
        <v>30</v>
      </c>
      <c r="D19" s="1">
        <v>3908</v>
      </c>
      <c r="E19" s="1">
        <v>10803</v>
      </c>
      <c r="F19" s="8">
        <f t="shared" si="0"/>
        <v>0.36175136536147368</v>
      </c>
      <c r="G19" s="27" t="s">
        <v>33</v>
      </c>
    </row>
    <row r="20" spans="1:7" x14ac:dyDescent="0.2">
      <c r="A20" s="27">
        <v>2016</v>
      </c>
      <c r="B20" s="6" t="s">
        <v>24</v>
      </c>
      <c r="C20" s="7" t="s">
        <v>30</v>
      </c>
      <c r="D20" s="1">
        <v>11641</v>
      </c>
      <c r="E20" s="1">
        <v>25690</v>
      </c>
      <c r="F20" s="8">
        <f t="shared" si="0"/>
        <v>0.453133514986376</v>
      </c>
      <c r="G20" s="27" t="s">
        <v>33</v>
      </c>
    </row>
    <row r="21" spans="1:7" x14ac:dyDescent="0.2">
      <c r="A21" s="27">
        <v>2016</v>
      </c>
      <c r="B21" s="6" t="s">
        <v>25</v>
      </c>
      <c r="C21" s="7" t="s">
        <v>30</v>
      </c>
      <c r="D21" s="1">
        <v>2673</v>
      </c>
      <c r="E21" s="1">
        <v>6049</v>
      </c>
      <c r="F21" s="8">
        <f t="shared" si="0"/>
        <v>0.44189122168953548</v>
      </c>
      <c r="G21" s="27" t="s">
        <v>33</v>
      </c>
    </row>
    <row r="22" spans="1:7" x14ac:dyDescent="0.2">
      <c r="A22" s="27">
        <v>2016</v>
      </c>
      <c r="B22" s="6" t="s">
        <v>26</v>
      </c>
      <c r="C22" s="7" t="s">
        <v>30</v>
      </c>
      <c r="D22" s="1">
        <v>3274</v>
      </c>
      <c r="E22" s="1">
        <v>10030</v>
      </c>
      <c r="F22" s="8">
        <f t="shared" si="0"/>
        <v>0.3264207377866401</v>
      </c>
      <c r="G22" s="27" t="s">
        <v>33</v>
      </c>
    </row>
    <row r="23" spans="1:7" x14ac:dyDescent="0.2">
      <c r="A23" s="27">
        <v>2016</v>
      </c>
      <c r="B23" s="6" t="s">
        <v>27</v>
      </c>
      <c r="C23" s="7" t="s">
        <v>30</v>
      </c>
      <c r="D23" s="1">
        <v>15888</v>
      </c>
      <c r="E23" s="1">
        <v>32162</v>
      </c>
      <c r="F23" s="8">
        <f t="shared" si="0"/>
        <v>0.49399912940737517</v>
      </c>
      <c r="G23" s="27" t="s">
        <v>33</v>
      </c>
    </row>
    <row r="24" spans="1:7" x14ac:dyDescent="0.2">
      <c r="A24" s="27">
        <v>2016</v>
      </c>
      <c r="B24" s="6" t="s">
        <v>28</v>
      </c>
      <c r="C24" s="7" t="s">
        <v>30</v>
      </c>
      <c r="D24" s="1">
        <v>11199</v>
      </c>
      <c r="E24" s="1">
        <v>26134</v>
      </c>
      <c r="F24" s="8">
        <f t="shared" si="0"/>
        <v>0.42852223157572511</v>
      </c>
      <c r="G24" s="27" t="s">
        <v>33</v>
      </c>
    </row>
    <row r="25" spans="1:7" x14ac:dyDescent="0.2">
      <c r="A25" s="27">
        <v>2016</v>
      </c>
      <c r="B25" s="6" t="s">
        <v>29</v>
      </c>
      <c r="C25" s="7" t="s">
        <v>30</v>
      </c>
      <c r="D25" s="1">
        <v>6584</v>
      </c>
      <c r="E25" s="1">
        <v>14431</v>
      </c>
      <c r="F25" s="8">
        <f t="shared" si="0"/>
        <v>0.45624003880534958</v>
      </c>
      <c r="G25" s="27" t="s">
        <v>33</v>
      </c>
    </row>
    <row r="26" spans="1:7" x14ac:dyDescent="0.2">
      <c r="A26" s="27">
        <v>2016</v>
      </c>
      <c r="B26" s="6" t="s">
        <v>6</v>
      </c>
      <c r="C26" s="7" t="s">
        <v>31</v>
      </c>
      <c r="D26" s="1">
        <v>13517</v>
      </c>
      <c r="E26" s="1">
        <v>21060</v>
      </c>
      <c r="F26" s="8">
        <f t="shared" si="0"/>
        <v>0.64183285849952521</v>
      </c>
      <c r="G26" s="27" t="s">
        <v>33</v>
      </c>
    </row>
    <row r="27" spans="1:7" x14ac:dyDescent="0.2">
      <c r="A27" s="27">
        <v>2016</v>
      </c>
      <c r="B27" s="6" t="s">
        <v>7</v>
      </c>
      <c r="C27" s="7" t="s">
        <v>31</v>
      </c>
      <c r="D27" s="1">
        <v>70646</v>
      </c>
      <c r="E27" s="1">
        <v>135542</v>
      </c>
      <c r="F27" s="8">
        <f t="shared" si="0"/>
        <v>0.52121113750719339</v>
      </c>
      <c r="G27" s="27" t="s">
        <v>33</v>
      </c>
    </row>
    <row r="28" spans="1:7" x14ac:dyDescent="0.2">
      <c r="A28" s="27">
        <v>2016</v>
      </c>
      <c r="B28" s="6" t="s">
        <v>8</v>
      </c>
      <c r="C28" s="7" t="s">
        <v>31</v>
      </c>
      <c r="D28" s="1">
        <v>13598</v>
      </c>
      <c r="E28" s="1">
        <v>32337</v>
      </c>
      <c r="F28" s="8">
        <f t="shared" si="0"/>
        <v>0.42050901444166128</v>
      </c>
      <c r="G28" s="27" t="s">
        <v>33</v>
      </c>
    </row>
    <row r="29" spans="1:7" x14ac:dyDescent="0.2">
      <c r="A29" s="27">
        <v>2016</v>
      </c>
      <c r="B29" s="6" t="s">
        <v>9</v>
      </c>
      <c r="C29" s="7" t="s">
        <v>31</v>
      </c>
      <c r="D29" s="1">
        <v>73988</v>
      </c>
      <c r="E29" s="1">
        <v>143003</v>
      </c>
      <c r="F29" s="8">
        <f t="shared" si="0"/>
        <v>0.51738774711020052</v>
      </c>
      <c r="G29" s="27" t="s">
        <v>33</v>
      </c>
    </row>
    <row r="30" spans="1:7" x14ac:dyDescent="0.2">
      <c r="A30" s="27">
        <v>2016</v>
      </c>
      <c r="B30" s="6" t="s">
        <v>10</v>
      </c>
      <c r="C30" s="7" t="s">
        <v>31</v>
      </c>
      <c r="D30" s="1">
        <v>14473</v>
      </c>
      <c r="E30" s="1">
        <v>25817</v>
      </c>
      <c r="F30" s="8">
        <f t="shared" si="0"/>
        <v>0.56059960491149241</v>
      </c>
      <c r="G30" s="27" t="s">
        <v>33</v>
      </c>
    </row>
    <row r="31" spans="1:7" x14ac:dyDescent="0.2">
      <c r="A31" s="27">
        <v>2016</v>
      </c>
      <c r="B31" s="6" t="s">
        <v>11</v>
      </c>
      <c r="C31" s="7" t="s">
        <v>31</v>
      </c>
      <c r="D31" s="1">
        <v>4982</v>
      </c>
      <c r="E31" s="1">
        <v>8803</v>
      </c>
      <c r="F31" s="8">
        <f t="shared" si="0"/>
        <v>0.56594342837668976</v>
      </c>
      <c r="G31" s="27" t="s">
        <v>33</v>
      </c>
    </row>
    <row r="32" spans="1:7" x14ac:dyDescent="0.2">
      <c r="A32" s="27">
        <v>2016</v>
      </c>
      <c r="B32" s="6" t="s">
        <v>12</v>
      </c>
      <c r="C32" s="7" t="s">
        <v>31</v>
      </c>
      <c r="D32" s="1">
        <v>38651</v>
      </c>
      <c r="E32" s="1">
        <v>62535</v>
      </c>
      <c r="F32" s="8">
        <f t="shared" si="0"/>
        <v>0.61806988086671466</v>
      </c>
      <c r="G32" s="27" t="s">
        <v>33</v>
      </c>
    </row>
    <row r="33" spans="1:7" x14ac:dyDescent="0.2">
      <c r="A33" s="27">
        <v>2016</v>
      </c>
      <c r="B33" s="6" t="s">
        <v>13</v>
      </c>
      <c r="C33" s="7" t="s">
        <v>31</v>
      </c>
      <c r="D33" s="1">
        <v>15432</v>
      </c>
      <c r="E33" s="1">
        <v>27579</v>
      </c>
      <c r="F33" s="8">
        <f t="shared" si="0"/>
        <v>0.55955618405308383</v>
      </c>
      <c r="G33" s="27" t="s">
        <v>33</v>
      </c>
    </row>
    <row r="34" spans="1:7" x14ac:dyDescent="0.2">
      <c r="A34" s="27">
        <v>2016</v>
      </c>
      <c r="B34" s="6" t="s">
        <v>14</v>
      </c>
      <c r="C34" s="7" t="s">
        <v>31</v>
      </c>
      <c r="D34" s="1">
        <v>13285</v>
      </c>
      <c r="E34" s="1">
        <v>26123</v>
      </c>
      <c r="F34" s="8">
        <f t="shared" si="0"/>
        <v>0.50855567890364817</v>
      </c>
      <c r="G34" s="27" t="s">
        <v>33</v>
      </c>
    </row>
    <row r="35" spans="1:7" x14ac:dyDescent="0.2">
      <c r="A35" s="27">
        <v>2016</v>
      </c>
      <c r="B35" s="6" t="s">
        <v>15</v>
      </c>
      <c r="C35" s="7" t="s">
        <v>31</v>
      </c>
      <c r="D35" s="1">
        <v>4671</v>
      </c>
      <c r="E35" s="1">
        <v>7860</v>
      </c>
      <c r="F35" s="8">
        <f t="shared" si="0"/>
        <v>0.5942748091603054</v>
      </c>
      <c r="G35" s="27" t="s">
        <v>33</v>
      </c>
    </row>
    <row r="36" spans="1:7" x14ac:dyDescent="0.2">
      <c r="A36" s="27">
        <v>2016</v>
      </c>
      <c r="B36" s="6" t="s">
        <v>16</v>
      </c>
      <c r="C36" s="7" t="s">
        <v>31</v>
      </c>
      <c r="D36" s="1">
        <v>39755</v>
      </c>
      <c r="E36" s="1">
        <v>65905</v>
      </c>
      <c r="F36" s="8">
        <f t="shared" si="0"/>
        <v>0.60321675138456865</v>
      </c>
      <c r="G36" s="27" t="s">
        <v>33</v>
      </c>
    </row>
    <row r="37" spans="1:7" x14ac:dyDescent="0.2">
      <c r="A37" s="27">
        <v>2016</v>
      </c>
      <c r="B37" s="6" t="s">
        <v>17</v>
      </c>
      <c r="C37" s="7" t="s">
        <v>31</v>
      </c>
      <c r="D37" s="1">
        <v>6759</v>
      </c>
      <c r="E37" s="1">
        <v>12466</v>
      </c>
      <c r="F37" s="8">
        <f t="shared" si="0"/>
        <v>0.54219476977378467</v>
      </c>
      <c r="G37" s="27" t="s">
        <v>33</v>
      </c>
    </row>
    <row r="38" spans="1:7" x14ac:dyDescent="0.2">
      <c r="A38" s="27">
        <v>2016</v>
      </c>
      <c r="B38" s="6" t="s">
        <v>18</v>
      </c>
      <c r="C38" s="7" t="s">
        <v>31</v>
      </c>
      <c r="D38" s="1">
        <v>40054</v>
      </c>
      <c r="E38" s="1">
        <v>75417</v>
      </c>
      <c r="F38" s="8">
        <f t="shared" si="0"/>
        <v>0.53110041502578997</v>
      </c>
      <c r="G38" s="27" t="s">
        <v>33</v>
      </c>
    </row>
    <row r="39" spans="1:7" x14ac:dyDescent="0.2">
      <c r="A39" s="27">
        <v>2016</v>
      </c>
      <c r="B39" s="6" t="s">
        <v>19</v>
      </c>
      <c r="C39" s="7" t="s">
        <v>31</v>
      </c>
      <c r="D39" s="1">
        <v>29939</v>
      </c>
      <c r="E39" s="1">
        <v>56959</v>
      </c>
      <c r="F39" s="8">
        <f t="shared" si="0"/>
        <v>0.52562369423620503</v>
      </c>
      <c r="G39" s="27" t="s">
        <v>33</v>
      </c>
    </row>
    <row r="40" spans="1:7" x14ac:dyDescent="0.2">
      <c r="A40" s="27">
        <v>2016</v>
      </c>
      <c r="B40" s="6" t="s">
        <v>20</v>
      </c>
      <c r="C40" s="7" t="s">
        <v>31</v>
      </c>
      <c r="D40" s="1">
        <v>2535</v>
      </c>
      <c r="E40" s="1">
        <v>4700</v>
      </c>
      <c r="F40" s="8">
        <f t="shared" si="0"/>
        <v>0.53936170212765955</v>
      </c>
      <c r="G40" s="27" t="s">
        <v>33</v>
      </c>
    </row>
    <row r="41" spans="1:7" x14ac:dyDescent="0.2">
      <c r="A41" s="27">
        <v>2016</v>
      </c>
      <c r="B41" s="6" t="s">
        <v>21</v>
      </c>
      <c r="C41" s="7" t="s">
        <v>31</v>
      </c>
      <c r="D41" s="1">
        <v>56396</v>
      </c>
      <c r="E41" s="1">
        <v>121644</v>
      </c>
      <c r="F41" s="8">
        <f t="shared" si="0"/>
        <v>0.46361513925882081</v>
      </c>
      <c r="G41" s="27" t="s">
        <v>33</v>
      </c>
    </row>
    <row r="42" spans="1:7" x14ac:dyDescent="0.2">
      <c r="A42" s="27">
        <v>2016</v>
      </c>
      <c r="B42" s="6" t="s">
        <v>22</v>
      </c>
      <c r="C42" s="7" t="s">
        <v>31</v>
      </c>
      <c r="D42" s="1">
        <v>16092</v>
      </c>
      <c r="E42" s="1">
        <v>43135</v>
      </c>
      <c r="F42" s="8">
        <f t="shared" si="0"/>
        <v>0.37306131911440826</v>
      </c>
      <c r="G42" s="27" t="s">
        <v>33</v>
      </c>
    </row>
    <row r="43" spans="1:7" x14ac:dyDescent="0.2">
      <c r="A43" s="27">
        <v>2016</v>
      </c>
      <c r="B43" s="6" t="s">
        <v>23</v>
      </c>
      <c r="C43" s="7" t="s">
        <v>31</v>
      </c>
      <c r="D43" s="1">
        <v>7840</v>
      </c>
      <c r="E43" s="1">
        <v>17289</v>
      </c>
      <c r="F43" s="8">
        <f t="shared" si="0"/>
        <v>0.45346752270229623</v>
      </c>
      <c r="G43" s="27" t="s">
        <v>33</v>
      </c>
    </row>
    <row r="44" spans="1:7" x14ac:dyDescent="0.2">
      <c r="A44" s="27">
        <v>2016</v>
      </c>
      <c r="B44" s="6" t="s">
        <v>24</v>
      </c>
      <c r="C44" s="7" t="s">
        <v>31</v>
      </c>
      <c r="D44" s="1">
        <v>15241</v>
      </c>
      <c r="E44" s="1">
        <v>29054</v>
      </c>
      <c r="F44" s="8">
        <f t="shared" si="0"/>
        <v>0.52457492944172923</v>
      </c>
      <c r="G44" s="27" t="s">
        <v>33</v>
      </c>
    </row>
    <row r="45" spans="1:7" x14ac:dyDescent="0.2">
      <c r="A45" s="27">
        <v>2016</v>
      </c>
      <c r="B45" s="6" t="s">
        <v>25</v>
      </c>
      <c r="C45" s="7" t="s">
        <v>31</v>
      </c>
      <c r="D45" s="1">
        <v>2892</v>
      </c>
      <c r="E45" s="1">
        <v>5071</v>
      </c>
      <c r="F45" s="8">
        <f t="shared" si="0"/>
        <v>0.57030171563794119</v>
      </c>
      <c r="G45" s="27" t="s">
        <v>33</v>
      </c>
    </row>
    <row r="46" spans="1:7" x14ac:dyDescent="0.2">
      <c r="A46" s="27">
        <v>2016</v>
      </c>
      <c r="B46" s="6" t="s">
        <v>26</v>
      </c>
      <c r="C46" s="7" t="s">
        <v>31</v>
      </c>
      <c r="D46" s="1">
        <v>4946</v>
      </c>
      <c r="E46" s="1">
        <v>11625</v>
      </c>
      <c r="F46" s="8">
        <f t="shared" si="0"/>
        <v>0.42546236559139783</v>
      </c>
      <c r="G46" s="27" t="s">
        <v>33</v>
      </c>
    </row>
    <row r="47" spans="1:7" x14ac:dyDescent="0.2">
      <c r="A47" s="27">
        <v>2016</v>
      </c>
      <c r="B47" s="6" t="s">
        <v>27</v>
      </c>
      <c r="C47" s="7" t="s">
        <v>31</v>
      </c>
      <c r="D47" s="1">
        <v>25562</v>
      </c>
      <c r="E47" s="1">
        <v>41912</v>
      </c>
      <c r="F47" s="8">
        <f t="shared" si="0"/>
        <v>0.60989692689444552</v>
      </c>
      <c r="G47" s="27" t="s">
        <v>33</v>
      </c>
    </row>
    <row r="48" spans="1:7" x14ac:dyDescent="0.2">
      <c r="A48" s="27">
        <v>2016</v>
      </c>
      <c r="B48" s="6" t="s">
        <v>28</v>
      </c>
      <c r="C48" s="7" t="s">
        <v>31</v>
      </c>
      <c r="D48" s="1">
        <v>12518</v>
      </c>
      <c r="E48" s="1">
        <v>22255</v>
      </c>
      <c r="F48" s="8">
        <f t="shared" si="0"/>
        <v>0.562480341496293</v>
      </c>
      <c r="G48" s="27" t="s">
        <v>33</v>
      </c>
    </row>
    <row r="49" spans="1:7" x14ac:dyDescent="0.2">
      <c r="A49" s="27">
        <v>2016</v>
      </c>
      <c r="B49" s="6" t="s">
        <v>29</v>
      </c>
      <c r="C49" s="7" t="s">
        <v>31</v>
      </c>
      <c r="D49" s="1">
        <v>8772</v>
      </c>
      <c r="E49" s="1">
        <v>16216</v>
      </c>
      <c r="F49" s="8">
        <f t="shared" si="0"/>
        <v>0.54094721262950174</v>
      </c>
      <c r="G49" s="27" t="s">
        <v>33</v>
      </c>
    </row>
    <row r="50" spans="1:7" x14ac:dyDescent="0.2">
      <c r="A50" s="27">
        <v>2014</v>
      </c>
      <c r="B50" s="6" t="s">
        <v>6</v>
      </c>
      <c r="C50" s="7" t="s">
        <v>30</v>
      </c>
      <c r="D50" s="26">
        <v>6135</v>
      </c>
      <c r="E50" s="13">
        <v>15140</v>
      </c>
      <c r="F50" s="8">
        <f t="shared" si="0"/>
        <v>0.40521796565389695</v>
      </c>
      <c r="G50" s="27" t="s">
        <v>34</v>
      </c>
    </row>
    <row r="51" spans="1:7" x14ac:dyDescent="0.2">
      <c r="A51" s="27">
        <v>2014</v>
      </c>
      <c r="B51" s="6" t="s">
        <v>7</v>
      </c>
      <c r="C51" s="7" t="s">
        <v>30</v>
      </c>
      <c r="D51" s="26">
        <v>52936</v>
      </c>
      <c r="E51" s="13">
        <v>147091</v>
      </c>
      <c r="F51" s="8">
        <f t="shared" si="0"/>
        <v>0.35988605693074355</v>
      </c>
      <c r="G51" s="27" t="s">
        <v>34</v>
      </c>
    </row>
    <row r="52" spans="1:7" x14ac:dyDescent="0.2">
      <c r="A52" s="27">
        <v>2014</v>
      </c>
      <c r="B52" s="6" t="s">
        <v>8</v>
      </c>
      <c r="C52" s="7" t="s">
        <v>30</v>
      </c>
      <c r="D52" s="26">
        <v>88452</v>
      </c>
      <c r="E52" s="13">
        <v>293242</v>
      </c>
      <c r="F52" s="8">
        <f t="shared" si="0"/>
        <v>0.30163482720756235</v>
      </c>
      <c r="G52" s="27" t="s">
        <v>34</v>
      </c>
    </row>
    <row r="53" spans="1:7" x14ac:dyDescent="0.2">
      <c r="A53" s="27">
        <v>2014</v>
      </c>
      <c r="B53" s="6" t="s">
        <v>9</v>
      </c>
      <c r="C53" s="7" t="s">
        <v>30</v>
      </c>
      <c r="D53" s="26">
        <v>111396</v>
      </c>
      <c r="E53" s="13">
        <v>297506</v>
      </c>
      <c r="F53" s="8">
        <f t="shared" si="0"/>
        <v>0.37443278454888307</v>
      </c>
      <c r="G53" s="27" t="s">
        <v>34</v>
      </c>
    </row>
    <row r="54" spans="1:7" x14ac:dyDescent="0.2">
      <c r="A54" s="27">
        <v>2014</v>
      </c>
      <c r="B54" s="6" t="s">
        <v>10</v>
      </c>
      <c r="C54" s="7" t="s">
        <v>30</v>
      </c>
      <c r="D54" s="26">
        <v>10167</v>
      </c>
      <c r="E54" s="13">
        <v>23222</v>
      </c>
      <c r="F54" s="8">
        <f t="shared" si="0"/>
        <v>0.43781758677116528</v>
      </c>
      <c r="G54" s="27" t="s">
        <v>34</v>
      </c>
    </row>
    <row r="55" spans="1:7" x14ac:dyDescent="0.2">
      <c r="A55" s="27">
        <v>2014</v>
      </c>
      <c r="B55" s="6" t="s">
        <v>11</v>
      </c>
      <c r="C55" s="7" t="s">
        <v>30</v>
      </c>
      <c r="D55" s="26">
        <v>2524</v>
      </c>
      <c r="E55" s="13">
        <v>6944</v>
      </c>
      <c r="F55" s="8">
        <f t="shared" si="0"/>
        <v>0.36347926267281105</v>
      </c>
      <c r="G55" s="27" t="s">
        <v>34</v>
      </c>
    </row>
    <row r="56" spans="1:7" x14ac:dyDescent="0.2">
      <c r="A56" s="27">
        <v>2014</v>
      </c>
      <c r="B56" s="6" t="s">
        <v>12</v>
      </c>
      <c r="C56" s="7" t="s">
        <v>30</v>
      </c>
      <c r="D56" s="26">
        <v>13673</v>
      </c>
      <c r="E56" s="13">
        <v>31084</v>
      </c>
      <c r="F56" s="8">
        <f t="shared" si="0"/>
        <v>0.43987260326856259</v>
      </c>
      <c r="G56" s="27" t="s">
        <v>34</v>
      </c>
    </row>
    <row r="57" spans="1:7" x14ac:dyDescent="0.2">
      <c r="A57" s="27">
        <v>2014</v>
      </c>
      <c r="B57" s="6" t="s">
        <v>13</v>
      </c>
      <c r="C57" s="7" t="s">
        <v>30</v>
      </c>
      <c r="D57" s="26">
        <v>7392</v>
      </c>
      <c r="E57" s="13">
        <v>22917</v>
      </c>
      <c r="F57" s="8">
        <f t="shared" si="0"/>
        <v>0.32255530828642492</v>
      </c>
      <c r="G57" s="27" t="s">
        <v>34</v>
      </c>
    </row>
    <row r="58" spans="1:7" x14ac:dyDescent="0.2">
      <c r="A58" s="27">
        <v>2014</v>
      </c>
      <c r="B58" s="6" t="s">
        <v>14</v>
      </c>
      <c r="C58" s="7" t="s">
        <v>30</v>
      </c>
      <c r="D58" s="26">
        <v>22539</v>
      </c>
      <c r="E58" s="13">
        <v>58745</v>
      </c>
      <c r="F58" s="8">
        <f t="shared" si="0"/>
        <v>0.38367520640054475</v>
      </c>
      <c r="G58" s="27" t="s">
        <v>34</v>
      </c>
    </row>
    <row r="59" spans="1:7" x14ac:dyDescent="0.2">
      <c r="A59" s="27">
        <v>2014</v>
      </c>
      <c r="B59" s="6" t="s">
        <v>15</v>
      </c>
      <c r="C59" s="7" t="s">
        <v>30</v>
      </c>
      <c r="D59" s="26">
        <v>3650</v>
      </c>
      <c r="E59" s="13">
        <v>10306</v>
      </c>
      <c r="F59" s="8">
        <f t="shared" si="0"/>
        <v>0.35416262371434115</v>
      </c>
      <c r="G59" s="27" t="s">
        <v>34</v>
      </c>
    </row>
    <row r="60" spans="1:7" x14ac:dyDescent="0.2">
      <c r="A60" s="27">
        <v>2014</v>
      </c>
      <c r="B60" s="6" t="s">
        <v>16</v>
      </c>
      <c r="C60" s="7" t="s">
        <v>30</v>
      </c>
      <c r="D60" s="26">
        <v>22864</v>
      </c>
      <c r="E60" s="13">
        <v>54421</v>
      </c>
      <c r="F60" s="8">
        <f t="shared" si="0"/>
        <v>0.42013193436357288</v>
      </c>
      <c r="G60" s="27" t="s">
        <v>34</v>
      </c>
    </row>
    <row r="61" spans="1:7" x14ac:dyDescent="0.2">
      <c r="A61" s="27">
        <v>2014</v>
      </c>
      <c r="B61" s="6" t="s">
        <v>17</v>
      </c>
      <c r="C61" s="7" t="s">
        <v>30</v>
      </c>
      <c r="D61" s="26">
        <v>1600</v>
      </c>
      <c r="E61" s="13">
        <v>4617</v>
      </c>
      <c r="F61" s="8">
        <f t="shared" si="0"/>
        <v>0.34654537578514188</v>
      </c>
      <c r="G61" s="27" t="s">
        <v>34</v>
      </c>
    </row>
    <row r="62" spans="1:7" x14ac:dyDescent="0.2">
      <c r="A62" s="27">
        <v>2014</v>
      </c>
      <c r="B62" s="6" t="s">
        <v>18</v>
      </c>
      <c r="C62" s="7" t="s">
        <v>30</v>
      </c>
      <c r="D62" s="26">
        <v>24479</v>
      </c>
      <c r="E62" s="13">
        <v>62814</v>
      </c>
      <c r="F62" s="8">
        <f t="shared" si="0"/>
        <v>0.38970611647085046</v>
      </c>
      <c r="G62" s="27" t="s">
        <v>34</v>
      </c>
    </row>
    <row r="63" spans="1:7" x14ac:dyDescent="0.2">
      <c r="A63" s="27">
        <v>2014</v>
      </c>
      <c r="B63" s="6" t="s">
        <v>19</v>
      </c>
      <c r="C63" s="7" t="s">
        <v>30</v>
      </c>
      <c r="D63" s="26">
        <v>37784</v>
      </c>
      <c r="E63" s="13">
        <v>93408</v>
      </c>
      <c r="F63" s="8">
        <f t="shared" si="0"/>
        <v>0.40450496745460773</v>
      </c>
      <c r="G63" s="27" t="s">
        <v>34</v>
      </c>
    </row>
    <row r="64" spans="1:7" x14ac:dyDescent="0.2">
      <c r="A64" s="27">
        <v>2014</v>
      </c>
      <c r="B64" s="6" t="s">
        <v>20</v>
      </c>
      <c r="C64" s="7" t="s">
        <v>30</v>
      </c>
      <c r="D64" s="26">
        <v>2523</v>
      </c>
      <c r="E64" s="13">
        <v>6023</v>
      </c>
      <c r="F64" s="8">
        <f t="shared" si="0"/>
        <v>0.41889423875145276</v>
      </c>
      <c r="G64" s="27" t="s">
        <v>34</v>
      </c>
    </row>
    <row r="65" spans="1:7" x14ac:dyDescent="0.2">
      <c r="A65" s="50">
        <v>2014</v>
      </c>
      <c r="B65" s="42" t="s">
        <v>21</v>
      </c>
      <c r="C65" s="51" t="s">
        <v>30</v>
      </c>
      <c r="D65" s="52">
        <v>125358</v>
      </c>
      <c r="E65" s="53">
        <v>357137</v>
      </c>
      <c r="F65" s="54">
        <f t="shared" si="0"/>
        <v>0.35100815653376716</v>
      </c>
      <c r="G65" s="50" t="s">
        <v>34</v>
      </c>
    </row>
    <row r="66" spans="1:7" x14ac:dyDescent="0.2">
      <c r="A66" s="50">
        <v>2014</v>
      </c>
      <c r="B66" s="42" t="s">
        <v>22</v>
      </c>
      <c r="C66" s="51" t="s">
        <v>30</v>
      </c>
      <c r="D66" s="52">
        <v>133677</v>
      </c>
      <c r="E66" s="53">
        <v>427946</v>
      </c>
      <c r="F66" s="54">
        <f t="shared" si="0"/>
        <v>0.31236885027550204</v>
      </c>
      <c r="G66" s="50" t="s">
        <v>34</v>
      </c>
    </row>
    <row r="67" spans="1:7" x14ac:dyDescent="0.2">
      <c r="A67" s="27">
        <v>2014</v>
      </c>
      <c r="B67" s="6" t="s">
        <v>23</v>
      </c>
      <c r="C67" s="7" t="s">
        <v>30</v>
      </c>
      <c r="D67" s="26">
        <v>4209</v>
      </c>
      <c r="E67" s="13">
        <v>10964</v>
      </c>
      <c r="F67" s="8">
        <f t="shared" ref="F67:F130" si="1">D67/E67</f>
        <v>0.38389273987595768</v>
      </c>
      <c r="G67" s="27" t="s">
        <v>34</v>
      </c>
    </row>
    <row r="68" spans="1:7" x14ac:dyDescent="0.2">
      <c r="A68" s="27">
        <v>2014</v>
      </c>
      <c r="B68" s="6" t="s">
        <v>24</v>
      </c>
      <c r="C68" s="7" t="s">
        <v>30</v>
      </c>
      <c r="D68" s="26">
        <v>10097</v>
      </c>
      <c r="E68" s="13">
        <v>25034</v>
      </c>
      <c r="F68" s="8">
        <f t="shared" si="1"/>
        <v>0.40333146920188545</v>
      </c>
      <c r="G68" s="27" t="s">
        <v>34</v>
      </c>
    </row>
    <row r="69" spans="1:7" x14ac:dyDescent="0.2">
      <c r="A69" s="27">
        <v>2014</v>
      </c>
      <c r="B69" s="6" t="s">
        <v>25</v>
      </c>
      <c r="C69" s="7" t="s">
        <v>30</v>
      </c>
      <c r="D69" s="26">
        <v>2199</v>
      </c>
      <c r="E69" s="13">
        <v>6409</v>
      </c>
      <c r="F69" s="8">
        <f t="shared" si="1"/>
        <v>0.34311124980496177</v>
      </c>
      <c r="G69" s="27" t="s">
        <v>34</v>
      </c>
    </row>
    <row r="70" spans="1:7" x14ac:dyDescent="0.2">
      <c r="A70" s="27">
        <v>2014</v>
      </c>
      <c r="B70" s="6" t="s">
        <v>26</v>
      </c>
      <c r="C70" s="7" t="s">
        <v>30</v>
      </c>
      <c r="D70" s="26">
        <v>3412</v>
      </c>
      <c r="E70" s="13">
        <v>9647</v>
      </c>
      <c r="F70" s="8">
        <f t="shared" si="1"/>
        <v>0.35368508344563077</v>
      </c>
      <c r="G70" s="27" t="s">
        <v>34</v>
      </c>
    </row>
    <row r="71" spans="1:7" x14ac:dyDescent="0.2">
      <c r="A71" s="27">
        <v>2014</v>
      </c>
      <c r="B71" s="6" t="s">
        <v>27</v>
      </c>
      <c r="C71" s="7" t="s">
        <v>30</v>
      </c>
      <c r="D71" s="26">
        <v>10952</v>
      </c>
      <c r="E71" s="13">
        <v>31917</v>
      </c>
      <c r="F71" s="8">
        <f t="shared" si="1"/>
        <v>0.34314001942538458</v>
      </c>
      <c r="G71" s="27" t="s">
        <v>34</v>
      </c>
    </row>
    <row r="72" spans="1:7" x14ac:dyDescent="0.2">
      <c r="A72" s="27">
        <v>2014</v>
      </c>
      <c r="B72" s="6" t="s">
        <v>28</v>
      </c>
      <c r="C72" s="7" t="s">
        <v>30</v>
      </c>
      <c r="D72" s="26">
        <v>8035</v>
      </c>
      <c r="E72" s="13">
        <v>25314</v>
      </c>
      <c r="F72" s="8">
        <f t="shared" si="1"/>
        <v>0.31741328908904165</v>
      </c>
      <c r="G72" s="27" t="s">
        <v>34</v>
      </c>
    </row>
    <row r="73" spans="1:7" x14ac:dyDescent="0.2">
      <c r="A73" s="27">
        <v>2014</v>
      </c>
      <c r="B73" s="6" t="s">
        <v>29</v>
      </c>
      <c r="C73" s="7" t="s">
        <v>30</v>
      </c>
      <c r="D73" s="26">
        <v>5671</v>
      </c>
      <c r="E73" s="13">
        <v>14433</v>
      </c>
      <c r="F73" s="8">
        <f t="shared" si="1"/>
        <v>0.39291900505785354</v>
      </c>
      <c r="G73" s="27" t="s">
        <v>34</v>
      </c>
    </row>
    <row r="74" spans="1:7" x14ac:dyDescent="0.2">
      <c r="A74" s="27">
        <v>2014</v>
      </c>
      <c r="B74" s="6" t="s">
        <v>6</v>
      </c>
      <c r="C74" s="7" t="s">
        <v>31</v>
      </c>
      <c r="D74" s="26">
        <v>10306</v>
      </c>
      <c r="E74" s="13">
        <v>20200</v>
      </c>
      <c r="F74" s="8">
        <f t="shared" si="1"/>
        <v>0.51019801980198021</v>
      </c>
      <c r="G74" s="27" t="s">
        <v>34</v>
      </c>
    </row>
    <row r="75" spans="1:7" x14ac:dyDescent="0.2">
      <c r="A75" s="27">
        <v>2014</v>
      </c>
      <c r="B75" s="6" t="s">
        <v>7</v>
      </c>
      <c r="C75" s="7" t="s">
        <v>31</v>
      </c>
      <c r="D75" s="26">
        <v>57411</v>
      </c>
      <c r="E75" s="13">
        <v>123998</v>
      </c>
      <c r="F75" s="8">
        <f t="shared" si="1"/>
        <v>0.46299940321618088</v>
      </c>
      <c r="G75" s="27" t="s">
        <v>34</v>
      </c>
    </row>
    <row r="76" spans="1:7" x14ac:dyDescent="0.2">
      <c r="A76" s="27">
        <v>2014</v>
      </c>
      <c r="B76" s="6" t="s">
        <v>8</v>
      </c>
      <c r="C76" s="7" t="s">
        <v>31</v>
      </c>
      <c r="D76" s="26">
        <v>9457</v>
      </c>
      <c r="E76" s="13">
        <v>30156</v>
      </c>
      <c r="F76" s="8">
        <f t="shared" si="1"/>
        <v>0.313602599814299</v>
      </c>
      <c r="G76" s="27" t="s">
        <v>34</v>
      </c>
    </row>
    <row r="77" spans="1:7" x14ac:dyDescent="0.2">
      <c r="A77" s="27">
        <v>2014</v>
      </c>
      <c r="B77" s="6" t="s">
        <v>9</v>
      </c>
      <c r="C77" s="7" t="s">
        <v>31</v>
      </c>
      <c r="D77" s="26">
        <v>64647</v>
      </c>
      <c r="E77" s="13">
        <v>131289</v>
      </c>
      <c r="F77" s="8">
        <f t="shared" si="1"/>
        <v>0.49240225761488016</v>
      </c>
      <c r="G77" s="27" t="s">
        <v>34</v>
      </c>
    </row>
    <row r="78" spans="1:7" x14ac:dyDescent="0.2">
      <c r="A78" s="27">
        <v>2014</v>
      </c>
      <c r="B78" s="6" t="s">
        <v>10</v>
      </c>
      <c r="C78" s="7" t="s">
        <v>31</v>
      </c>
      <c r="D78" s="26">
        <v>12476</v>
      </c>
      <c r="E78" s="13">
        <v>23930</v>
      </c>
      <c r="F78" s="8">
        <f t="shared" si="1"/>
        <v>0.52135394901796905</v>
      </c>
      <c r="G78" s="27" t="s">
        <v>34</v>
      </c>
    </row>
    <row r="79" spans="1:7" x14ac:dyDescent="0.2">
      <c r="A79" s="27">
        <v>2014</v>
      </c>
      <c r="B79" s="6" t="s">
        <v>11</v>
      </c>
      <c r="C79" s="7" t="s">
        <v>31</v>
      </c>
      <c r="D79" s="26">
        <v>3855</v>
      </c>
      <c r="E79" s="13">
        <v>7740</v>
      </c>
      <c r="F79" s="8">
        <f t="shared" si="1"/>
        <v>0.49806201550387597</v>
      </c>
      <c r="G79" s="27" t="s">
        <v>34</v>
      </c>
    </row>
    <row r="80" spans="1:7" x14ac:dyDescent="0.2">
      <c r="A80" s="27">
        <v>2014</v>
      </c>
      <c r="B80" s="6" t="s">
        <v>12</v>
      </c>
      <c r="C80" s="7" t="s">
        <v>31</v>
      </c>
      <c r="D80" s="26">
        <v>33027</v>
      </c>
      <c r="E80" s="13">
        <v>58969</v>
      </c>
      <c r="F80" s="8">
        <f t="shared" si="1"/>
        <v>0.56007393715341958</v>
      </c>
      <c r="G80" s="27" t="s">
        <v>34</v>
      </c>
    </row>
    <row r="81" spans="1:7" x14ac:dyDescent="0.2">
      <c r="A81" s="27">
        <v>2014</v>
      </c>
      <c r="B81" s="6" t="s">
        <v>13</v>
      </c>
      <c r="C81" s="7" t="s">
        <v>31</v>
      </c>
      <c r="D81" s="26">
        <v>11056</v>
      </c>
      <c r="E81" s="13">
        <v>24692</v>
      </c>
      <c r="F81" s="8">
        <f t="shared" si="1"/>
        <v>0.4477563583346833</v>
      </c>
      <c r="G81" s="27" t="s">
        <v>34</v>
      </c>
    </row>
    <row r="82" spans="1:7" x14ac:dyDescent="0.2">
      <c r="A82" s="27">
        <v>2014</v>
      </c>
      <c r="B82" s="6" t="s">
        <v>14</v>
      </c>
      <c r="C82" s="7" t="s">
        <v>31</v>
      </c>
      <c r="D82" s="26">
        <v>11488</v>
      </c>
      <c r="E82" s="13">
        <v>24352</v>
      </c>
      <c r="F82" s="8">
        <f t="shared" si="1"/>
        <v>0.47174770039421815</v>
      </c>
      <c r="G82" s="27" t="s">
        <v>34</v>
      </c>
    </row>
    <row r="83" spans="1:7" x14ac:dyDescent="0.2">
      <c r="A83" s="27">
        <v>2014</v>
      </c>
      <c r="B83" s="6" t="s">
        <v>15</v>
      </c>
      <c r="C83" s="7" t="s">
        <v>31</v>
      </c>
      <c r="D83" s="26">
        <v>3990</v>
      </c>
      <c r="E83" s="13">
        <v>7237</v>
      </c>
      <c r="F83" s="8">
        <f t="shared" si="1"/>
        <v>0.55133342545253561</v>
      </c>
      <c r="G83" s="27" t="s">
        <v>34</v>
      </c>
    </row>
    <row r="84" spans="1:7" x14ac:dyDescent="0.2">
      <c r="A84" s="27">
        <v>2014</v>
      </c>
      <c r="B84" s="6" t="s">
        <v>16</v>
      </c>
      <c r="C84" s="7" t="s">
        <v>31</v>
      </c>
      <c r="D84" s="26">
        <v>32190</v>
      </c>
      <c r="E84" s="13">
        <v>61145</v>
      </c>
      <c r="F84" s="8">
        <f t="shared" si="1"/>
        <v>0.52645351214326597</v>
      </c>
      <c r="G84" s="27" t="s">
        <v>34</v>
      </c>
    </row>
    <row r="85" spans="1:7" x14ac:dyDescent="0.2">
      <c r="A85" s="27">
        <v>2014</v>
      </c>
      <c r="B85" s="6" t="s">
        <v>17</v>
      </c>
      <c r="C85" s="7" t="s">
        <v>31</v>
      </c>
      <c r="D85" s="26">
        <v>5352</v>
      </c>
      <c r="E85" s="13">
        <v>12018</v>
      </c>
      <c r="F85" s="8">
        <f t="shared" si="1"/>
        <v>0.44533200199700451</v>
      </c>
      <c r="G85" s="27" t="s">
        <v>34</v>
      </c>
    </row>
    <row r="86" spans="1:7" x14ac:dyDescent="0.2">
      <c r="A86" s="27">
        <v>2014</v>
      </c>
      <c r="B86" s="6" t="s">
        <v>18</v>
      </c>
      <c r="C86" s="7" t="s">
        <v>31</v>
      </c>
      <c r="D86" s="26">
        <v>35582</v>
      </c>
      <c r="E86" s="13">
        <v>68958</v>
      </c>
      <c r="F86" s="8">
        <f t="shared" si="1"/>
        <v>0.51599524348153947</v>
      </c>
      <c r="G86" s="27" t="s">
        <v>34</v>
      </c>
    </row>
    <row r="87" spans="1:7" x14ac:dyDescent="0.2">
      <c r="A87" s="27">
        <v>2014</v>
      </c>
      <c r="B87" s="6" t="s">
        <v>19</v>
      </c>
      <c r="C87" s="7" t="s">
        <v>31</v>
      </c>
      <c r="D87" s="26">
        <v>27657</v>
      </c>
      <c r="E87" s="13">
        <v>55440</v>
      </c>
      <c r="F87" s="8">
        <f t="shared" si="1"/>
        <v>0.49886363636363634</v>
      </c>
      <c r="G87" s="27" t="s">
        <v>34</v>
      </c>
    </row>
    <row r="88" spans="1:7" x14ac:dyDescent="0.2">
      <c r="A88" s="27">
        <v>2014</v>
      </c>
      <c r="B88" s="6" t="s">
        <v>20</v>
      </c>
      <c r="C88" s="7" t="s">
        <v>31</v>
      </c>
      <c r="D88" s="26">
        <v>2292</v>
      </c>
      <c r="E88" s="13">
        <v>4550</v>
      </c>
      <c r="F88" s="8">
        <f t="shared" si="1"/>
        <v>0.50373626373626379</v>
      </c>
      <c r="G88" s="27" t="s">
        <v>34</v>
      </c>
    </row>
    <row r="89" spans="1:7" x14ac:dyDescent="0.2">
      <c r="A89" s="50">
        <v>2014</v>
      </c>
      <c r="B89" s="42" t="s">
        <v>21</v>
      </c>
      <c r="C89" s="51" t="s">
        <v>31</v>
      </c>
      <c r="D89" s="52">
        <v>48623</v>
      </c>
      <c r="E89" s="53">
        <v>121520</v>
      </c>
      <c r="F89" s="54">
        <f t="shared" si="1"/>
        <v>0.40012343647136273</v>
      </c>
      <c r="G89" s="50" t="s">
        <v>34</v>
      </c>
    </row>
    <row r="90" spans="1:7" x14ac:dyDescent="0.2">
      <c r="A90" s="50">
        <v>2014</v>
      </c>
      <c r="B90" s="42" t="s">
        <v>22</v>
      </c>
      <c r="C90" s="51" t="s">
        <v>31</v>
      </c>
      <c r="D90" s="52">
        <v>14013</v>
      </c>
      <c r="E90" s="53">
        <v>41780</v>
      </c>
      <c r="F90" s="54">
        <f t="shared" si="1"/>
        <v>0.33539971278123504</v>
      </c>
      <c r="G90" s="50" t="s">
        <v>34</v>
      </c>
    </row>
    <row r="91" spans="1:7" x14ac:dyDescent="0.2">
      <c r="A91" s="27">
        <v>2014</v>
      </c>
      <c r="B91" s="6" t="s">
        <v>23</v>
      </c>
      <c r="C91" s="7" t="s">
        <v>31</v>
      </c>
      <c r="D91" s="26">
        <v>7531</v>
      </c>
      <c r="E91" s="13">
        <v>15877</v>
      </c>
      <c r="F91" s="8">
        <f t="shared" si="1"/>
        <v>0.47433394218051267</v>
      </c>
      <c r="G91" s="27" t="s">
        <v>34</v>
      </c>
    </row>
    <row r="92" spans="1:7" x14ac:dyDescent="0.2">
      <c r="A92" s="27">
        <v>2014</v>
      </c>
      <c r="B92" s="6" t="s">
        <v>24</v>
      </c>
      <c r="C92" s="7" t="s">
        <v>31</v>
      </c>
      <c r="D92" s="26">
        <v>12666</v>
      </c>
      <c r="E92" s="13">
        <v>25797</v>
      </c>
      <c r="F92" s="8">
        <f t="shared" si="1"/>
        <v>0.49098732410745438</v>
      </c>
      <c r="G92" s="27" t="s">
        <v>34</v>
      </c>
    </row>
    <row r="93" spans="1:7" x14ac:dyDescent="0.2">
      <c r="A93" s="27">
        <v>2014</v>
      </c>
      <c r="B93" s="6" t="s">
        <v>25</v>
      </c>
      <c r="C93" s="7" t="s">
        <v>31</v>
      </c>
      <c r="D93" s="26">
        <v>2411</v>
      </c>
      <c r="E93" s="13">
        <v>4731</v>
      </c>
      <c r="F93" s="8">
        <f t="shared" si="1"/>
        <v>0.50961741703656738</v>
      </c>
      <c r="G93" s="27" t="s">
        <v>34</v>
      </c>
    </row>
    <row r="94" spans="1:7" x14ac:dyDescent="0.2">
      <c r="A94" s="27">
        <v>2014</v>
      </c>
      <c r="B94" s="6" t="s">
        <v>26</v>
      </c>
      <c r="C94" s="7" t="s">
        <v>31</v>
      </c>
      <c r="D94" s="26">
        <v>4826</v>
      </c>
      <c r="E94" s="13">
        <v>11156</v>
      </c>
      <c r="F94" s="8">
        <f t="shared" si="1"/>
        <v>0.43259232699892436</v>
      </c>
      <c r="G94" s="27" t="s">
        <v>34</v>
      </c>
    </row>
    <row r="95" spans="1:7" x14ac:dyDescent="0.2">
      <c r="A95" s="27">
        <v>2014</v>
      </c>
      <c r="B95" s="6" t="s">
        <v>27</v>
      </c>
      <c r="C95" s="7" t="s">
        <v>31</v>
      </c>
      <c r="D95" s="26">
        <v>18489</v>
      </c>
      <c r="E95" s="13">
        <v>39134</v>
      </c>
      <c r="F95" s="8">
        <f t="shared" si="1"/>
        <v>0.47245362089231868</v>
      </c>
      <c r="G95" s="27" t="s">
        <v>34</v>
      </c>
    </row>
    <row r="96" spans="1:7" x14ac:dyDescent="0.2">
      <c r="A96" s="27">
        <v>2014</v>
      </c>
      <c r="B96" s="6" t="s">
        <v>28</v>
      </c>
      <c r="C96" s="7" t="s">
        <v>31</v>
      </c>
      <c r="D96" s="26">
        <v>9261</v>
      </c>
      <c r="E96" s="13">
        <v>20504</v>
      </c>
      <c r="F96" s="8">
        <f t="shared" si="1"/>
        <v>0.45166796722590713</v>
      </c>
      <c r="G96" s="27" t="s">
        <v>34</v>
      </c>
    </row>
    <row r="97" spans="1:7" x14ac:dyDescent="0.2">
      <c r="A97" s="27">
        <v>2014</v>
      </c>
      <c r="B97" s="6" t="s">
        <v>29</v>
      </c>
      <c r="C97" s="7" t="s">
        <v>31</v>
      </c>
      <c r="D97" s="26">
        <v>7003</v>
      </c>
      <c r="E97" s="13">
        <v>14391</v>
      </c>
      <c r="F97" s="8">
        <f t="shared" si="1"/>
        <v>0.48662358418455981</v>
      </c>
      <c r="G97" s="27" t="s">
        <v>34</v>
      </c>
    </row>
    <row r="98" spans="1:7" x14ac:dyDescent="0.2">
      <c r="A98" s="27">
        <v>2012</v>
      </c>
      <c r="B98" s="6" t="s">
        <v>6</v>
      </c>
      <c r="C98" s="7" t="s">
        <v>30</v>
      </c>
      <c r="D98" s="24">
        <v>9115</v>
      </c>
      <c r="E98" s="24">
        <v>15557</v>
      </c>
      <c r="F98" s="8">
        <f t="shared" si="1"/>
        <v>0.58590987979687603</v>
      </c>
      <c r="G98" s="27" t="s">
        <v>33</v>
      </c>
    </row>
    <row r="99" spans="1:7" x14ac:dyDescent="0.2">
      <c r="A99" s="27">
        <v>2012</v>
      </c>
      <c r="B99" s="6" t="s">
        <v>7</v>
      </c>
      <c r="C99" s="7" t="s">
        <v>30</v>
      </c>
      <c r="D99" s="24">
        <v>86006</v>
      </c>
      <c r="E99" s="24">
        <v>149232</v>
      </c>
      <c r="F99" s="8">
        <f t="shared" si="1"/>
        <v>0.5763241127908223</v>
      </c>
      <c r="G99" s="27" t="s">
        <v>33</v>
      </c>
    </row>
    <row r="100" spans="1:7" x14ac:dyDescent="0.2">
      <c r="A100" s="27">
        <v>2012</v>
      </c>
      <c r="B100" s="6" t="s">
        <v>8</v>
      </c>
      <c r="C100" s="7" t="s">
        <v>30</v>
      </c>
      <c r="D100" s="24">
        <v>151500</v>
      </c>
      <c r="E100" s="24">
        <v>309078</v>
      </c>
      <c r="F100" s="8">
        <f t="shared" si="1"/>
        <v>0.49016753052627493</v>
      </c>
      <c r="G100" s="27" t="s">
        <v>33</v>
      </c>
    </row>
    <row r="101" spans="1:7" x14ac:dyDescent="0.2">
      <c r="A101" s="27">
        <v>2012</v>
      </c>
      <c r="B101" s="6" t="s">
        <v>9</v>
      </c>
      <c r="C101" s="7" t="s">
        <v>30</v>
      </c>
      <c r="D101" s="24">
        <v>172358</v>
      </c>
      <c r="E101" s="24">
        <v>297941</v>
      </c>
      <c r="F101" s="8">
        <f t="shared" si="1"/>
        <v>0.57849708499333763</v>
      </c>
      <c r="G101" s="27" t="s">
        <v>33</v>
      </c>
    </row>
    <row r="102" spans="1:7" x14ac:dyDescent="0.2">
      <c r="A102" s="27">
        <v>2012</v>
      </c>
      <c r="B102" s="6" t="s">
        <v>10</v>
      </c>
      <c r="C102" s="7" t="s">
        <v>30</v>
      </c>
      <c r="D102" s="24">
        <v>13964</v>
      </c>
      <c r="E102" s="24">
        <v>23349</v>
      </c>
      <c r="F102" s="8">
        <f t="shared" si="1"/>
        <v>0.59805559124587782</v>
      </c>
      <c r="G102" s="27" t="s">
        <v>33</v>
      </c>
    </row>
    <row r="103" spans="1:7" x14ac:dyDescent="0.2">
      <c r="A103" s="27">
        <v>2012</v>
      </c>
      <c r="B103" s="6" t="s">
        <v>11</v>
      </c>
      <c r="C103" s="7" t="s">
        <v>30</v>
      </c>
      <c r="D103" s="24">
        <v>3935</v>
      </c>
      <c r="E103" s="24">
        <v>7183</v>
      </c>
      <c r="F103" s="8">
        <f t="shared" si="1"/>
        <v>0.54782124460531811</v>
      </c>
      <c r="G103" s="27" t="s">
        <v>33</v>
      </c>
    </row>
    <row r="104" spans="1:7" x14ac:dyDescent="0.2">
      <c r="A104" s="27">
        <v>2012</v>
      </c>
      <c r="B104" s="6" t="s">
        <v>12</v>
      </c>
      <c r="C104" s="7" t="s">
        <v>30</v>
      </c>
      <c r="D104" s="24">
        <v>20734</v>
      </c>
      <c r="E104" s="24">
        <v>32778</v>
      </c>
      <c r="F104" s="8">
        <f t="shared" si="1"/>
        <v>0.63255842333272316</v>
      </c>
      <c r="G104" s="27" t="s">
        <v>33</v>
      </c>
    </row>
    <row r="105" spans="1:7" x14ac:dyDescent="0.2">
      <c r="A105" s="27">
        <v>2012</v>
      </c>
      <c r="B105" s="6" t="s">
        <v>13</v>
      </c>
      <c r="C105" s="7" t="s">
        <v>30</v>
      </c>
      <c r="D105" s="24">
        <v>13030</v>
      </c>
      <c r="E105" s="24">
        <v>24197</v>
      </c>
      <c r="F105" s="8">
        <f t="shared" si="1"/>
        <v>0.53849650783154934</v>
      </c>
      <c r="G105" s="27" t="s">
        <v>33</v>
      </c>
    </row>
    <row r="106" spans="1:7" x14ac:dyDescent="0.2">
      <c r="A106" s="27">
        <v>2012</v>
      </c>
      <c r="B106" s="6" t="s">
        <v>14</v>
      </c>
      <c r="C106" s="7" t="s">
        <v>30</v>
      </c>
      <c r="D106" s="24">
        <v>33654</v>
      </c>
      <c r="E106" s="24">
        <v>55690</v>
      </c>
      <c r="F106" s="8">
        <f t="shared" si="1"/>
        <v>0.60430957083857062</v>
      </c>
      <c r="G106" s="27" t="s">
        <v>33</v>
      </c>
    </row>
    <row r="107" spans="1:7" x14ac:dyDescent="0.2">
      <c r="A107" s="27">
        <v>2012</v>
      </c>
      <c r="B107" s="6" t="s">
        <v>15</v>
      </c>
      <c r="C107" s="7" t="s">
        <v>30</v>
      </c>
      <c r="D107" s="24">
        <v>5909</v>
      </c>
      <c r="E107" s="24">
        <v>10414</v>
      </c>
      <c r="F107" s="8">
        <f t="shared" si="1"/>
        <v>0.56740925676973308</v>
      </c>
      <c r="G107" s="27" t="s">
        <v>33</v>
      </c>
    </row>
    <row r="108" spans="1:7" x14ac:dyDescent="0.2">
      <c r="A108" s="27">
        <v>2012</v>
      </c>
      <c r="B108" s="6" t="s">
        <v>16</v>
      </c>
      <c r="C108" s="7" t="s">
        <v>30</v>
      </c>
      <c r="D108" s="24">
        <v>34343</v>
      </c>
      <c r="E108" s="24">
        <v>54564</v>
      </c>
      <c r="F108" s="8">
        <f t="shared" si="1"/>
        <v>0.62940766805952642</v>
      </c>
      <c r="G108" s="27" t="s">
        <v>33</v>
      </c>
    </row>
    <row r="109" spans="1:7" x14ac:dyDescent="0.2">
      <c r="A109" s="27">
        <v>2012</v>
      </c>
      <c r="B109" s="6" t="s">
        <v>17</v>
      </c>
      <c r="C109" s="7" t="s">
        <v>30</v>
      </c>
      <c r="D109" s="24">
        <v>2494</v>
      </c>
      <c r="E109" s="24">
        <v>4724</v>
      </c>
      <c r="F109" s="8">
        <f t="shared" si="1"/>
        <v>0.52794242167654526</v>
      </c>
      <c r="G109" s="27" t="s">
        <v>33</v>
      </c>
    </row>
    <row r="110" spans="1:7" x14ac:dyDescent="0.2">
      <c r="A110" s="27">
        <v>2012</v>
      </c>
      <c r="B110" s="6" t="s">
        <v>18</v>
      </c>
      <c r="C110" s="7" t="s">
        <v>30</v>
      </c>
      <c r="D110" s="24">
        <v>39868</v>
      </c>
      <c r="E110" s="24">
        <v>63549</v>
      </c>
      <c r="F110" s="8">
        <f t="shared" si="1"/>
        <v>0.627358416340147</v>
      </c>
      <c r="G110" s="27" t="s">
        <v>33</v>
      </c>
    </row>
    <row r="111" spans="1:7" x14ac:dyDescent="0.2">
      <c r="A111" s="27">
        <v>2012</v>
      </c>
      <c r="B111" s="6" t="s">
        <v>19</v>
      </c>
      <c r="C111" s="7" t="s">
        <v>30</v>
      </c>
      <c r="D111" s="24">
        <v>51707</v>
      </c>
      <c r="E111" s="24">
        <v>90072</v>
      </c>
      <c r="F111" s="8">
        <f t="shared" si="1"/>
        <v>0.57406297184474642</v>
      </c>
      <c r="G111" s="27" t="s">
        <v>33</v>
      </c>
    </row>
    <row r="112" spans="1:7" x14ac:dyDescent="0.2">
      <c r="A112" s="27">
        <v>2012</v>
      </c>
      <c r="B112" s="6" t="s">
        <v>20</v>
      </c>
      <c r="C112" s="7" t="s">
        <v>30</v>
      </c>
      <c r="D112" s="24">
        <v>3246</v>
      </c>
      <c r="E112" s="24">
        <v>6095</v>
      </c>
      <c r="F112" s="8">
        <f t="shared" si="1"/>
        <v>0.53256767842493846</v>
      </c>
      <c r="G112" s="27" t="s">
        <v>33</v>
      </c>
    </row>
    <row r="113" spans="1:7" x14ac:dyDescent="0.2">
      <c r="A113" s="27">
        <v>2012</v>
      </c>
      <c r="B113" s="6" t="s">
        <v>21</v>
      </c>
      <c r="C113" s="7" t="s">
        <v>30</v>
      </c>
      <c r="D113" s="24">
        <v>184464</v>
      </c>
      <c r="E113" s="24">
        <v>345449</v>
      </c>
      <c r="F113" s="8">
        <f t="shared" si="1"/>
        <v>0.53398330867942878</v>
      </c>
      <c r="G113" s="27" t="s">
        <v>33</v>
      </c>
    </row>
    <row r="114" spans="1:7" x14ac:dyDescent="0.2">
      <c r="A114" s="27">
        <v>2012</v>
      </c>
      <c r="B114" s="6" t="s">
        <v>22</v>
      </c>
      <c r="C114" s="7" t="s">
        <v>30</v>
      </c>
      <c r="D114" s="24">
        <v>229581</v>
      </c>
      <c r="E114" s="24">
        <v>443643</v>
      </c>
      <c r="F114" s="8">
        <f t="shared" si="1"/>
        <v>0.51749041459010958</v>
      </c>
      <c r="G114" s="27" t="s">
        <v>33</v>
      </c>
    </row>
    <row r="115" spans="1:7" x14ac:dyDescent="0.2">
      <c r="A115" s="27">
        <v>2012</v>
      </c>
      <c r="B115" s="6" t="s">
        <v>23</v>
      </c>
      <c r="C115" s="7" t="s">
        <v>30</v>
      </c>
      <c r="D115" s="24">
        <v>6570</v>
      </c>
      <c r="E115" s="24">
        <v>11366</v>
      </c>
      <c r="F115" s="8">
        <f t="shared" si="1"/>
        <v>0.57803976772831256</v>
      </c>
      <c r="G115" s="27" t="s">
        <v>33</v>
      </c>
    </row>
    <row r="116" spans="1:7" x14ac:dyDescent="0.2">
      <c r="A116" s="27">
        <v>2012</v>
      </c>
      <c r="B116" s="6" t="s">
        <v>24</v>
      </c>
      <c r="C116" s="7" t="s">
        <v>30</v>
      </c>
      <c r="D116" s="24">
        <v>14658</v>
      </c>
      <c r="E116" s="24">
        <v>25295</v>
      </c>
      <c r="F116" s="8">
        <f t="shared" si="1"/>
        <v>0.57948211108914804</v>
      </c>
      <c r="G116" s="27" t="s">
        <v>33</v>
      </c>
    </row>
    <row r="117" spans="1:7" x14ac:dyDescent="0.2">
      <c r="A117" s="27">
        <v>2012</v>
      </c>
      <c r="B117" s="6" t="s">
        <v>25</v>
      </c>
      <c r="C117" s="7" t="s">
        <v>30</v>
      </c>
      <c r="D117" s="24">
        <v>3972</v>
      </c>
      <c r="E117" s="24">
        <v>7249</v>
      </c>
      <c r="F117" s="8">
        <f t="shared" si="1"/>
        <v>0.54793764657194099</v>
      </c>
      <c r="G117" s="27" t="s">
        <v>33</v>
      </c>
    </row>
    <row r="118" spans="1:7" x14ac:dyDescent="0.2">
      <c r="A118" s="27">
        <v>2012</v>
      </c>
      <c r="B118" s="6" t="s">
        <v>26</v>
      </c>
      <c r="C118" s="7" t="s">
        <v>30</v>
      </c>
      <c r="D118" s="24">
        <v>4861</v>
      </c>
      <c r="E118" s="24">
        <v>9898</v>
      </c>
      <c r="F118" s="8">
        <f t="shared" si="1"/>
        <v>0.49110931501313398</v>
      </c>
      <c r="G118" s="27" t="s">
        <v>33</v>
      </c>
    </row>
    <row r="119" spans="1:7" x14ac:dyDescent="0.2">
      <c r="A119" s="27">
        <v>2012</v>
      </c>
      <c r="B119" s="6" t="s">
        <v>27</v>
      </c>
      <c r="C119" s="7" t="s">
        <v>30</v>
      </c>
      <c r="D119" s="24">
        <v>18496</v>
      </c>
      <c r="E119" s="24">
        <v>31750</v>
      </c>
      <c r="F119" s="8">
        <f t="shared" si="1"/>
        <v>0.58255118110236226</v>
      </c>
      <c r="G119" s="27" t="s">
        <v>33</v>
      </c>
    </row>
    <row r="120" spans="1:7" x14ac:dyDescent="0.2">
      <c r="A120" s="27">
        <v>2012</v>
      </c>
      <c r="B120" s="6" t="s">
        <v>28</v>
      </c>
      <c r="C120" s="7" t="s">
        <v>30</v>
      </c>
      <c r="D120" s="24">
        <v>14084</v>
      </c>
      <c r="E120" s="24">
        <v>25474</v>
      </c>
      <c r="F120" s="8">
        <f t="shared" si="1"/>
        <v>0.55287744366805369</v>
      </c>
      <c r="G120" s="27" t="s">
        <v>33</v>
      </c>
    </row>
    <row r="121" spans="1:7" x14ac:dyDescent="0.2">
      <c r="A121" s="27">
        <v>2012</v>
      </c>
      <c r="B121" s="6" t="s">
        <v>29</v>
      </c>
      <c r="C121" s="7" t="s">
        <v>30</v>
      </c>
      <c r="D121" s="24">
        <v>9035</v>
      </c>
      <c r="E121" s="24">
        <v>14997</v>
      </c>
      <c r="F121" s="8">
        <f t="shared" si="1"/>
        <v>0.60245382409815296</v>
      </c>
      <c r="G121" s="27" t="s">
        <v>33</v>
      </c>
    </row>
    <row r="122" spans="1:7" x14ac:dyDescent="0.2">
      <c r="A122" s="27">
        <v>2012</v>
      </c>
      <c r="B122" s="6" t="s">
        <v>6</v>
      </c>
      <c r="C122" s="7" t="s">
        <v>31</v>
      </c>
      <c r="D122" s="24">
        <v>13139</v>
      </c>
      <c r="E122" s="24">
        <v>20006</v>
      </c>
      <c r="F122" s="8">
        <f t="shared" si="1"/>
        <v>0.65675297410776767</v>
      </c>
      <c r="G122" s="27" t="s">
        <v>33</v>
      </c>
    </row>
    <row r="123" spans="1:7" x14ac:dyDescent="0.2">
      <c r="A123" s="27">
        <v>2012</v>
      </c>
      <c r="B123" s="6" t="s">
        <v>7</v>
      </c>
      <c r="C123" s="7" t="s">
        <v>31</v>
      </c>
      <c r="D123" s="24">
        <v>79077</v>
      </c>
      <c r="E123" s="24">
        <v>125386</v>
      </c>
      <c r="F123" s="8">
        <f t="shared" si="1"/>
        <v>0.63066849568532368</v>
      </c>
      <c r="G123" s="27" t="s">
        <v>33</v>
      </c>
    </row>
    <row r="124" spans="1:7" x14ac:dyDescent="0.2">
      <c r="A124" s="27">
        <v>2012</v>
      </c>
      <c r="B124" s="6" t="s">
        <v>8</v>
      </c>
      <c r="C124" s="7" t="s">
        <v>31</v>
      </c>
      <c r="D124" s="24">
        <v>15060</v>
      </c>
      <c r="E124" s="24">
        <v>33005</v>
      </c>
      <c r="F124" s="8">
        <f t="shared" si="1"/>
        <v>0.45629450083320711</v>
      </c>
      <c r="G124" s="27" t="s">
        <v>33</v>
      </c>
    </row>
    <row r="125" spans="1:7" x14ac:dyDescent="0.2">
      <c r="A125" s="27">
        <v>2012</v>
      </c>
      <c r="B125" s="6" t="s">
        <v>9</v>
      </c>
      <c r="C125" s="7" t="s">
        <v>31</v>
      </c>
      <c r="D125" s="24">
        <v>85830</v>
      </c>
      <c r="E125" s="24">
        <v>132720</v>
      </c>
      <c r="F125" s="8">
        <f t="shared" si="1"/>
        <v>0.64669981916817365</v>
      </c>
      <c r="G125" s="27" t="s">
        <v>33</v>
      </c>
    </row>
    <row r="126" spans="1:7" x14ac:dyDescent="0.2">
      <c r="A126" s="27">
        <v>2012</v>
      </c>
      <c r="B126" s="6" t="s">
        <v>10</v>
      </c>
      <c r="C126" s="7" t="s">
        <v>31</v>
      </c>
      <c r="D126" s="24">
        <v>15188</v>
      </c>
      <c r="E126" s="24">
        <v>23448</v>
      </c>
      <c r="F126" s="8">
        <f t="shared" si="1"/>
        <v>0.64773114977823265</v>
      </c>
      <c r="G126" s="27" t="s">
        <v>33</v>
      </c>
    </row>
    <row r="127" spans="1:7" x14ac:dyDescent="0.2">
      <c r="A127" s="27">
        <v>2012</v>
      </c>
      <c r="B127" s="6" t="s">
        <v>11</v>
      </c>
      <c r="C127" s="7" t="s">
        <v>31</v>
      </c>
      <c r="D127" s="24">
        <v>4711</v>
      </c>
      <c r="E127" s="24">
        <v>7638</v>
      </c>
      <c r="F127" s="8">
        <f t="shared" si="1"/>
        <v>0.61678449855983242</v>
      </c>
      <c r="G127" s="27" t="s">
        <v>33</v>
      </c>
    </row>
    <row r="128" spans="1:7" x14ac:dyDescent="0.2">
      <c r="A128" s="27">
        <v>2012</v>
      </c>
      <c r="B128" s="6" t="s">
        <v>12</v>
      </c>
      <c r="C128" s="7" t="s">
        <v>31</v>
      </c>
      <c r="D128" s="24">
        <v>39846</v>
      </c>
      <c r="E128" s="24">
        <v>56870</v>
      </c>
      <c r="F128" s="8">
        <f t="shared" si="1"/>
        <v>0.70065060664673817</v>
      </c>
      <c r="G128" s="27" t="s">
        <v>33</v>
      </c>
    </row>
    <row r="129" spans="1:7" x14ac:dyDescent="0.2">
      <c r="A129" s="27">
        <v>2012</v>
      </c>
      <c r="B129" s="6" t="s">
        <v>13</v>
      </c>
      <c r="C129" s="7" t="s">
        <v>31</v>
      </c>
      <c r="D129" s="24">
        <v>14722</v>
      </c>
      <c r="E129" s="24">
        <v>24372</v>
      </c>
      <c r="F129" s="8">
        <f t="shared" si="1"/>
        <v>0.60405383226653542</v>
      </c>
      <c r="G129" s="27" t="s">
        <v>33</v>
      </c>
    </row>
    <row r="130" spans="1:7" x14ac:dyDescent="0.2">
      <c r="A130" s="27">
        <v>2012</v>
      </c>
      <c r="B130" s="6" t="s">
        <v>14</v>
      </c>
      <c r="C130" s="7" t="s">
        <v>31</v>
      </c>
      <c r="D130" s="24">
        <v>16408</v>
      </c>
      <c r="E130" s="24">
        <v>25339</v>
      </c>
      <c r="F130" s="8">
        <f t="shared" si="1"/>
        <v>0.64753936619440389</v>
      </c>
      <c r="G130" s="27" t="s">
        <v>33</v>
      </c>
    </row>
    <row r="131" spans="1:7" x14ac:dyDescent="0.2">
      <c r="A131" s="27">
        <v>2012</v>
      </c>
      <c r="B131" s="6" t="s">
        <v>15</v>
      </c>
      <c r="C131" s="7" t="s">
        <v>31</v>
      </c>
      <c r="D131" s="24">
        <v>4706</v>
      </c>
      <c r="E131" s="24">
        <v>7131</v>
      </c>
      <c r="F131" s="8">
        <f t="shared" ref="F131:F193" si="2">D131/E131</f>
        <v>0.65993549291824427</v>
      </c>
      <c r="G131" s="27" t="s">
        <v>33</v>
      </c>
    </row>
    <row r="132" spans="1:7" x14ac:dyDescent="0.2">
      <c r="A132" s="27">
        <v>2012</v>
      </c>
      <c r="B132" s="6" t="s">
        <v>16</v>
      </c>
      <c r="C132" s="7" t="s">
        <v>31</v>
      </c>
      <c r="D132" s="24">
        <v>42738</v>
      </c>
      <c r="E132" s="24">
        <v>61079</v>
      </c>
      <c r="F132" s="8">
        <f t="shared" si="2"/>
        <v>0.69971676026130092</v>
      </c>
      <c r="G132" s="27" t="s">
        <v>33</v>
      </c>
    </row>
    <row r="133" spans="1:7" x14ac:dyDescent="0.2">
      <c r="A133" s="27">
        <v>2012</v>
      </c>
      <c r="B133" s="6" t="s">
        <v>17</v>
      </c>
      <c r="C133" s="7" t="s">
        <v>31</v>
      </c>
      <c r="D133" s="24">
        <v>7137</v>
      </c>
      <c r="E133" s="24">
        <v>11625</v>
      </c>
      <c r="F133" s="8">
        <f t="shared" si="2"/>
        <v>0.61393548387096775</v>
      </c>
      <c r="G133" s="27" t="s">
        <v>33</v>
      </c>
    </row>
    <row r="134" spans="1:7" x14ac:dyDescent="0.2">
      <c r="A134" s="27">
        <v>2012</v>
      </c>
      <c r="B134" s="6" t="s">
        <v>18</v>
      </c>
      <c r="C134" s="7" t="s">
        <v>31</v>
      </c>
      <c r="D134" s="24">
        <v>46654</v>
      </c>
      <c r="E134" s="24">
        <v>67467</v>
      </c>
      <c r="F134" s="8">
        <f t="shared" si="2"/>
        <v>0.69150844116382826</v>
      </c>
      <c r="G134" s="27" t="s">
        <v>33</v>
      </c>
    </row>
    <row r="135" spans="1:7" x14ac:dyDescent="0.2">
      <c r="A135" s="27">
        <v>2012</v>
      </c>
      <c r="B135" s="6" t="s">
        <v>19</v>
      </c>
      <c r="C135" s="7" t="s">
        <v>31</v>
      </c>
      <c r="D135" s="24">
        <v>36714</v>
      </c>
      <c r="E135" s="24">
        <v>56330</v>
      </c>
      <c r="F135" s="8">
        <f t="shared" si="2"/>
        <v>0.65176637670868098</v>
      </c>
      <c r="G135" s="27" t="s">
        <v>33</v>
      </c>
    </row>
    <row r="136" spans="1:7" x14ac:dyDescent="0.2">
      <c r="A136" s="27">
        <v>2012</v>
      </c>
      <c r="B136" s="6" t="s">
        <v>20</v>
      </c>
      <c r="C136" s="7" t="s">
        <v>31</v>
      </c>
      <c r="D136" s="24">
        <v>2655</v>
      </c>
      <c r="E136" s="24">
        <v>4572</v>
      </c>
      <c r="F136" s="8">
        <f t="shared" si="2"/>
        <v>0.5807086614173228</v>
      </c>
      <c r="G136" s="27" t="s">
        <v>33</v>
      </c>
    </row>
    <row r="137" spans="1:7" x14ac:dyDescent="0.2">
      <c r="A137" s="27">
        <v>2012</v>
      </c>
      <c r="B137" s="6" t="s">
        <v>21</v>
      </c>
      <c r="C137" s="7" t="s">
        <v>31</v>
      </c>
      <c r="D137" s="24">
        <v>73411</v>
      </c>
      <c r="E137" s="24">
        <v>125185</v>
      </c>
      <c r="F137" s="8">
        <f t="shared" si="2"/>
        <v>0.58642009825458319</v>
      </c>
      <c r="G137" s="27" t="s">
        <v>33</v>
      </c>
    </row>
    <row r="138" spans="1:7" x14ac:dyDescent="0.2">
      <c r="A138" s="27">
        <v>2012</v>
      </c>
      <c r="B138" s="6" t="s">
        <v>22</v>
      </c>
      <c r="C138" s="7" t="s">
        <v>31</v>
      </c>
      <c r="D138" s="24">
        <v>23468</v>
      </c>
      <c r="E138" s="24">
        <v>47472</v>
      </c>
      <c r="F138" s="8">
        <f t="shared" si="2"/>
        <v>0.49435456690259522</v>
      </c>
      <c r="G138" s="27" t="s">
        <v>33</v>
      </c>
    </row>
    <row r="139" spans="1:7" x14ac:dyDescent="0.2">
      <c r="A139" s="27">
        <v>2012</v>
      </c>
      <c r="B139" s="6" t="s">
        <v>23</v>
      </c>
      <c r="C139" s="7" t="s">
        <v>31</v>
      </c>
      <c r="D139" s="24">
        <v>9720</v>
      </c>
      <c r="E139" s="24">
        <v>15284</v>
      </c>
      <c r="F139" s="8">
        <f t="shared" si="2"/>
        <v>0.63595917299136351</v>
      </c>
      <c r="G139" s="27" t="s">
        <v>33</v>
      </c>
    </row>
    <row r="140" spans="1:7" x14ac:dyDescent="0.2">
      <c r="A140" s="27">
        <v>2012</v>
      </c>
      <c r="B140" s="6" t="s">
        <v>24</v>
      </c>
      <c r="C140" s="7" t="s">
        <v>31</v>
      </c>
      <c r="D140" s="24">
        <v>15970</v>
      </c>
      <c r="E140" s="24">
        <v>25721</v>
      </c>
      <c r="F140" s="8">
        <f t="shared" si="2"/>
        <v>0.62089343338128378</v>
      </c>
      <c r="G140" s="27" t="s">
        <v>33</v>
      </c>
    </row>
    <row r="141" spans="1:7" x14ac:dyDescent="0.2">
      <c r="A141" s="27">
        <v>2012</v>
      </c>
      <c r="B141" s="6" t="s">
        <v>25</v>
      </c>
      <c r="C141" s="7" t="s">
        <v>31</v>
      </c>
      <c r="D141" s="24">
        <v>2865</v>
      </c>
      <c r="E141" s="24">
        <v>4600</v>
      </c>
      <c r="F141" s="8">
        <f t="shared" si="2"/>
        <v>0.62282608695652175</v>
      </c>
      <c r="G141" s="27" t="s">
        <v>33</v>
      </c>
    </row>
    <row r="142" spans="1:7" x14ac:dyDescent="0.2">
      <c r="A142" s="27">
        <v>2012</v>
      </c>
      <c r="B142" s="6" t="s">
        <v>26</v>
      </c>
      <c r="C142" s="7" t="s">
        <v>31</v>
      </c>
      <c r="D142" s="24">
        <v>5937</v>
      </c>
      <c r="E142" s="24">
        <v>10979</v>
      </c>
      <c r="F142" s="8">
        <f t="shared" si="2"/>
        <v>0.54075963202477462</v>
      </c>
      <c r="G142" s="27" t="s">
        <v>33</v>
      </c>
    </row>
    <row r="143" spans="1:7" x14ac:dyDescent="0.2">
      <c r="A143" s="27">
        <v>2012</v>
      </c>
      <c r="B143" s="6" t="s">
        <v>27</v>
      </c>
      <c r="C143" s="7" t="s">
        <v>31</v>
      </c>
      <c r="D143" s="24">
        <v>25094</v>
      </c>
      <c r="E143" s="24">
        <v>38551</v>
      </c>
      <c r="F143" s="8">
        <f t="shared" si="2"/>
        <v>0.65092993696661561</v>
      </c>
      <c r="G143" s="27" t="s">
        <v>33</v>
      </c>
    </row>
    <row r="144" spans="1:7" x14ac:dyDescent="0.2">
      <c r="A144" s="27">
        <v>2012</v>
      </c>
      <c r="B144" s="6" t="s">
        <v>28</v>
      </c>
      <c r="C144" s="7" t="s">
        <v>31</v>
      </c>
      <c r="D144" s="24">
        <v>13141</v>
      </c>
      <c r="E144" s="24">
        <v>20655</v>
      </c>
      <c r="F144" s="8">
        <f t="shared" si="2"/>
        <v>0.63621399176954729</v>
      </c>
      <c r="G144" s="27" t="s">
        <v>33</v>
      </c>
    </row>
    <row r="145" spans="1:7" x14ac:dyDescent="0.2">
      <c r="A145" s="27">
        <v>2012</v>
      </c>
      <c r="B145" s="6" t="s">
        <v>29</v>
      </c>
      <c r="C145" s="7" t="s">
        <v>31</v>
      </c>
      <c r="D145" s="24">
        <v>9356</v>
      </c>
      <c r="E145" s="24">
        <v>14423</v>
      </c>
      <c r="F145" s="8">
        <f t="shared" si="2"/>
        <v>0.64868612632600708</v>
      </c>
      <c r="G145" s="27" t="s">
        <v>33</v>
      </c>
    </row>
    <row r="146" spans="1:7" x14ac:dyDescent="0.2">
      <c r="A146" s="27">
        <v>2010</v>
      </c>
      <c r="B146" s="6" t="s">
        <v>6</v>
      </c>
      <c r="C146" s="7" t="s">
        <v>30</v>
      </c>
      <c r="D146" s="14">
        <v>7625</v>
      </c>
      <c r="E146" s="14">
        <v>16608</v>
      </c>
      <c r="F146" s="8">
        <f t="shared" si="2"/>
        <v>0.45911608863198461</v>
      </c>
      <c r="G146" s="27" t="s">
        <v>34</v>
      </c>
    </row>
    <row r="147" spans="1:7" x14ac:dyDescent="0.2">
      <c r="A147" s="27">
        <v>2010</v>
      </c>
      <c r="B147" s="6" t="s">
        <v>7</v>
      </c>
      <c r="C147" s="7" t="s">
        <v>30</v>
      </c>
      <c r="D147" s="14">
        <v>70936</v>
      </c>
      <c r="E147" s="14">
        <v>145707</v>
      </c>
      <c r="F147" s="8">
        <f t="shared" si="2"/>
        <v>0.4868400282759236</v>
      </c>
      <c r="G147" s="27" t="s">
        <v>34</v>
      </c>
    </row>
    <row r="148" spans="1:7" x14ac:dyDescent="0.2">
      <c r="A148" s="27">
        <v>2010</v>
      </c>
      <c r="B148" s="6" t="s">
        <v>8</v>
      </c>
      <c r="C148" s="7" t="s">
        <v>30</v>
      </c>
      <c r="D148" s="14">
        <v>110294</v>
      </c>
      <c r="E148" s="14">
        <v>289776</v>
      </c>
      <c r="F148" s="8">
        <f t="shared" si="2"/>
        <v>0.38061813262658051</v>
      </c>
      <c r="G148" s="27" t="s">
        <v>34</v>
      </c>
    </row>
    <row r="149" spans="1:7" x14ac:dyDescent="0.2">
      <c r="A149" s="27">
        <v>2010</v>
      </c>
      <c r="B149" s="6" t="s">
        <v>9</v>
      </c>
      <c r="C149" s="7" t="s">
        <v>30</v>
      </c>
      <c r="D149" s="14">
        <v>142395</v>
      </c>
      <c r="E149" s="14">
        <v>290998</v>
      </c>
      <c r="F149" s="8">
        <f t="shared" si="2"/>
        <v>0.48933326002240563</v>
      </c>
      <c r="G149" s="27" t="s">
        <v>34</v>
      </c>
    </row>
    <row r="150" spans="1:7" x14ac:dyDescent="0.2">
      <c r="A150" s="27">
        <v>2010</v>
      </c>
      <c r="B150" s="6" t="s">
        <v>10</v>
      </c>
      <c r="C150" s="7" t="s">
        <v>30</v>
      </c>
      <c r="D150" s="14">
        <v>11271</v>
      </c>
      <c r="E150" s="14">
        <v>23171</v>
      </c>
      <c r="F150" s="8">
        <f t="shared" si="2"/>
        <v>0.48642699926632427</v>
      </c>
      <c r="G150" s="27" t="s">
        <v>34</v>
      </c>
    </row>
    <row r="151" spans="1:7" x14ac:dyDescent="0.2">
      <c r="A151" s="27">
        <v>2010</v>
      </c>
      <c r="B151" s="6" t="s">
        <v>11</v>
      </c>
      <c r="C151" s="7" t="s">
        <v>30</v>
      </c>
      <c r="D151" s="14">
        <v>3147</v>
      </c>
      <c r="E151" s="14">
        <v>7407</v>
      </c>
      <c r="F151" s="8">
        <f t="shared" si="2"/>
        <v>0.42486836776022679</v>
      </c>
      <c r="G151" s="27" t="s">
        <v>34</v>
      </c>
    </row>
    <row r="152" spans="1:7" x14ac:dyDescent="0.2">
      <c r="A152" s="27">
        <v>2010</v>
      </c>
      <c r="B152" s="6" t="s">
        <v>12</v>
      </c>
      <c r="C152" s="7" t="s">
        <v>30</v>
      </c>
      <c r="D152" s="14">
        <v>16801</v>
      </c>
      <c r="E152" s="14">
        <v>33156</v>
      </c>
      <c r="F152" s="8">
        <f t="shared" si="2"/>
        <v>0.50672578115574862</v>
      </c>
      <c r="G152" s="27" t="s">
        <v>34</v>
      </c>
    </row>
    <row r="153" spans="1:7" x14ac:dyDescent="0.2">
      <c r="A153" s="27">
        <v>2010</v>
      </c>
      <c r="B153" s="6" t="s">
        <v>13</v>
      </c>
      <c r="C153" s="7" t="s">
        <v>30</v>
      </c>
      <c r="D153" s="14">
        <v>10365</v>
      </c>
      <c r="E153" s="14">
        <v>24530</v>
      </c>
      <c r="F153" s="8">
        <f t="shared" si="2"/>
        <v>0.42254382388911538</v>
      </c>
      <c r="G153" s="27" t="s">
        <v>34</v>
      </c>
    </row>
    <row r="154" spans="1:7" x14ac:dyDescent="0.2">
      <c r="A154" s="27">
        <v>2010</v>
      </c>
      <c r="B154" s="6" t="s">
        <v>14</v>
      </c>
      <c r="C154" s="7" t="s">
        <v>30</v>
      </c>
      <c r="D154" s="14">
        <v>23703</v>
      </c>
      <c r="E154" s="14">
        <v>50767</v>
      </c>
      <c r="F154" s="8">
        <f t="shared" si="2"/>
        <v>0.46689778793310616</v>
      </c>
      <c r="G154" s="27" t="s">
        <v>34</v>
      </c>
    </row>
    <row r="155" spans="1:7" x14ac:dyDescent="0.2">
      <c r="A155" s="27">
        <v>2010</v>
      </c>
      <c r="B155" s="6" t="s">
        <v>15</v>
      </c>
      <c r="C155" s="7" t="s">
        <v>30</v>
      </c>
      <c r="D155" s="14">
        <v>4593</v>
      </c>
      <c r="E155" s="14">
        <v>10392</v>
      </c>
      <c r="F155" s="8">
        <f t="shared" si="2"/>
        <v>0.44197459584295612</v>
      </c>
      <c r="G155" s="27" t="s">
        <v>34</v>
      </c>
    </row>
    <row r="156" spans="1:7" x14ac:dyDescent="0.2">
      <c r="A156" s="27">
        <v>2010</v>
      </c>
      <c r="B156" s="6" t="s">
        <v>16</v>
      </c>
      <c r="C156" s="7" t="s">
        <v>30</v>
      </c>
      <c r="D156" s="14">
        <v>24726</v>
      </c>
      <c r="E156" s="14">
        <v>52181</v>
      </c>
      <c r="F156" s="8">
        <f t="shared" si="2"/>
        <v>0.47385063528870663</v>
      </c>
      <c r="G156" s="27" t="s">
        <v>34</v>
      </c>
    </row>
    <row r="157" spans="1:7" x14ac:dyDescent="0.2">
      <c r="A157" s="27">
        <v>2010</v>
      </c>
      <c r="B157" s="6" t="s">
        <v>17</v>
      </c>
      <c r="C157" s="7" t="s">
        <v>30</v>
      </c>
      <c r="D157" s="14">
        <v>1970</v>
      </c>
      <c r="E157" s="14">
        <v>4994</v>
      </c>
      <c r="F157" s="8">
        <f t="shared" si="2"/>
        <v>0.39447336804165001</v>
      </c>
      <c r="G157" s="27" t="s">
        <v>34</v>
      </c>
    </row>
    <row r="158" spans="1:7" x14ac:dyDescent="0.2">
      <c r="A158" s="27">
        <v>2010</v>
      </c>
      <c r="B158" s="6" t="s">
        <v>18</v>
      </c>
      <c r="C158" s="7" t="s">
        <v>30</v>
      </c>
      <c r="D158" s="14">
        <v>32230</v>
      </c>
      <c r="E158" s="14">
        <v>62100</v>
      </c>
      <c r="F158" s="8">
        <f t="shared" si="2"/>
        <v>0.51900161030595815</v>
      </c>
      <c r="G158" s="27" t="s">
        <v>34</v>
      </c>
    </row>
    <row r="159" spans="1:7" x14ac:dyDescent="0.2">
      <c r="A159" s="27">
        <v>2010</v>
      </c>
      <c r="B159" s="6" t="s">
        <v>19</v>
      </c>
      <c r="C159" s="7" t="s">
        <v>30</v>
      </c>
      <c r="D159" s="14">
        <v>42111</v>
      </c>
      <c r="E159" s="14">
        <v>86045</v>
      </c>
      <c r="F159" s="8">
        <f t="shared" si="2"/>
        <v>0.48940670579348017</v>
      </c>
      <c r="G159" s="27" t="s">
        <v>34</v>
      </c>
    </row>
    <row r="160" spans="1:7" x14ac:dyDescent="0.2">
      <c r="A160" s="27">
        <v>2010</v>
      </c>
      <c r="B160" s="6" t="s">
        <v>20</v>
      </c>
      <c r="C160" s="7" t="s">
        <v>30</v>
      </c>
      <c r="D160" s="14">
        <v>2983</v>
      </c>
      <c r="E160" s="14">
        <v>6170</v>
      </c>
      <c r="F160" s="8">
        <f t="shared" si="2"/>
        <v>0.4834683954619125</v>
      </c>
      <c r="G160" s="27" t="s">
        <v>34</v>
      </c>
    </row>
    <row r="161" spans="1:7" x14ac:dyDescent="0.2">
      <c r="A161" s="27">
        <v>2010</v>
      </c>
      <c r="B161" s="6" t="s">
        <v>21</v>
      </c>
      <c r="C161" s="7" t="s">
        <v>30</v>
      </c>
      <c r="D161" s="14">
        <v>143794</v>
      </c>
      <c r="E161" s="14">
        <v>324195</v>
      </c>
      <c r="F161" s="8">
        <f t="shared" si="2"/>
        <v>0.44354169558444762</v>
      </c>
      <c r="G161" s="27" t="s">
        <v>34</v>
      </c>
    </row>
    <row r="162" spans="1:7" x14ac:dyDescent="0.2">
      <c r="A162" s="27">
        <v>2010</v>
      </c>
      <c r="B162" s="6" t="s">
        <v>22</v>
      </c>
      <c r="C162" s="7" t="s">
        <v>30</v>
      </c>
      <c r="D162" s="14">
        <v>149055</v>
      </c>
      <c r="E162" s="14">
        <v>403582</v>
      </c>
      <c r="F162" s="8">
        <f t="shared" si="2"/>
        <v>0.36933014852000334</v>
      </c>
      <c r="G162" s="27" t="s">
        <v>34</v>
      </c>
    </row>
    <row r="163" spans="1:7" x14ac:dyDescent="0.2">
      <c r="A163" s="27">
        <v>2010</v>
      </c>
      <c r="B163" s="6" t="s">
        <v>23</v>
      </c>
      <c r="C163" s="7" t="s">
        <v>30</v>
      </c>
      <c r="D163" s="14">
        <v>5733</v>
      </c>
      <c r="E163" s="14">
        <v>11059</v>
      </c>
      <c r="F163" s="8">
        <f t="shared" si="2"/>
        <v>0.51840130210688129</v>
      </c>
      <c r="G163" s="27" t="s">
        <v>34</v>
      </c>
    </row>
    <row r="164" spans="1:7" x14ac:dyDescent="0.2">
      <c r="A164" s="27">
        <v>2010</v>
      </c>
      <c r="B164" s="6" t="s">
        <v>24</v>
      </c>
      <c r="C164" s="7" t="s">
        <v>30</v>
      </c>
      <c r="D164" s="14">
        <v>11367</v>
      </c>
      <c r="E164" s="14">
        <v>24632</v>
      </c>
      <c r="F164" s="8">
        <f t="shared" si="2"/>
        <v>0.46147288080545634</v>
      </c>
      <c r="G164" s="27" t="s">
        <v>34</v>
      </c>
    </row>
    <row r="165" spans="1:7" x14ac:dyDescent="0.2">
      <c r="A165" s="27">
        <v>2010</v>
      </c>
      <c r="B165" s="6" t="s">
        <v>25</v>
      </c>
      <c r="C165" s="7" t="s">
        <v>30</v>
      </c>
      <c r="D165" s="14">
        <v>3210</v>
      </c>
      <c r="E165" s="14">
        <v>7222</v>
      </c>
      <c r="F165" s="8">
        <f t="shared" si="2"/>
        <v>0.44447521462198836</v>
      </c>
      <c r="G165" s="27" t="s">
        <v>34</v>
      </c>
    </row>
    <row r="166" spans="1:7" x14ac:dyDescent="0.2">
      <c r="A166" s="27">
        <v>2010</v>
      </c>
      <c r="B166" s="6" t="s">
        <v>26</v>
      </c>
      <c r="C166" s="7" t="s">
        <v>30</v>
      </c>
      <c r="D166" s="14">
        <v>4390</v>
      </c>
      <c r="E166" s="14">
        <v>10166</v>
      </c>
      <c r="F166" s="8">
        <f t="shared" si="2"/>
        <v>0.43183159551445999</v>
      </c>
      <c r="G166" s="27" t="s">
        <v>34</v>
      </c>
    </row>
    <row r="167" spans="1:7" x14ac:dyDescent="0.2">
      <c r="A167" s="27">
        <v>2010</v>
      </c>
      <c r="B167" s="6" t="s">
        <v>27</v>
      </c>
      <c r="C167" s="7" t="s">
        <v>30</v>
      </c>
      <c r="D167" s="14">
        <v>13202</v>
      </c>
      <c r="E167" s="14">
        <v>31340</v>
      </c>
      <c r="F167" s="8">
        <f t="shared" si="2"/>
        <v>0.42125079770261648</v>
      </c>
      <c r="G167" s="27" t="s">
        <v>34</v>
      </c>
    </row>
    <row r="168" spans="1:7" x14ac:dyDescent="0.2">
      <c r="A168" s="27">
        <v>2010</v>
      </c>
      <c r="B168" s="6" t="s">
        <v>28</v>
      </c>
      <c r="C168" s="7" t="s">
        <v>30</v>
      </c>
      <c r="D168" s="14">
        <v>10566</v>
      </c>
      <c r="E168" s="14">
        <v>25366</v>
      </c>
      <c r="F168" s="8">
        <f t="shared" si="2"/>
        <v>0.41654182764330205</v>
      </c>
      <c r="G168" s="27" t="s">
        <v>34</v>
      </c>
    </row>
    <row r="169" spans="1:7" x14ac:dyDescent="0.2">
      <c r="A169" s="27">
        <v>2010</v>
      </c>
      <c r="B169" s="6" t="s">
        <v>29</v>
      </c>
      <c r="C169" s="7" t="s">
        <v>30</v>
      </c>
      <c r="D169" s="14">
        <v>7246</v>
      </c>
      <c r="E169" s="14">
        <v>15715</v>
      </c>
      <c r="F169" s="8">
        <f t="shared" si="2"/>
        <v>0.46108813235762008</v>
      </c>
      <c r="G169" s="27" t="s">
        <v>34</v>
      </c>
    </row>
    <row r="170" spans="1:7" x14ac:dyDescent="0.2">
      <c r="A170" s="27">
        <v>2010</v>
      </c>
      <c r="B170" s="6" t="s">
        <v>6</v>
      </c>
      <c r="C170" s="7" t="s">
        <v>31</v>
      </c>
      <c r="D170" s="14">
        <v>10913</v>
      </c>
      <c r="E170" s="14">
        <v>19827</v>
      </c>
      <c r="F170" s="8">
        <f t="shared" si="2"/>
        <v>0.55041105563120996</v>
      </c>
      <c r="G170" s="27" t="s">
        <v>34</v>
      </c>
    </row>
    <row r="171" spans="1:7" x14ac:dyDescent="0.2">
      <c r="A171" s="27">
        <v>2010</v>
      </c>
      <c r="B171" s="6" t="s">
        <v>7</v>
      </c>
      <c r="C171" s="7" t="s">
        <v>31</v>
      </c>
      <c r="D171" s="14">
        <v>67502</v>
      </c>
      <c r="E171" s="14">
        <v>120970</v>
      </c>
      <c r="F171" s="8">
        <f t="shared" si="2"/>
        <v>0.55800611721914528</v>
      </c>
      <c r="G171" s="27" t="s">
        <v>34</v>
      </c>
    </row>
    <row r="172" spans="1:7" x14ac:dyDescent="0.2">
      <c r="A172" s="27">
        <v>2010</v>
      </c>
      <c r="B172" s="6" t="s">
        <v>8</v>
      </c>
      <c r="C172" s="7" t="s">
        <v>31</v>
      </c>
      <c r="D172" s="14">
        <v>11160</v>
      </c>
      <c r="E172" s="14">
        <v>32027</v>
      </c>
      <c r="F172" s="8">
        <f t="shared" si="2"/>
        <v>0.34845599025821961</v>
      </c>
      <c r="G172" s="27" t="s">
        <v>34</v>
      </c>
    </row>
    <row r="173" spans="1:7" x14ac:dyDescent="0.2">
      <c r="A173" s="27">
        <v>2010</v>
      </c>
      <c r="B173" s="6" t="s">
        <v>9</v>
      </c>
      <c r="C173" s="7" t="s">
        <v>31</v>
      </c>
      <c r="D173" s="14">
        <v>73144</v>
      </c>
      <c r="E173" s="14">
        <v>128638</v>
      </c>
      <c r="F173" s="8">
        <f t="shared" si="2"/>
        <v>0.56860336758967023</v>
      </c>
      <c r="G173" s="27" t="s">
        <v>34</v>
      </c>
    </row>
    <row r="174" spans="1:7" x14ac:dyDescent="0.2">
      <c r="A174" s="27">
        <v>2010</v>
      </c>
      <c r="B174" s="6" t="s">
        <v>10</v>
      </c>
      <c r="C174" s="7" t="s">
        <v>31</v>
      </c>
      <c r="D174" s="14">
        <v>12227</v>
      </c>
      <c r="E174" s="14">
        <v>22464</v>
      </c>
      <c r="F174" s="8">
        <f t="shared" si="2"/>
        <v>0.54429309116809121</v>
      </c>
      <c r="G174" s="27" t="s">
        <v>34</v>
      </c>
    </row>
    <row r="175" spans="1:7" x14ac:dyDescent="0.2">
      <c r="A175" s="27">
        <v>2010</v>
      </c>
      <c r="B175" s="6" t="s">
        <v>11</v>
      </c>
      <c r="C175" s="7" t="s">
        <v>31</v>
      </c>
      <c r="D175" s="14">
        <v>3993</v>
      </c>
      <c r="E175" s="14">
        <v>7461</v>
      </c>
      <c r="F175" s="8">
        <f t="shared" si="2"/>
        <v>0.53518295134700444</v>
      </c>
      <c r="G175" s="27" t="s">
        <v>34</v>
      </c>
    </row>
    <row r="176" spans="1:7" x14ac:dyDescent="0.2">
      <c r="A176" s="27">
        <v>2010</v>
      </c>
      <c r="B176" s="6" t="s">
        <v>12</v>
      </c>
      <c r="C176" s="7" t="s">
        <v>31</v>
      </c>
      <c r="D176" s="14">
        <v>32702</v>
      </c>
      <c r="E176" s="14">
        <v>54327</v>
      </c>
      <c r="F176" s="8">
        <f t="shared" si="2"/>
        <v>0.60194746626907436</v>
      </c>
      <c r="G176" s="27" t="s">
        <v>34</v>
      </c>
    </row>
    <row r="177" spans="1:7" x14ac:dyDescent="0.2">
      <c r="A177" s="27">
        <v>2010</v>
      </c>
      <c r="B177" s="6" t="s">
        <v>13</v>
      </c>
      <c r="C177" s="7" t="s">
        <v>31</v>
      </c>
      <c r="D177" s="14">
        <v>11565</v>
      </c>
      <c r="E177" s="14">
        <v>22853</v>
      </c>
      <c r="F177" s="8">
        <f t="shared" si="2"/>
        <v>0.50606047346081473</v>
      </c>
      <c r="G177" s="27" t="s">
        <v>34</v>
      </c>
    </row>
    <row r="178" spans="1:7" x14ac:dyDescent="0.2">
      <c r="A178" s="27">
        <v>2010</v>
      </c>
      <c r="B178" s="6" t="s">
        <v>14</v>
      </c>
      <c r="C178" s="7" t="s">
        <v>31</v>
      </c>
      <c r="D178" s="14">
        <v>11952</v>
      </c>
      <c r="E178" s="14">
        <v>24687</v>
      </c>
      <c r="F178" s="8">
        <f t="shared" si="2"/>
        <v>0.48414145096609551</v>
      </c>
      <c r="G178" s="27" t="s">
        <v>34</v>
      </c>
    </row>
    <row r="179" spans="1:7" x14ac:dyDescent="0.2">
      <c r="A179" s="27">
        <v>2010</v>
      </c>
      <c r="B179" s="6" t="s">
        <v>15</v>
      </c>
      <c r="C179" s="7" t="s">
        <v>31</v>
      </c>
      <c r="D179" s="14">
        <v>4079</v>
      </c>
      <c r="E179" s="14">
        <v>6982</v>
      </c>
      <c r="F179" s="8">
        <f t="shared" si="2"/>
        <v>0.58421655686049845</v>
      </c>
      <c r="G179" s="27" t="s">
        <v>34</v>
      </c>
    </row>
    <row r="180" spans="1:7" x14ac:dyDescent="0.2">
      <c r="A180" s="27">
        <v>2010</v>
      </c>
      <c r="B180" s="6" t="s">
        <v>16</v>
      </c>
      <c r="C180" s="7" t="s">
        <v>31</v>
      </c>
      <c r="D180" s="14">
        <v>32587</v>
      </c>
      <c r="E180" s="14">
        <v>57958</v>
      </c>
      <c r="F180" s="8">
        <f t="shared" si="2"/>
        <v>0.56225197556851514</v>
      </c>
      <c r="G180" s="27" t="s">
        <v>34</v>
      </c>
    </row>
    <row r="181" spans="1:7" x14ac:dyDescent="0.2">
      <c r="A181" s="27">
        <v>2010</v>
      </c>
      <c r="B181" s="6" t="s">
        <v>17</v>
      </c>
      <c r="C181" s="7" t="s">
        <v>31</v>
      </c>
      <c r="D181" s="14">
        <v>5814</v>
      </c>
      <c r="E181" s="14">
        <v>11379</v>
      </c>
      <c r="F181" s="8">
        <f t="shared" si="2"/>
        <v>0.51094120748747696</v>
      </c>
      <c r="G181" s="27" t="s">
        <v>34</v>
      </c>
    </row>
    <row r="182" spans="1:7" x14ac:dyDescent="0.2">
      <c r="A182" s="27">
        <v>2010</v>
      </c>
      <c r="B182" s="6" t="s">
        <v>18</v>
      </c>
      <c r="C182" s="7" t="s">
        <v>31</v>
      </c>
      <c r="D182" s="14">
        <v>38112</v>
      </c>
      <c r="E182" s="14">
        <v>63101</v>
      </c>
      <c r="F182" s="8">
        <f t="shared" si="2"/>
        <v>0.60398408900017431</v>
      </c>
      <c r="G182" s="27" t="s">
        <v>34</v>
      </c>
    </row>
    <row r="183" spans="1:7" x14ac:dyDescent="0.2">
      <c r="A183" s="27">
        <v>2010</v>
      </c>
      <c r="B183" s="6" t="s">
        <v>19</v>
      </c>
      <c r="C183" s="7" t="s">
        <v>31</v>
      </c>
      <c r="D183" s="14">
        <v>30810</v>
      </c>
      <c r="E183" s="14">
        <v>55017</v>
      </c>
      <c r="F183" s="8">
        <f t="shared" si="2"/>
        <v>0.56000872457604012</v>
      </c>
      <c r="G183" s="27" t="s">
        <v>34</v>
      </c>
    </row>
    <row r="184" spans="1:7" x14ac:dyDescent="0.2">
      <c r="A184" s="27">
        <v>2010</v>
      </c>
      <c r="B184" s="6" t="s">
        <v>20</v>
      </c>
      <c r="C184" s="7" t="s">
        <v>31</v>
      </c>
      <c r="D184" s="14">
        <v>2429</v>
      </c>
      <c r="E184" s="14">
        <v>4476</v>
      </c>
      <c r="F184" s="8">
        <f t="shared" si="2"/>
        <v>0.54267202859696162</v>
      </c>
      <c r="G184" s="27" t="s">
        <v>34</v>
      </c>
    </row>
    <row r="185" spans="1:7" x14ac:dyDescent="0.2">
      <c r="A185" s="27">
        <v>2010</v>
      </c>
      <c r="B185" s="6" t="s">
        <v>21</v>
      </c>
      <c r="C185" s="7" t="s">
        <v>31</v>
      </c>
      <c r="D185" s="14">
        <v>57459</v>
      </c>
      <c r="E185" s="14">
        <v>123253</v>
      </c>
      <c r="F185" s="8">
        <f t="shared" si="2"/>
        <v>0.46618743559994485</v>
      </c>
      <c r="G185" s="27" t="s">
        <v>34</v>
      </c>
    </row>
    <row r="186" spans="1:7" x14ac:dyDescent="0.2">
      <c r="A186" s="27">
        <v>2010</v>
      </c>
      <c r="B186" s="6" t="s">
        <v>22</v>
      </c>
      <c r="C186" s="7" t="s">
        <v>31</v>
      </c>
      <c r="D186" s="14">
        <v>15784</v>
      </c>
      <c r="E186" s="14">
        <v>46641</v>
      </c>
      <c r="F186" s="8">
        <f t="shared" si="2"/>
        <v>0.33841469951330372</v>
      </c>
      <c r="G186" s="27" t="s">
        <v>34</v>
      </c>
    </row>
    <row r="187" spans="1:7" x14ac:dyDescent="0.2">
      <c r="A187" s="27">
        <v>2010</v>
      </c>
      <c r="B187" s="6" t="s">
        <v>23</v>
      </c>
      <c r="C187" s="7" t="s">
        <v>31</v>
      </c>
      <c r="D187" s="14">
        <v>8441</v>
      </c>
      <c r="E187" s="14">
        <v>13982</v>
      </c>
      <c r="F187" s="8">
        <f t="shared" si="2"/>
        <v>0.60370476326705769</v>
      </c>
      <c r="G187" s="27" t="s">
        <v>34</v>
      </c>
    </row>
    <row r="188" spans="1:7" x14ac:dyDescent="0.2">
      <c r="A188" s="27">
        <v>2010</v>
      </c>
      <c r="B188" s="6" t="s">
        <v>24</v>
      </c>
      <c r="C188" s="7" t="s">
        <v>31</v>
      </c>
      <c r="D188" s="14">
        <v>12429</v>
      </c>
      <c r="E188" s="14">
        <v>23454</v>
      </c>
      <c r="F188" s="8">
        <f t="shared" si="2"/>
        <v>0.52993092862624713</v>
      </c>
      <c r="G188" s="27" t="s">
        <v>34</v>
      </c>
    </row>
    <row r="189" spans="1:7" x14ac:dyDescent="0.2">
      <c r="A189" s="27">
        <v>2010</v>
      </c>
      <c r="B189" s="6" t="s">
        <v>25</v>
      </c>
      <c r="C189" s="7" t="s">
        <v>31</v>
      </c>
      <c r="D189" s="14">
        <v>2484</v>
      </c>
      <c r="E189" s="14">
        <v>4329</v>
      </c>
      <c r="F189" s="8">
        <f t="shared" si="2"/>
        <v>0.57380457380457384</v>
      </c>
      <c r="G189" s="27" t="s">
        <v>34</v>
      </c>
    </row>
    <row r="190" spans="1:7" x14ac:dyDescent="0.2">
      <c r="A190" s="27">
        <v>2010</v>
      </c>
      <c r="B190" s="6" t="s">
        <v>26</v>
      </c>
      <c r="C190" s="7" t="s">
        <v>31</v>
      </c>
      <c r="D190" s="14">
        <v>5567</v>
      </c>
      <c r="E190" s="14">
        <v>11073</v>
      </c>
      <c r="F190" s="8">
        <f t="shared" si="2"/>
        <v>0.50275444775580236</v>
      </c>
      <c r="G190" s="27" t="s">
        <v>34</v>
      </c>
    </row>
    <row r="191" spans="1:7" x14ac:dyDescent="0.2">
      <c r="A191" s="27">
        <v>2010</v>
      </c>
      <c r="B191" s="6" t="s">
        <v>27</v>
      </c>
      <c r="C191" s="7" t="s">
        <v>31</v>
      </c>
      <c r="D191" s="14">
        <v>19592</v>
      </c>
      <c r="E191" s="14">
        <v>37027</v>
      </c>
      <c r="F191" s="8">
        <f t="shared" si="2"/>
        <v>0.52912739352364491</v>
      </c>
      <c r="G191" s="27" t="s">
        <v>34</v>
      </c>
    </row>
    <row r="192" spans="1:7" x14ac:dyDescent="0.2">
      <c r="A192" s="27">
        <v>2010</v>
      </c>
      <c r="B192" s="6" t="s">
        <v>28</v>
      </c>
      <c r="C192" s="7" t="s">
        <v>31</v>
      </c>
      <c r="D192" s="14">
        <v>10467</v>
      </c>
      <c r="E192" s="14">
        <v>19785</v>
      </c>
      <c r="F192" s="8">
        <f t="shared" si="2"/>
        <v>0.52903714935557244</v>
      </c>
      <c r="G192" s="27" t="s">
        <v>34</v>
      </c>
    </row>
    <row r="193" spans="1:7" x14ac:dyDescent="0.2">
      <c r="A193" s="27">
        <v>2010</v>
      </c>
      <c r="B193" s="6" t="s">
        <v>29</v>
      </c>
      <c r="C193" s="7" t="s">
        <v>31</v>
      </c>
      <c r="D193" s="14">
        <v>7647</v>
      </c>
      <c r="E193" s="14">
        <v>13903</v>
      </c>
      <c r="F193" s="8">
        <f t="shared" si="2"/>
        <v>0.55002517442278642</v>
      </c>
      <c r="G193" s="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60F-9D8E-6344-9E3C-437ADCF74C0C}">
  <dimension ref="A1:F16"/>
  <sheetViews>
    <sheetView workbookViewId="0">
      <selection activeCell="F8" sqref="F8"/>
    </sheetView>
  </sheetViews>
  <sheetFormatPr baseColWidth="10" defaultRowHeight="16" x14ac:dyDescent="0.2"/>
  <cols>
    <col min="3" max="3" width="11.5" style="27" bestFit="1" customWidth="1"/>
    <col min="4" max="4" width="13" style="27" bestFit="1" customWidth="1"/>
    <col min="5" max="5" width="18.5" bestFit="1" customWidth="1"/>
    <col min="6" max="6" width="13.5" bestFit="1" customWidth="1"/>
  </cols>
  <sheetData>
    <row r="1" spans="1:6" x14ac:dyDescent="0.2">
      <c r="A1" s="25" t="s">
        <v>0</v>
      </c>
      <c r="B1" s="25" t="s">
        <v>4</v>
      </c>
      <c r="C1" s="25" t="s">
        <v>35</v>
      </c>
      <c r="D1" s="25" t="s">
        <v>3</v>
      </c>
      <c r="E1" s="29" t="s">
        <v>36</v>
      </c>
      <c r="F1" s="25" t="s">
        <v>32</v>
      </c>
    </row>
    <row r="2" spans="1:6" x14ac:dyDescent="0.2">
      <c r="A2" s="27">
        <v>2018</v>
      </c>
      <c r="B2" s="27" t="s">
        <v>37</v>
      </c>
      <c r="C2" s="21">
        <v>661276</v>
      </c>
      <c r="D2" s="24">
        <v>3954027</v>
      </c>
      <c r="E2" s="30">
        <f>C2/D2</f>
        <v>0.16724114428151352</v>
      </c>
      <c r="F2" s="27" t="s">
        <v>34</v>
      </c>
    </row>
    <row r="3" spans="1:6" x14ac:dyDescent="0.2">
      <c r="A3" s="27">
        <v>2018</v>
      </c>
      <c r="B3" s="27" t="s">
        <v>30</v>
      </c>
      <c r="C3" s="21">
        <v>423562</v>
      </c>
      <c r="D3" s="24">
        <v>2173884</v>
      </c>
      <c r="E3" s="30">
        <f t="shared" ref="E3:E4" si="0">C3/D3</f>
        <v>0.19484112307740431</v>
      </c>
      <c r="F3" s="27" t="s">
        <v>34</v>
      </c>
    </row>
    <row r="4" spans="1:6" x14ac:dyDescent="0.2">
      <c r="A4" s="27">
        <v>2018</v>
      </c>
      <c r="B4" s="27" t="s">
        <v>31</v>
      </c>
      <c r="C4" s="21">
        <v>155685</v>
      </c>
      <c r="D4" s="24">
        <v>1008369</v>
      </c>
      <c r="E4" s="30">
        <f t="shared" si="0"/>
        <v>0.15439288593758832</v>
      </c>
      <c r="F4" s="27" t="s">
        <v>34</v>
      </c>
    </row>
    <row r="5" spans="1:6" x14ac:dyDescent="0.2">
      <c r="A5" s="2">
        <v>2016</v>
      </c>
      <c r="B5" s="27" t="s">
        <v>37</v>
      </c>
      <c r="C5" s="22">
        <v>876843</v>
      </c>
      <c r="D5" s="3">
        <v>3900090</v>
      </c>
      <c r="E5" s="5">
        <f>C5/D5</f>
        <v>0.22482635016115013</v>
      </c>
      <c r="F5" s="27" t="s">
        <v>33</v>
      </c>
    </row>
    <row r="6" spans="1:6" x14ac:dyDescent="0.2">
      <c r="A6" s="2">
        <v>2016</v>
      </c>
      <c r="B6" s="27" t="s">
        <v>30</v>
      </c>
      <c r="C6" s="22">
        <v>567191</v>
      </c>
      <c r="D6" s="3">
        <v>2150795</v>
      </c>
      <c r="E6" s="5">
        <f>C6/D6</f>
        <v>0.26371225523585468</v>
      </c>
      <c r="F6" s="27" t="s">
        <v>33</v>
      </c>
    </row>
    <row r="7" spans="1:6" x14ac:dyDescent="0.2">
      <c r="A7" s="2">
        <v>2016</v>
      </c>
      <c r="B7" s="27" t="s">
        <v>31</v>
      </c>
      <c r="C7" s="22">
        <v>193826</v>
      </c>
      <c r="D7" s="3">
        <v>1014307</v>
      </c>
      <c r="E7" s="5">
        <f>C7/D7</f>
        <v>0.19109204609649741</v>
      </c>
      <c r="F7" s="27" t="s">
        <v>33</v>
      </c>
    </row>
    <row r="8" spans="1:6" x14ac:dyDescent="0.2">
      <c r="A8" s="9">
        <v>2014</v>
      </c>
      <c r="B8" s="27" t="s">
        <v>37</v>
      </c>
      <c r="C8" s="20">
        <v>307665</v>
      </c>
      <c r="D8" s="10">
        <v>3701665</v>
      </c>
      <c r="E8" s="23">
        <f>C8/D8</f>
        <v>8.3115300817334897E-2</v>
      </c>
      <c r="F8" s="28" t="s">
        <v>34</v>
      </c>
    </row>
    <row r="9" spans="1:6" x14ac:dyDescent="0.2">
      <c r="A9" s="9">
        <v>2014</v>
      </c>
      <c r="B9" s="27" t="s">
        <v>30</v>
      </c>
      <c r="C9" s="26">
        <v>189188</v>
      </c>
      <c r="D9" s="10">
        <v>2036281</v>
      </c>
      <c r="E9" s="23">
        <f t="shared" ref="E9:E10" si="1">C9/D9</f>
        <v>9.2908591692403952E-2</v>
      </c>
      <c r="F9" s="28" t="s">
        <v>34</v>
      </c>
    </row>
    <row r="10" spans="1:6" x14ac:dyDescent="0.2">
      <c r="A10" s="9">
        <v>2014</v>
      </c>
      <c r="B10" s="27" t="s">
        <v>31</v>
      </c>
      <c r="C10" s="26">
        <v>87039</v>
      </c>
      <c r="D10" s="10">
        <v>949564</v>
      </c>
      <c r="E10" s="23">
        <f t="shared" si="1"/>
        <v>9.1662068064922428E-2</v>
      </c>
      <c r="F10" s="28" t="s">
        <v>34</v>
      </c>
    </row>
    <row r="11" spans="1:6" x14ac:dyDescent="0.2">
      <c r="A11" s="2">
        <v>2012</v>
      </c>
      <c r="B11" s="27" t="s">
        <v>37</v>
      </c>
      <c r="C11" s="15">
        <v>430547</v>
      </c>
      <c r="D11" s="15">
        <v>3694660</v>
      </c>
      <c r="E11" s="5">
        <f>C11/D11</f>
        <v>0.11653223841977341</v>
      </c>
      <c r="F11" s="27" t="s">
        <v>33</v>
      </c>
    </row>
    <row r="12" spans="1:6" x14ac:dyDescent="0.2">
      <c r="A12" s="2">
        <v>2012</v>
      </c>
      <c r="B12" s="27" t="s">
        <v>30</v>
      </c>
      <c r="C12" s="15">
        <v>287034</v>
      </c>
      <c r="D12" s="15">
        <v>2059544</v>
      </c>
      <c r="E12" s="5">
        <f t="shared" ref="E12:E13" si="2">C12/D12</f>
        <v>0.13936774353934658</v>
      </c>
      <c r="F12" s="27" t="s">
        <v>33</v>
      </c>
    </row>
    <row r="13" spans="1:6" x14ac:dyDescent="0.2">
      <c r="A13" s="2">
        <v>2012</v>
      </c>
      <c r="B13" s="27" t="s">
        <v>31</v>
      </c>
      <c r="C13" s="15">
        <v>89391</v>
      </c>
      <c r="D13" s="15">
        <v>959858</v>
      </c>
      <c r="E13" s="5">
        <f t="shared" si="2"/>
        <v>9.3129400390474418E-2</v>
      </c>
      <c r="F13" s="27" t="s">
        <v>33</v>
      </c>
    </row>
    <row r="14" spans="1:6" x14ac:dyDescent="0.2">
      <c r="A14" s="9">
        <v>2010</v>
      </c>
      <c r="B14" s="27" t="s">
        <v>37</v>
      </c>
      <c r="C14" s="11">
        <v>219624</v>
      </c>
      <c r="D14" s="11">
        <v>3468287</v>
      </c>
      <c r="E14" s="5">
        <f>C14/D14</f>
        <v>6.3323479285307127E-2</v>
      </c>
      <c r="F14" s="28" t="s">
        <v>34</v>
      </c>
    </row>
    <row r="15" spans="1:6" x14ac:dyDescent="0.2">
      <c r="A15" s="9">
        <v>2010</v>
      </c>
      <c r="B15" s="27" t="s">
        <v>30</v>
      </c>
      <c r="C15" s="14">
        <v>140366</v>
      </c>
      <c r="D15" s="14">
        <v>1957279</v>
      </c>
      <c r="E15" s="5">
        <f t="shared" ref="E15:E16" si="3">C15/D15</f>
        <v>7.1714865381992038E-2</v>
      </c>
      <c r="F15" s="28" t="s">
        <v>34</v>
      </c>
    </row>
    <row r="16" spans="1:6" x14ac:dyDescent="0.2">
      <c r="A16" s="9">
        <v>2010</v>
      </c>
      <c r="B16" s="27" t="s">
        <v>31</v>
      </c>
      <c r="C16" s="14">
        <v>58526</v>
      </c>
      <c r="D16" s="14">
        <v>925614</v>
      </c>
      <c r="E16" s="5">
        <f t="shared" si="3"/>
        <v>6.322938071377486E-2</v>
      </c>
      <c r="F16" s="2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9EE2-8F56-3043-918D-52D7AD3C50B1}">
  <dimension ref="A1:T35"/>
  <sheetViews>
    <sheetView topLeftCell="M1" workbookViewId="0">
      <selection activeCell="T4" sqref="T4"/>
    </sheetView>
  </sheetViews>
  <sheetFormatPr baseColWidth="10" defaultRowHeight="16" x14ac:dyDescent="0.2"/>
  <cols>
    <col min="1" max="1" width="15.83203125" customWidth="1"/>
    <col min="4" max="4" width="18.5" bestFit="1" customWidth="1"/>
    <col min="5" max="5" width="14.5" style="37" bestFit="1" customWidth="1"/>
    <col min="6" max="6" width="12.6640625" bestFit="1" customWidth="1"/>
    <col min="9" max="9" width="18.5" bestFit="1" customWidth="1"/>
    <col min="10" max="10" width="14" style="37" bestFit="1" customWidth="1"/>
    <col min="11" max="11" width="12.6640625" bestFit="1" customWidth="1"/>
    <col min="12" max="12" width="12.83203125" bestFit="1" customWidth="1"/>
    <col min="14" max="14" width="12.83203125" bestFit="1" customWidth="1"/>
    <col min="15" max="15" width="11.5" bestFit="1" customWidth="1"/>
    <col min="16" max="16" width="18.1640625" bestFit="1" customWidth="1"/>
    <col min="17" max="17" width="13.6640625" bestFit="1" customWidth="1"/>
    <col min="18" max="18" width="13.83203125" bestFit="1" customWidth="1"/>
    <col min="19" max="19" width="21.83203125" bestFit="1" customWidth="1"/>
    <col min="20" max="20" width="13.6640625" bestFit="1" customWidth="1"/>
  </cols>
  <sheetData>
    <row r="1" spans="1:20" x14ac:dyDescent="0.2">
      <c r="B1" t="s">
        <v>40</v>
      </c>
      <c r="G1" t="s">
        <v>44</v>
      </c>
    </row>
    <row r="2" spans="1:20" s="12" customFormat="1" x14ac:dyDescent="0.2">
      <c r="A2" s="12" t="s">
        <v>1</v>
      </c>
      <c r="B2" s="12" t="s">
        <v>42</v>
      </c>
      <c r="C2" s="12" t="s">
        <v>43</v>
      </c>
      <c r="D2" s="12" t="s">
        <v>56</v>
      </c>
      <c r="E2" s="38" t="s">
        <v>45</v>
      </c>
      <c r="F2" s="12" t="s">
        <v>46</v>
      </c>
      <c r="G2" s="12" t="s">
        <v>38</v>
      </c>
      <c r="H2" s="12" t="s">
        <v>39</v>
      </c>
      <c r="I2" s="12" t="s">
        <v>56</v>
      </c>
      <c r="J2" s="38" t="s">
        <v>47</v>
      </c>
      <c r="K2" s="12" t="s">
        <v>48</v>
      </c>
      <c r="L2" s="12" t="s">
        <v>51</v>
      </c>
      <c r="M2" s="12" t="s">
        <v>52</v>
      </c>
      <c r="N2" s="12" t="s">
        <v>49</v>
      </c>
      <c r="O2" s="12" t="s">
        <v>50</v>
      </c>
      <c r="P2" s="12" t="s">
        <v>53</v>
      </c>
      <c r="Q2" s="12" t="s">
        <v>54</v>
      </c>
      <c r="R2" s="12" t="s">
        <v>57</v>
      </c>
      <c r="S2" s="12" t="s">
        <v>58</v>
      </c>
      <c r="T2" s="12" t="s">
        <v>59</v>
      </c>
    </row>
    <row r="3" spans="1:20" x14ac:dyDescent="0.2">
      <c r="A3" s="6" t="s">
        <v>6</v>
      </c>
      <c r="B3" s="34">
        <v>15410</v>
      </c>
      <c r="C3" s="34">
        <v>4629</v>
      </c>
      <c r="D3" s="34">
        <f>SUM(B3:C3)</f>
        <v>20039</v>
      </c>
      <c r="E3" s="39">
        <f t="shared" ref="E3:E26" si="0">B3/SUM($B3:$C3)</f>
        <v>0.76900044912420784</v>
      </c>
      <c r="F3" s="35">
        <f t="shared" ref="F3:F26" si="1">C3/SUM($B3:$C3)</f>
        <v>0.23099955087579221</v>
      </c>
      <c r="G3" s="33">
        <v>18048</v>
      </c>
      <c r="H3" s="33">
        <v>3205</v>
      </c>
      <c r="I3" s="33">
        <f>SUM(G3:H3)</f>
        <v>21253</v>
      </c>
      <c r="J3" s="40">
        <f t="shared" ref="J3:J26" si="2">G3/SUM($G3:$H3)</f>
        <v>0.84919776031619065</v>
      </c>
      <c r="K3" s="36">
        <f t="shared" ref="K3:K26" si="3">H3/SUM($G3:$H3)</f>
        <v>0.15080223968380935</v>
      </c>
      <c r="L3" s="31">
        <f>G3-B3</f>
        <v>2638</v>
      </c>
      <c r="M3" s="31">
        <f>H3-C3</f>
        <v>-1424</v>
      </c>
      <c r="N3" s="36">
        <f>(G3-B3)/B3</f>
        <v>0.17118754055807917</v>
      </c>
      <c r="O3" s="36">
        <f>(H3-C3)/C3</f>
        <v>-0.3076258371138475</v>
      </c>
      <c r="P3" s="4">
        <f>J3-E3</f>
        <v>8.0197311191982812E-2</v>
      </c>
      <c r="Q3" s="4">
        <f>K3-F3</f>
        <v>-8.0197311191982867E-2</v>
      </c>
      <c r="R3" s="36">
        <f>(I3-D3)/D3</f>
        <v>6.0581865362543043E-2</v>
      </c>
      <c r="S3" s="31">
        <v>21549</v>
      </c>
      <c r="T3" s="31">
        <f>G3-S3</f>
        <v>-3501</v>
      </c>
    </row>
    <row r="4" spans="1:20" x14ac:dyDescent="0.2">
      <c r="A4" s="6" t="s">
        <v>7</v>
      </c>
      <c r="B4" s="34">
        <v>119195</v>
      </c>
      <c r="C4" s="34">
        <v>58001</v>
      </c>
      <c r="D4" s="34">
        <f t="shared" ref="D4:D26" si="4">SUM(B4:C4)</f>
        <v>177196</v>
      </c>
      <c r="E4" s="39">
        <f t="shared" si="0"/>
        <v>0.67267319804058778</v>
      </c>
      <c r="F4" s="35">
        <f t="shared" si="1"/>
        <v>0.32732680195941216</v>
      </c>
      <c r="G4" s="33">
        <v>147985</v>
      </c>
      <c r="H4" s="33">
        <v>63388</v>
      </c>
      <c r="I4" s="33">
        <f t="shared" ref="I4:I26" si="5">SUM(G4:H4)</f>
        <v>211373</v>
      </c>
      <c r="J4" s="40">
        <f t="shared" si="2"/>
        <v>0.70011307025968317</v>
      </c>
      <c r="K4" s="36">
        <f t="shared" si="3"/>
        <v>0.29988692974031689</v>
      </c>
      <c r="L4" s="31">
        <f t="shared" ref="L4:L26" si="6">G4-B4</f>
        <v>28790</v>
      </c>
      <c r="M4" s="31">
        <f t="shared" ref="M4:M26" si="7">H4-C4</f>
        <v>5387</v>
      </c>
      <c r="N4" s="36">
        <f t="shared" ref="N4:N26" si="8">(G4-B4)/B4</f>
        <v>0.24153697722219891</v>
      </c>
      <c r="O4" s="36">
        <f t="shared" ref="O4:O26" si="9">(H4-C4)/C4</f>
        <v>9.2877709005017156E-2</v>
      </c>
      <c r="P4" s="4">
        <f t="shared" ref="P4:P26" si="10">J4-E4</f>
        <v>2.7439872219095385E-2</v>
      </c>
      <c r="Q4" s="4">
        <f t="shared" ref="Q4:Q26" si="11">K4-F4</f>
        <v>-2.7439872219095274E-2</v>
      </c>
      <c r="R4" s="36">
        <f t="shared" ref="R4:R26" si="12">(I4-D4)/D4</f>
        <v>0.19287681437504234</v>
      </c>
      <c r="S4" s="31">
        <v>134806</v>
      </c>
      <c r="T4" s="31">
        <f t="shared" ref="T4:T26" si="13">G4-S4</f>
        <v>13179</v>
      </c>
    </row>
    <row r="5" spans="1:20" s="49" customFormat="1" x14ac:dyDescent="0.2">
      <c r="A5" s="42" t="s">
        <v>8</v>
      </c>
      <c r="B5" s="43">
        <v>30845</v>
      </c>
      <c r="C5" s="43">
        <v>106213</v>
      </c>
      <c r="D5" s="43">
        <f t="shared" si="4"/>
        <v>137058</v>
      </c>
      <c r="E5" s="44">
        <f t="shared" si="0"/>
        <v>0.22505070845919245</v>
      </c>
      <c r="F5" s="44">
        <f t="shared" si="1"/>
        <v>0.77494929154080749</v>
      </c>
      <c r="G5" s="45">
        <v>54136</v>
      </c>
      <c r="H5" s="45">
        <v>113142</v>
      </c>
      <c r="I5" s="45">
        <f t="shared" si="5"/>
        <v>167278</v>
      </c>
      <c r="J5" s="46">
        <f t="shared" si="2"/>
        <v>0.32362892908810481</v>
      </c>
      <c r="K5" s="46">
        <f t="shared" si="3"/>
        <v>0.67637107091189519</v>
      </c>
      <c r="L5" s="47">
        <f t="shared" si="6"/>
        <v>23291</v>
      </c>
      <c r="M5" s="47">
        <f t="shared" si="7"/>
        <v>6929</v>
      </c>
      <c r="N5" s="46">
        <f t="shared" si="8"/>
        <v>0.75509807100016213</v>
      </c>
      <c r="O5" s="46">
        <f t="shared" si="9"/>
        <v>6.5236835415627095E-2</v>
      </c>
      <c r="P5" s="48">
        <f t="shared" si="10"/>
        <v>9.8578220628912361E-2</v>
      </c>
      <c r="Q5" s="48">
        <f t="shared" si="11"/>
        <v>-9.8578220628912305E-2</v>
      </c>
      <c r="R5" s="36">
        <f t="shared" si="12"/>
        <v>0.22049059522246056</v>
      </c>
      <c r="S5" s="47">
        <v>30873</v>
      </c>
      <c r="T5" s="47">
        <f t="shared" si="13"/>
        <v>23263</v>
      </c>
    </row>
    <row r="6" spans="1:20" s="61" customFormat="1" x14ac:dyDescent="0.2">
      <c r="A6" s="6" t="s">
        <v>9</v>
      </c>
      <c r="B6" s="55">
        <v>155936</v>
      </c>
      <c r="C6" s="55">
        <v>102734</v>
      </c>
      <c r="D6" s="55">
        <f t="shared" si="4"/>
        <v>258670</v>
      </c>
      <c r="E6" s="39">
        <f t="shared" si="0"/>
        <v>0.6028375922990683</v>
      </c>
      <c r="F6" s="56">
        <f t="shared" si="1"/>
        <v>0.3971624077009317</v>
      </c>
      <c r="G6" s="57">
        <v>188110</v>
      </c>
      <c r="H6" s="57">
        <v>113565</v>
      </c>
      <c r="I6" s="57">
        <f t="shared" si="5"/>
        <v>301675</v>
      </c>
      <c r="J6" s="40">
        <f t="shared" si="2"/>
        <v>0.62355183558465233</v>
      </c>
      <c r="K6" s="58">
        <f t="shared" si="3"/>
        <v>0.37644816441534762</v>
      </c>
      <c r="L6" s="59">
        <f t="shared" si="6"/>
        <v>32174</v>
      </c>
      <c r="M6" s="59">
        <f t="shared" si="7"/>
        <v>10831</v>
      </c>
      <c r="N6" s="36">
        <f t="shared" si="8"/>
        <v>0.20632823722552843</v>
      </c>
      <c r="O6" s="36">
        <f t="shared" si="9"/>
        <v>0.10542760916541749</v>
      </c>
      <c r="P6" s="60">
        <f t="shared" si="10"/>
        <v>2.0714243285584022E-2</v>
      </c>
      <c r="Q6" s="60">
        <f t="shared" si="11"/>
        <v>-2.0714243285584077E-2</v>
      </c>
      <c r="R6" s="36">
        <f t="shared" si="12"/>
        <v>0.16625430084663859</v>
      </c>
      <c r="S6" s="59">
        <v>142739</v>
      </c>
      <c r="T6" s="31">
        <f t="shared" si="13"/>
        <v>45371</v>
      </c>
    </row>
    <row r="7" spans="1:20" x14ac:dyDescent="0.2">
      <c r="A7" s="6" t="s">
        <v>10</v>
      </c>
      <c r="B7" s="34">
        <v>22739</v>
      </c>
      <c r="C7" s="34">
        <v>9579</v>
      </c>
      <c r="D7" s="34">
        <f t="shared" si="4"/>
        <v>32318</v>
      </c>
      <c r="E7" s="39">
        <f t="shared" si="0"/>
        <v>0.70360170802648681</v>
      </c>
      <c r="F7" s="35">
        <f t="shared" si="1"/>
        <v>0.29639829197351319</v>
      </c>
      <c r="G7" s="33">
        <v>28099</v>
      </c>
      <c r="H7" s="33">
        <v>8452</v>
      </c>
      <c r="I7" s="33">
        <f t="shared" si="5"/>
        <v>36551</v>
      </c>
      <c r="J7" s="40">
        <f t="shared" si="2"/>
        <v>0.76876145659489481</v>
      </c>
      <c r="K7" s="36">
        <f t="shared" si="3"/>
        <v>0.23123854340510519</v>
      </c>
      <c r="L7" s="31">
        <f t="shared" si="6"/>
        <v>5360</v>
      </c>
      <c r="M7" s="31">
        <f t="shared" si="7"/>
        <v>-1127</v>
      </c>
      <c r="N7" s="36">
        <f t="shared" si="8"/>
        <v>0.23571836932143014</v>
      </c>
      <c r="O7" s="36">
        <f t="shared" si="9"/>
        <v>-0.11765319970769392</v>
      </c>
      <c r="P7" s="4">
        <f t="shared" si="10"/>
        <v>6.5159748568408005E-2</v>
      </c>
      <c r="Q7" s="4">
        <f t="shared" si="11"/>
        <v>-6.5159748568408005E-2</v>
      </c>
      <c r="R7" s="36">
        <f t="shared" si="12"/>
        <v>0.13097963982919736</v>
      </c>
      <c r="S7" s="31">
        <v>27415</v>
      </c>
      <c r="T7" s="31">
        <f t="shared" si="13"/>
        <v>684</v>
      </c>
    </row>
    <row r="8" spans="1:20" x14ac:dyDescent="0.2">
      <c r="A8" s="6" t="s">
        <v>11</v>
      </c>
      <c r="B8" s="34">
        <v>7144</v>
      </c>
      <c r="C8" s="34">
        <v>1931</v>
      </c>
      <c r="D8" s="34">
        <f t="shared" si="4"/>
        <v>9075</v>
      </c>
      <c r="E8" s="39">
        <f t="shared" si="0"/>
        <v>0.78721763085399454</v>
      </c>
      <c r="F8" s="35">
        <f t="shared" si="1"/>
        <v>0.21278236914600551</v>
      </c>
      <c r="G8" s="32">
        <v>9166</v>
      </c>
      <c r="H8" s="33">
        <v>1795</v>
      </c>
      <c r="I8" s="33">
        <f t="shared" si="5"/>
        <v>10961</v>
      </c>
      <c r="J8" s="40">
        <f t="shared" si="2"/>
        <v>0.83623756956482076</v>
      </c>
      <c r="K8" s="36">
        <f t="shared" si="3"/>
        <v>0.16376243043517927</v>
      </c>
      <c r="L8" s="31">
        <f t="shared" si="6"/>
        <v>2022</v>
      </c>
      <c r="M8" s="31">
        <f t="shared" si="7"/>
        <v>-136</v>
      </c>
      <c r="N8" s="36">
        <f t="shared" si="8"/>
        <v>0.28303471444568867</v>
      </c>
      <c r="O8" s="36">
        <f t="shared" si="9"/>
        <v>-7.0429829104091138E-2</v>
      </c>
      <c r="P8" s="4">
        <f t="shared" si="10"/>
        <v>4.9019938710826216E-2</v>
      </c>
      <c r="Q8" s="4">
        <f t="shared" si="11"/>
        <v>-4.9019938710826244E-2</v>
      </c>
      <c r="R8" s="36">
        <f t="shared" si="12"/>
        <v>0.20782369146005511</v>
      </c>
      <c r="S8" s="31">
        <v>9390</v>
      </c>
      <c r="T8" s="31">
        <f t="shared" si="13"/>
        <v>-224</v>
      </c>
    </row>
    <row r="9" spans="1:20" x14ac:dyDescent="0.2">
      <c r="A9" s="6" t="s">
        <v>12</v>
      </c>
      <c r="B9" s="34">
        <v>52951</v>
      </c>
      <c r="C9" s="34">
        <v>10349</v>
      </c>
      <c r="D9" s="34">
        <f t="shared" si="4"/>
        <v>63300</v>
      </c>
      <c r="E9" s="39">
        <f t="shared" si="0"/>
        <v>0.83650868878357032</v>
      </c>
      <c r="F9" s="35">
        <f t="shared" si="1"/>
        <v>0.16349131121642971</v>
      </c>
      <c r="G9" s="33">
        <v>60214</v>
      </c>
      <c r="H9" s="33">
        <v>10831</v>
      </c>
      <c r="I9" s="33">
        <f t="shared" si="5"/>
        <v>71045</v>
      </c>
      <c r="J9" s="40">
        <f t="shared" si="2"/>
        <v>0.84754732915757613</v>
      </c>
      <c r="K9" s="36">
        <f t="shared" si="3"/>
        <v>0.15245267084242381</v>
      </c>
      <c r="L9" s="31">
        <f t="shared" si="6"/>
        <v>7263</v>
      </c>
      <c r="M9" s="31">
        <f t="shared" si="7"/>
        <v>482</v>
      </c>
      <c r="N9" s="36">
        <f t="shared" si="8"/>
        <v>0.13716454835602726</v>
      </c>
      <c r="O9" s="36">
        <f t="shared" si="9"/>
        <v>4.6574548265532902E-2</v>
      </c>
      <c r="P9" s="4">
        <f t="shared" si="10"/>
        <v>1.1038640374005815E-2</v>
      </c>
      <c r="Q9" s="4">
        <f t="shared" si="11"/>
        <v>-1.1038640374005898E-2</v>
      </c>
      <c r="R9" s="36">
        <f t="shared" si="12"/>
        <v>0.12235387045813587</v>
      </c>
      <c r="S9" s="31">
        <v>62908</v>
      </c>
      <c r="T9" s="31">
        <f t="shared" si="13"/>
        <v>-2694</v>
      </c>
    </row>
    <row r="10" spans="1:20" x14ac:dyDescent="0.2">
      <c r="A10" s="6" t="s">
        <v>13</v>
      </c>
      <c r="B10" s="34">
        <v>20699</v>
      </c>
      <c r="C10" s="34">
        <v>5467</v>
      </c>
      <c r="D10" s="34">
        <f t="shared" si="4"/>
        <v>26166</v>
      </c>
      <c r="E10" s="39">
        <f t="shared" si="0"/>
        <v>0.79106474050294273</v>
      </c>
      <c r="F10" s="35">
        <f t="shared" si="1"/>
        <v>0.20893525949705724</v>
      </c>
      <c r="G10" s="33">
        <v>26171</v>
      </c>
      <c r="H10" s="33">
        <v>6911</v>
      </c>
      <c r="I10" s="33">
        <f t="shared" si="5"/>
        <v>33082</v>
      </c>
      <c r="J10" s="40">
        <f t="shared" si="2"/>
        <v>0.79109485520827039</v>
      </c>
      <c r="K10" s="36">
        <f t="shared" si="3"/>
        <v>0.20890514479172964</v>
      </c>
      <c r="L10" s="31">
        <f t="shared" si="6"/>
        <v>5472</v>
      </c>
      <c r="M10" s="31">
        <f t="shared" si="7"/>
        <v>1444</v>
      </c>
      <c r="N10" s="36">
        <f t="shared" si="8"/>
        <v>0.26436059713029614</v>
      </c>
      <c r="O10" s="36">
        <f t="shared" si="9"/>
        <v>0.26413023596122187</v>
      </c>
      <c r="P10" s="4">
        <f t="shared" si="10"/>
        <v>3.0114705327655145E-5</v>
      </c>
      <c r="Q10" s="4">
        <f t="shared" si="11"/>
        <v>-3.0114705327599633E-5</v>
      </c>
      <c r="R10" s="36">
        <f t="shared" si="12"/>
        <v>0.26431246655965757</v>
      </c>
      <c r="S10" s="31">
        <v>28190</v>
      </c>
      <c r="T10" s="31">
        <f t="shared" si="13"/>
        <v>-2019</v>
      </c>
    </row>
    <row r="11" spans="1:20" x14ac:dyDescent="0.2">
      <c r="A11" s="6" t="s">
        <v>14</v>
      </c>
      <c r="B11" s="34">
        <v>22268</v>
      </c>
      <c r="C11" s="34">
        <v>24601</v>
      </c>
      <c r="D11" s="34">
        <f t="shared" si="4"/>
        <v>46869</v>
      </c>
      <c r="E11" s="39">
        <f t="shared" si="0"/>
        <v>0.47511148093622652</v>
      </c>
      <c r="F11" s="35">
        <f t="shared" si="1"/>
        <v>0.52488851906377354</v>
      </c>
      <c r="G11" s="33">
        <v>30294</v>
      </c>
      <c r="H11" s="33">
        <v>30274</v>
      </c>
      <c r="I11" s="33">
        <f t="shared" si="5"/>
        <v>60568</v>
      </c>
      <c r="J11" s="40">
        <f t="shared" si="2"/>
        <v>0.50016510368511424</v>
      </c>
      <c r="K11" s="36">
        <f t="shared" si="3"/>
        <v>0.49983489631488576</v>
      </c>
      <c r="L11" s="31">
        <f t="shared" si="6"/>
        <v>8026</v>
      </c>
      <c r="M11" s="31">
        <f t="shared" si="7"/>
        <v>5673</v>
      </c>
      <c r="N11" s="36">
        <f t="shared" si="8"/>
        <v>0.36042751931022093</v>
      </c>
      <c r="O11" s="36">
        <f t="shared" si="9"/>
        <v>0.23060038209828868</v>
      </c>
      <c r="P11" s="4">
        <f t="shared" si="10"/>
        <v>2.5053622748887727E-2</v>
      </c>
      <c r="Q11" s="4">
        <f t="shared" si="11"/>
        <v>-2.5053622748887783E-2</v>
      </c>
      <c r="R11" s="36">
        <f t="shared" si="12"/>
        <v>0.29228274552476052</v>
      </c>
      <c r="S11" s="31">
        <v>24871</v>
      </c>
      <c r="T11" s="31">
        <f t="shared" si="13"/>
        <v>5423</v>
      </c>
    </row>
    <row r="12" spans="1:20" x14ac:dyDescent="0.2">
      <c r="A12" s="6" t="s">
        <v>15</v>
      </c>
      <c r="B12" s="34">
        <v>7276</v>
      </c>
      <c r="C12" s="34">
        <v>3252</v>
      </c>
      <c r="D12" s="34">
        <f t="shared" si="4"/>
        <v>10528</v>
      </c>
      <c r="E12" s="39">
        <f t="shared" si="0"/>
        <v>0.69110942249240126</v>
      </c>
      <c r="F12" s="35">
        <f t="shared" si="1"/>
        <v>0.3088905775075988</v>
      </c>
      <c r="G12" s="33">
        <v>8721</v>
      </c>
      <c r="H12" s="33">
        <v>2844</v>
      </c>
      <c r="I12" s="33">
        <f t="shared" si="5"/>
        <v>11565</v>
      </c>
      <c r="J12" s="40">
        <f t="shared" si="2"/>
        <v>0.75408560311284045</v>
      </c>
      <c r="K12" s="36">
        <f t="shared" si="3"/>
        <v>0.24591439688715952</v>
      </c>
      <c r="L12" s="31">
        <f t="shared" si="6"/>
        <v>1445</v>
      </c>
      <c r="M12" s="31">
        <f t="shared" si="7"/>
        <v>-408</v>
      </c>
      <c r="N12" s="36">
        <f t="shared" si="8"/>
        <v>0.19859813084112149</v>
      </c>
      <c r="O12" s="36">
        <f t="shared" si="9"/>
        <v>-0.12546125461254612</v>
      </c>
      <c r="P12" s="4">
        <f t="shared" si="10"/>
        <v>6.2976180620439193E-2</v>
      </c>
      <c r="Q12" s="4">
        <f t="shared" si="11"/>
        <v>-6.2976180620439276E-2</v>
      </c>
      <c r="R12" s="36">
        <f t="shared" si="12"/>
        <v>9.8499240121580553E-2</v>
      </c>
      <c r="S12" s="31">
        <v>8182</v>
      </c>
      <c r="T12" s="31">
        <f t="shared" si="13"/>
        <v>539</v>
      </c>
    </row>
    <row r="13" spans="1:20" x14ac:dyDescent="0.2">
      <c r="A13" s="6" t="s">
        <v>16</v>
      </c>
      <c r="B13" s="34">
        <v>50715</v>
      </c>
      <c r="C13" s="34">
        <v>27682</v>
      </c>
      <c r="D13" s="34">
        <f t="shared" si="4"/>
        <v>78397</v>
      </c>
      <c r="E13" s="39">
        <f t="shared" si="0"/>
        <v>0.6468997538171104</v>
      </c>
      <c r="F13" s="35">
        <f t="shared" si="1"/>
        <v>0.35310024618288965</v>
      </c>
      <c r="G13" s="33">
        <v>68554</v>
      </c>
      <c r="H13" s="33">
        <v>30060</v>
      </c>
      <c r="I13" s="33">
        <f t="shared" si="5"/>
        <v>98614</v>
      </c>
      <c r="J13" s="40">
        <f t="shared" si="2"/>
        <v>0.69517512726387731</v>
      </c>
      <c r="K13" s="36">
        <f t="shared" si="3"/>
        <v>0.30482487273612269</v>
      </c>
      <c r="L13" s="31">
        <f t="shared" si="6"/>
        <v>17839</v>
      </c>
      <c r="M13" s="31">
        <f t="shared" si="7"/>
        <v>2378</v>
      </c>
      <c r="N13" s="36">
        <f t="shared" si="8"/>
        <v>0.35174997535245983</v>
      </c>
      <c r="O13" s="36">
        <f t="shared" si="9"/>
        <v>8.59041976735785E-2</v>
      </c>
      <c r="P13" s="4">
        <f t="shared" si="10"/>
        <v>4.8275373446766912E-2</v>
      </c>
      <c r="Q13" s="4">
        <f t="shared" si="11"/>
        <v>-4.8275373446766967E-2</v>
      </c>
      <c r="R13" s="36">
        <f t="shared" si="12"/>
        <v>0.2578797658073651</v>
      </c>
      <c r="S13" s="31">
        <v>67012</v>
      </c>
      <c r="T13" s="31">
        <f t="shared" si="13"/>
        <v>1542</v>
      </c>
    </row>
    <row r="14" spans="1:20" x14ac:dyDescent="0.2">
      <c r="A14" s="6" t="s">
        <v>17</v>
      </c>
      <c r="B14" s="34">
        <v>7319</v>
      </c>
      <c r="C14" s="34">
        <v>1634</v>
      </c>
      <c r="D14" s="34">
        <f t="shared" si="4"/>
        <v>8953</v>
      </c>
      <c r="E14" s="39">
        <f t="shared" si="0"/>
        <v>0.81749134368368148</v>
      </c>
      <c r="F14" s="35">
        <f t="shared" si="1"/>
        <v>0.18250865631631855</v>
      </c>
      <c r="G14" s="33">
        <v>8947</v>
      </c>
      <c r="H14" s="33">
        <v>1223</v>
      </c>
      <c r="I14" s="33">
        <f t="shared" si="5"/>
        <v>10170</v>
      </c>
      <c r="J14" s="40">
        <f t="shared" si="2"/>
        <v>0.87974434611602759</v>
      </c>
      <c r="K14" s="36">
        <f t="shared" si="3"/>
        <v>0.12025565388397247</v>
      </c>
      <c r="L14" s="31">
        <f t="shared" si="6"/>
        <v>1628</v>
      </c>
      <c r="M14" s="31">
        <f t="shared" si="7"/>
        <v>-411</v>
      </c>
      <c r="N14" s="36">
        <f t="shared" si="8"/>
        <v>0.222434758846837</v>
      </c>
      <c r="O14" s="36">
        <f t="shared" si="9"/>
        <v>-0.25152998776009794</v>
      </c>
      <c r="P14" s="4">
        <f t="shared" si="10"/>
        <v>6.2253002432346105E-2</v>
      </c>
      <c r="Q14" s="4">
        <f t="shared" si="11"/>
        <v>-6.2253002432346077E-2</v>
      </c>
      <c r="R14" s="36">
        <f t="shared" si="12"/>
        <v>0.1359320898023009</v>
      </c>
      <c r="S14" s="31">
        <v>12744</v>
      </c>
      <c r="T14" s="31">
        <f t="shared" si="13"/>
        <v>-3797</v>
      </c>
    </row>
    <row r="15" spans="1:20" x14ac:dyDescent="0.2">
      <c r="A15" s="6" t="s">
        <v>18</v>
      </c>
      <c r="B15" s="34">
        <v>69986</v>
      </c>
      <c r="C15" s="34">
        <v>19814</v>
      </c>
      <c r="D15" s="34">
        <f t="shared" si="4"/>
        <v>89800</v>
      </c>
      <c r="E15" s="39">
        <f t="shared" si="0"/>
        <v>0.77935412026726059</v>
      </c>
      <c r="F15" s="35">
        <f t="shared" si="1"/>
        <v>0.22064587973273941</v>
      </c>
      <c r="G15" s="33">
        <v>82460</v>
      </c>
      <c r="H15" s="33">
        <v>22560</v>
      </c>
      <c r="I15" s="33">
        <f t="shared" si="5"/>
        <v>105020</v>
      </c>
      <c r="J15" s="40">
        <f t="shared" si="2"/>
        <v>0.78518377451913923</v>
      </c>
      <c r="K15" s="36">
        <f t="shared" si="3"/>
        <v>0.2148162254808608</v>
      </c>
      <c r="L15" s="31">
        <f t="shared" si="6"/>
        <v>12474</v>
      </c>
      <c r="M15" s="31">
        <f t="shared" si="7"/>
        <v>2746</v>
      </c>
      <c r="N15" s="36">
        <f t="shared" si="8"/>
        <v>0.17823564712942588</v>
      </c>
      <c r="O15" s="36">
        <f t="shared" si="9"/>
        <v>0.13858887655193297</v>
      </c>
      <c r="P15" s="4">
        <f t="shared" si="10"/>
        <v>5.8296542518786465E-3</v>
      </c>
      <c r="Q15" s="4">
        <f t="shared" si="11"/>
        <v>-5.8296542518786187E-3</v>
      </c>
      <c r="R15" s="36">
        <f t="shared" si="12"/>
        <v>0.16948775055679288</v>
      </c>
      <c r="S15" s="31">
        <v>77772</v>
      </c>
      <c r="T15" s="31">
        <f t="shared" si="13"/>
        <v>4688</v>
      </c>
    </row>
    <row r="16" spans="1:20" x14ac:dyDescent="0.2">
      <c r="A16" s="6" t="s">
        <v>19</v>
      </c>
      <c r="B16" s="34">
        <v>54353</v>
      </c>
      <c r="C16" s="34">
        <v>49227</v>
      </c>
      <c r="D16" s="34">
        <f t="shared" si="4"/>
        <v>103580</v>
      </c>
      <c r="E16" s="39">
        <f t="shared" si="0"/>
        <v>0.52474415910407413</v>
      </c>
      <c r="F16" s="35">
        <f t="shared" si="1"/>
        <v>0.47525584089592587</v>
      </c>
      <c r="G16" s="33">
        <v>76910</v>
      </c>
      <c r="H16" s="33">
        <v>56734</v>
      </c>
      <c r="I16" s="33">
        <f t="shared" si="5"/>
        <v>133644</v>
      </c>
      <c r="J16" s="40">
        <f t="shared" si="2"/>
        <v>0.57548412199574994</v>
      </c>
      <c r="K16" s="36">
        <f t="shared" si="3"/>
        <v>0.42451587800425011</v>
      </c>
      <c r="L16" s="31">
        <f t="shared" si="6"/>
        <v>22557</v>
      </c>
      <c r="M16" s="31">
        <f t="shared" si="7"/>
        <v>7507</v>
      </c>
      <c r="N16" s="36">
        <f t="shared" si="8"/>
        <v>0.41500929111548579</v>
      </c>
      <c r="O16" s="36">
        <f t="shared" si="9"/>
        <v>0.15249761309850285</v>
      </c>
      <c r="P16" s="4">
        <f t="shared" si="10"/>
        <v>5.0739962891675816E-2</v>
      </c>
      <c r="Q16" s="4">
        <f t="shared" si="11"/>
        <v>-5.0739962891675761E-2</v>
      </c>
      <c r="R16" s="36">
        <f t="shared" si="12"/>
        <v>0.29024908283452405</v>
      </c>
      <c r="S16" s="31">
        <v>55158</v>
      </c>
      <c r="T16" s="31">
        <f t="shared" si="13"/>
        <v>21752</v>
      </c>
    </row>
    <row r="17" spans="1:20" x14ac:dyDescent="0.2">
      <c r="A17" s="6" t="s">
        <v>20</v>
      </c>
      <c r="B17" s="34">
        <v>5009</v>
      </c>
      <c r="C17" s="34">
        <v>2603</v>
      </c>
      <c r="D17" s="34">
        <f t="shared" si="4"/>
        <v>7612</v>
      </c>
      <c r="E17" s="39">
        <f t="shared" si="0"/>
        <v>0.65803993694167107</v>
      </c>
      <c r="F17" s="35">
        <f t="shared" si="1"/>
        <v>0.34196006305832893</v>
      </c>
      <c r="G17" s="33">
        <v>6064</v>
      </c>
      <c r="H17" s="33">
        <v>2059</v>
      </c>
      <c r="I17" s="33">
        <f t="shared" si="5"/>
        <v>8123</v>
      </c>
      <c r="J17" s="40">
        <f t="shared" si="2"/>
        <v>0.74652222085436415</v>
      </c>
      <c r="K17" s="36">
        <f t="shared" si="3"/>
        <v>0.25347777914563585</v>
      </c>
      <c r="L17" s="31">
        <f t="shared" si="6"/>
        <v>1055</v>
      </c>
      <c r="M17" s="31">
        <f t="shared" si="7"/>
        <v>-544</v>
      </c>
      <c r="N17" s="36">
        <f t="shared" si="8"/>
        <v>0.21062088241165902</v>
      </c>
      <c r="O17" s="36">
        <f t="shared" si="9"/>
        <v>-0.20898962735305418</v>
      </c>
      <c r="P17" s="4">
        <f t="shared" si="10"/>
        <v>8.8482283912693083E-2</v>
      </c>
      <c r="Q17" s="4">
        <f t="shared" si="11"/>
        <v>-8.8482283912693083E-2</v>
      </c>
      <c r="R17" s="36">
        <f t="shared" si="12"/>
        <v>6.7130846032580141E-2</v>
      </c>
      <c r="S17" s="31">
        <v>4786</v>
      </c>
      <c r="T17" s="31">
        <f t="shared" si="13"/>
        <v>1278</v>
      </c>
    </row>
    <row r="18" spans="1:20" s="49" customFormat="1" x14ac:dyDescent="0.2">
      <c r="A18" s="42" t="s">
        <v>21</v>
      </c>
      <c r="B18" s="43">
        <v>97312</v>
      </c>
      <c r="C18" s="43">
        <v>163694</v>
      </c>
      <c r="D18" s="43">
        <f t="shared" si="4"/>
        <v>261006</v>
      </c>
      <c r="E18" s="44">
        <f t="shared" si="0"/>
        <v>0.37283434097300444</v>
      </c>
      <c r="F18" s="44">
        <f t="shared" si="1"/>
        <v>0.6271656590269955</v>
      </c>
      <c r="G18" s="45">
        <v>158573</v>
      </c>
      <c r="H18" s="45">
        <v>193887</v>
      </c>
      <c r="I18" s="45">
        <f t="shared" si="5"/>
        <v>352460</v>
      </c>
      <c r="J18" s="46">
        <f t="shared" si="2"/>
        <v>0.44990353515292514</v>
      </c>
      <c r="K18" s="46">
        <f t="shared" si="3"/>
        <v>0.55009646484707486</v>
      </c>
      <c r="L18" s="47">
        <f t="shared" si="6"/>
        <v>61261</v>
      </c>
      <c r="M18" s="47">
        <f t="shared" si="7"/>
        <v>30193</v>
      </c>
      <c r="N18" s="46">
        <f t="shared" si="8"/>
        <v>0.62953181519237089</v>
      </c>
      <c r="O18" s="46">
        <f t="shared" si="9"/>
        <v>0.18444781115984704</v>
      </c>
      <c r="P18" s="48">
        <f t="shared" si="10"/>
        <v>7.7069194179920697E-2</v>
      </c>
      <c r="Q18" s="48">
        <f t="shared" si="11"/>
        <v>-7.7069194179920641E-2</v>
      </c>
      <c r="R18" s="36">
        <f t="shared" si="12"/>
        <v>0.35039041248093916</v>
      </c>
      <c r="S18" s="47">
        <v>112995</v>
      </c>
      <c r="T18" s="47">
        <f t="shared" si="13"/>
        <v>45578</v>
      </c>
    </row>
    <row r="19" spans="1:20" s="49" customFormat="1" x14ac:dyDescent="0.2">
      <c r="A19" s="42" t="s">
        <v>22</v>
      </c>
      <c r="B19" s="43">
        <v>32619</v>
      </c>
      <c r="C19" s="43">
        <v>184950</v>
      </c>
      <c r="D19" s="43">
        <f t="shared" si="4"/>
        <v>217569</v>
      </c>
      <c r="E19" s="44">
        <f t="shared" si="0"/>
        <v>0.14992485142644402</v>
      </c>
      <c r="F19" s="44">
        <f t="shared" si="1"/>
        <v>0.85007514857355593</v>
      </c>
      <c r="G19" s="45">
        <v>83595</v>
      </c>
      <c r="H19" s="45">
        <v>209485</v>
      </c>
      <c r="I19" s="45">
        <f t="shared" si="5"/>
        <v>293080</v>
      </c>
      <c r="J19" s="46">
        <f t="shared" si="2"/>
        <v>0.2852292889313498</v>
      </c>
      <c r="K19" s="46">
        <f t="shared" si="3"/>
        <v>0.7147707110686502</v>
      </c>
      <c r="L19" s="47">
        <f t="shared" si="6"/>
        <v>50976</v>
      </c>
      <c r="M19" s="47">
        <f t="shared" si="7"/>
        <v>24535</v>
      </c>
      <c r="N19" s="46">
        <f t="shared" si="8"/>
        <v>1.5627701646279775</v>
      </c>
      <c r="O19" s="46">
        <f t="shared" si="9"/>
        <v>0.1326574749932414</v>
      </c>
      <c r="P19" s="48">
        <f t="shared" si="10"/>
        <v>0.13530443750490578</v>
      </c>
      <c r="Q19" s="48">
        <f t="shared" si="11"/>
        <v>-0.13530443750490573</v>
      </c>
      <c r="R19" s="36">
        <f t="shared" si="12"/>
        <v>0.34706690750980151</v>
      </c>
      <c r="S19" s="47">
        <v>40500</v>
      </c>
      <c r="T19" s="47">
        <f t="shared" si="13"/>
        <v>43095</v>
      </c>
    </row>
    <row r="20" spans="1:20" x14ac:dyDescent="0.2">
      <c r="A20" s="6" t="s">
        <v>23</v>
      </c>
      <c r="B20" s="34">
        <v>15436</v>
      </c>
      <c r="C20" s="34">
        <v>3757</v>
      </c>
      <c r="D20" s="34">
        <f t="shared" si="4"/>
        <v>19193</v>
      </c>
      <c r="E20" s="39">
        <f t="shared" si="0"/>
        <v>0.80425155004428694</v>
      </c>
      <c r="F20" s="35">
        <f t="shared" si="1"/>
        <v>0.19574844995571303</v>
      </c>
      <c r="G20" s="33">
        <v>18718</v>
      </c>
      <c r="H20" s="33">
        <v>3019</v>
      </c>
      <c r="I20" s="33">
        <f t="shared" si="5"/>
        <v>21737</v>
      </c>
      <c r="J20" s="40">
        <f t="shared" si="2"/>
        <v>0.86111238901412335</v>
      </c>
      <c r="K20" s="36">
        <f t="shared" si="3"/>
        <v>0.13888761098587663</v>
      </c>
      <c r="L20" s="31">
        <f t="shared" si="6"/>
        <v>3282</v>
      </c>
      <c r="M20" s="31">
        <f t="shared" si="7"/>
        <v>-738</v>
      </c>
      <c r="N20" s="36">
        <f t="shared" si="8"/>
        <v>0.21261984970199532</v>
      </c>
      <c r="O20" s="36">
        <f t="shared" si="9"/>
        <v>-0.19643332446100611</v>
      </c>
      <c r="P20" s="4">
        <f t="shared" si="10"/>
        <v>5.6860838969836403E-2</v>
      </c>
      <c r="Q20" s="4">
        <f t="shared" si="11"/>
        <v>-5.6860838969836403E-2</v>
      </c>
      <c r="R20" s="36">
        <f t="shared" si="12"/>
        <v>0.13254832491012347</v>
      </c>
      <c r="S20" s="31">
        <v>17896</v>
      </c>
      <c r="T20" s="31">
        <f t="shared" si="13"/>
        <v>822</v>
      </c>
    </row>
    <row r="21" spans="1:20" x14ac:dyDescent="0.2">
      <c r="A21" s="6" t="s">
        <v>24</v>
      </c>
      <c r="B21" s="34">
        <v>23675</v>
      </c>
      <c r="C21" s="34">
        <v>8203</v>
      </c>
      <c r="D21" s="34">
        <f t="shared" si="4"/>
        <v>31878</v>
      </c>
      <c r="E21" s="39">
        <f t="shared" si="0"/>
        <v>0.74267519919693836</v>
      </c>
      <c r="F21" s="35">
        <f t="shared" si="1"/>
        <v>0.25732480080306169</v>
      </c>
      <c r="G21" s="33">
        <v>29187</v>
      </c>
      <c r="H21" s="33">
        <v>8253</v>
      </c>
      <c r="I21" s="33">
        <f t="shared" si="5"/>
        <v>37440</v>
      </c>
      <c r="J21" s="40">
        <f t="shared" si="2"/>
        <v>0.77956730769230764</v>
      </c>
      <c r="K21" s="36">
        <f t="shared" si="3"/>
        <v>0.2204326923076923</v>
      </c>
      <c r="L21" s="31">
        <f t="shared" si="6"/>
        <v>5512</v>
      </c>
      <c r="M21" s="31">
        <f t="shared" si="7"/>
        <v>50</v>
      </c>
      <c r="N21" s="36">
        <f t="shared" si="8"/>
        <v>0.2328194297782471</v>
      </c>
      <c r="O21" s="36">
        <f t="shared" si="9"/>
        <v>6.0953309764720225E-3</v>
      </c>
      <c r="P21" s="4">
        <f t="shared" si="10"/>
        <v>3.689210849536928E-2</v>
      </c>
      <c r="Q21" s="4">
        <f t="shared" si="11"/>
        <v>-3.6892108495369391E-2</v>
      </c>
      <c r="R21" s="36">
        <f t="shared" si="12"/>
        <v>0.17447769621682666</v>
      </c>
      <c r="S21" s="31">
        <v>29453</v>
      </c>
      <c r="T21" s="31">
        <f t="shared" si="13"/>
        <v>-266</v>
      </c>
    </row>
    <row r="22" spans="1:20" x14ac:dyDescent="0.2">
      <c r="A22" s="6" t="s">
        <v>25</v>
      </c>
      <c r="B22" s="34">
        <v>4488</v>
      </c>
      <c r="C22" s="34">
        <v>2135</v>
      </c>
      <c r="D22" s="34">
        <f t="shared" si="4"/>
        <v>6623</v>
      </c>
      <c r="E22" s="39">
        <f t="shared" si="0"/>
        <v>0.67763853238713578</v>
      </c>
      <c r="F22" s="35">
        <f t="shared" si="1"/>
        <v>0.32236146761286427</v>
      </c>
      <c r="G22" s="33">
        <v>4923</v>
      </c>
      <c r="H22" s="33">
        <v>1984</v>
      </c>
      <c r="I22" s="33">
        <f t="shared" si="5"/>
        <v>6907</v>
      </c>
      <c r="J22" s="40">
        <f t="shared" si="2"/>
        <v>0.71275517590849857</v>
      </c>
      <c r="K22" s="36">
        <f t="shared" si="3"/>
        <v>0.28724482409150137</v>
      </c>
      <c r="L22" s="31">
        <f t="shared" si="6"/>
        <v>435</v>
      </c>
      <c r="M22" s="31">
        <f t="shared" si="7"/>
        <v>-151</v>
      </c>
      <c r="N22" s="36">
        <f t="shared" si="8"/>
        <v>9.6925133689839571E-2</v>
      </c>
      <c r="O22" s="36">
        <f t="shared" si="9"/>
        <v>-7.0725995316159251E-2</v>
      </c>
      <c r="P22" s="4">
        <f t="shared" si="10"/>
        <v>3.5116643521362789E-2</v>
      </c>
      <c r="Q22" s="4">
        <f t="shared" si="11"/>
        <v>-3.51166435213629E-2</v>
      </c>
      <c r="R22" s="36">
        <f t="shared" si="12"/>
        <v>4.2880869696512156E-2</v>
      </c>
      <c r="S22" s="31">
        <v>5301</v>
      </c>
      <c r="T22" s="31">
        <f t="shared" si="13"/>
        <v>-378</v>
      </c>
    </row>
    <row r="23" spans="1:20" x14ac:dyDescent="0.2">
      <c r="A23" s="6" t="s">
        <v>26</v>
      </c>
      <c r="B23" s="34">
        <v>10616</v>
      </c>
      <c r="C23" s="34">
        <v>4420</v>
      </c>
      <c r="D23" s="34">
        <f t="shared" si="4"/>
        <v>15036</v>
      </c>
      <c r="E23" s="39">
        <f t="shared" si="0"/>
        <v>0.70603884011705242</v>
      </c>
      <c r="F23" s="35">
        <f t="shared" si="1"/>
        <v>0.29396115988294758</v>
      </c>
      <c r="G23" s="33">
        <v>13356</v>
      </c>
      <c r="H23" s="33">
        <v>3637</v>
      </c>
      <c r="I23" s="33">
        <f t="shared" si="5"/>
        <v>16993</v>
      </c>
      <c r="J23" s="40">
        <f t="shared" si="2"/>
        <v>0.78597069381510032</v>
      </c>
      <c r="K23" s="36">
        <f t="shared" si="3"/>
        <v>0.21402930618489965</v>
      </c>
      <c r="L23" s="31">
        <f t="shared" si="6"/>
        <v>2740</v>
      </c>
      <c r="M23" s="31">
        <f t="shared" si="7"/>
        <v>-783</v>
      </c>
      <c r="N23" s="36">
        <f t="shared" si="8"/>
        <v>0.25810097965335344</v>
      </c>
      <c r="O23" s="36">
        <f t="shared" si="9"/>
        <v>-0.17714932126696833</v>
      </c>
      <c r="P23" s="4">
        <f t="shared" si="10"/>
        <v>7.9931853698047894E-2</v>
      </c>
      <c r="Q23" s="4">
        <f t="shared" si="11"/>
        <v>-7.9931853698047922E-2</v>
      </c>
      <c r="R23" s="36">
        <f t="shared" si="12"/>
        <v>0.13015429635541367</v>
      </c>
      <c r="S23" s="31">
        <v>11535</v>
      </c>
      <c r="T23" s="31">
        <f t="shared" si="13"/>
        <v>1821</v>
      </c>
    </row>
    <row r="24" spans="1:20" x14ac:dyDescent="0.2">
      <c r="A24" s="6" t="s">
        <v>27</v>
      </c>
      <c r="B24" s="34">
        <v>28469</v>
      </c>
      <c r="C24" s="34">
        <v>9661</v>
      </c>
      <c r="D24" s="34">
        <f t="shared" si="4"/>
        <v>38130</v>
      </c>
      <c r="E24" s="39">
        <f t="shared" si="0"/>
        <v>0.7466299501704694</v>
      </c>
      <c r="F24" s="35">
        <f t="shared" si="1"/>
        <v>0.25337004982953054</v>
      </c>
      <c r="G24" s="33">
        <v>36614</v>
      </c>
      <c r="H24" s="33">
        <v>9611</v>
      </c>
      <c r="I24" s="33">
        <f t="shared" si="5"/>
        <v>46225</v>
      </c>
      <c r="J24" s="40">
        <f t="shared" si="2"/>
        <v>0.7920822065981612</v>
      </c>
      <c r="K24" s="36">
        <f t="shared" si="3"/>
        <v>0.20791779340183883</v>
      </c>
      <c r="L24" s="31">
        <f t="shared" si="6"/>
        <v>8145</v>
      </c>
      <c r="M24" s="31">
        <f t="shared" si="7"/>
        <v>-50</v>
      </c>
      <c r="N24" s="36">
        <f t="shared" si="8"/>
        <v>0.28610067090519514</v>
      </c>
      <c r="O24" s="36">
        <f t="shared" si="9"/>
        <v>-5.1754476762239932E-3</v>
      </c>
      <c r="P24" s="4">
        <f t="shared" si="10"/>
        <v>4.5452256427691795E-2</v>
      </c>
      <c r="Q24" s="4">
        <f t="shared" si="11"/>
        <v>-4.5452256427691712E-2</v>
      </c>
      <c r="R24" s="36">
        <f t="shared" si="12"/>
        <v>0.21230002622606872</v>
      </c>
      <c r="S24" s="31">
        <v>42395</v>
      </c>
      <c r="T24" s="31">
        <f t="shared" si="13"/>
        <v>-5781</v>
      </c>
    </row>
    <row r="25" spans="1:20" x14ac:dyDescent="0.2">
      <c r="A25" s="6" t="s">
        <v>28</v>
      </c>
      <c r="B25" s="34">
        <v>16669</v>
      </c>
      <c r="C25" s="34">
        <v>8833</v>
      </c>
      <c r="D25" s="34">
        <f t="shared" si="4"/>
        <v>25502</v>
      </c>
      <c r="E25" s="39">
        <f t="shared" si="0"/>
        <v>0.65363500901890048</v>
      </c>
      <c r="F25" s="35">
        <f t="shared" si="1"/>
        <v>0.34636499098109952</v>
      </c>
      <c r="G25" s="33">
        <v>21426</v>
      </c>
      <c r="H25" s="33">
        <v>9576</v>
      </c>
      <c r="I25" s="33">
        <f t="shared" si="5"/>
        <v>31002</v>
      </c>
      <c r="J25" s="40">
        <f t="shared" si="2"/>
        <v>0.6911167021482485</v>
      </c>
      <c r="K25" s="36">
        <f t="shared" si="3"/>
        <v>0.3088832978517515</v>
      </c>
      <c r="L25" s="31">
        <f t="shared" si="6"/>
        <v>4757</v>
      </c>
      <c r="M25" s="31">
        <f t="shared" si="7"/>
        <v>743</v>
      </c>
      <c r="N25" s="36">
        <f t="shared" si="8"/>
        <v>0.28538004679344892</v>
      </c>
      <c r="O25" s="36">
        <f t="shared" si="9"/>
        <v>8.4116381750254723E-2</v>
      </c>
      <c r="P25" s="4">
        <f t="shared" si="10"/>
        <v>3.7481693129348015E-2</v>
      </c>
      <c r="Q25" s="4">
        <f t="shared" si="11"/>
        <v>-3.7481693129348015E-2</v>
      </c>
      <c r="R25" s="36">
        <f t="shared" si="12"/>
        <v>0.21566935926593991</v>
      </c>
      <c r="S25" s="31">
        <v>22811</v>
      </c>
      <c r="T25" s="31">
        <f t="shared" si="13"/>
        <v>-1385</v>
      </c>
    </row>
    <row r="26" spans="1:20" x14ac:dyDescent="0.2">
      <c r="A26" s="6" t="s">
        <v>29</v>
      </c>
      <c r="B26" s="34">
        <v>13271</v>
      </c>
      <c r="C26" s="34">
        <v>5521</v>
      </c>
      <c r="D26" s="34">
        <f t="shared" si="4"/>
        <v>18792</v>
      </c>
      <c r="E26" s="39">
        <f t="shared" si="0"/>
        <v>0.70620476798637721</v>
      </c>
      <c r="F26" s="35">
        <f t="shared" si="1"/>
        <v>0.29379523201362284</v>
      </c>
      <c r="G26" s="33">
        <v>16925</v>
      </c>
      <c r="H26" s="33">
        <v>5049</v>
      </c>
      <c r="I26" s="33">
        <f t="shared" si="5"/>
        <v>21974</v>
      </c>
      <c r="J26" s="40">
        <f t="shared" si="2"/>
        <v>0.77022845180668065</v>
      </c>
      <c r="K26" s="36">
        <f t="shared" si="3"/>
        <v>0.22977154819331938</v>
      </c>
      <c r="L26" s="31">
        <f t="shared" si="6"/>
        <v>3654</v>
      </c>
      <c r="M26" s="31">
        <f t="shared" si="7"/>
        <v>-472</v>
      </c>
      <c r="N26" s="36">
        <f t="shared" si="8"/>
        <v>0.27533720141662271</v>
      </c>
      <c r="O26" s="36">
        <f t="shared" si="9"/>
        <v>-8.5491758739358811E-2</v>
      </c>
      <c r="P26" s="4">
        <f t="shared" si="10"/>
        <v>6.4023683820303434E-2</v>
      </c>
      <c r="Q26" s="4">
        <f t="shared" si="11"/>
        <v>-6.4023683820303462E-2</v>
      </c>
      <c r="R26" s="36">
        <f t="shared" si="12"/>
        <v>0.16932737335036185</v>
      </c>
      <c r="S26" s="31">
        <v>17088</v>
      </c>
      <c r="T26" s="31">
        <f t="shared" si="13"/>
        <v>-163</v>
      </c>
    </row>
    <row r="28" spans="1:20" x14ac:dyDescent="0.2">
      <c r="B28" s="31">
        <f>SUM(B3:B26)</f>
        <v>884400</v>
      </c>
      <c r="C28" s="31">
        <f>SUM(C3:C26)</f>
        <v>818890</v>
      </c>
      <c r="D28" s="31"/>
      <c r="G28" s="31">
        <f>SUM(G3:G26)</f>
        <v>1197196</v>
      </c>
      <c r="H28" s="31">
        <f>SUM(H3:H26)</f>
        <v>911544</v>
      </c>
      <c r="I28" s="31"/>
      <c r="M28" s="31">
        <f>COUNTIF(M3:M26, "&lt;0")</f>
        <v>11</v>
      </c>
      <c r="N28" s="31"/>
      <c r="O28" s="31"/>
      <c r="T28" s="31">
        <f>COUNTIF(T3:T26,"&gt;0")</f>
        <v>14</v>
      </c>
    </row>
    <row r="29" spans="1:20" x14ac:dyDescent="0.2">
      <c r="B29" s="36">
        <f>B28/SUM(B28:C28)</f>
        <v>0.51923043051975881</v>
      </c>
      <c r="C29" s="36">
        <f>C28/SUM(B28:C28)</f>
        <v>0.48076956948024119</v>
      </c>
      <c r="D29" s="36"/>
      <c r="G29" s="36">
        <f>G28/SUM(G28:H28)</f>
        <v>0.56773049309066081</v>
      </c>
      <c r="H29" s="36">
        <f>H28/SUM(G28:H28)</f>
        <v>0.43226950690933924</v>
      </c>
      <c r="I29" s="36"/>
    </row>
    <row r="30" spans="1:20" x14ac:dyDescent="0.2">
      <c r="B30" t="s">
        <v>55</v>
      </c>
      <c r="G30" t="s">
        <v>55</v>
      </c>
    </row>
    <row r="32" spans="1:20" x14ac:dyDescent="0.2">
      <c r="B32" s="12" t="s">
        <v>41</v>
      </c>
    </row>
    <row r="35" spans="2:7" x14ac:dyDescent="0.2">
      <c r="B35" s="31"/>
      <c r="G35" s="3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64B5-6BA3-2B4D-BBCA-0F9BDCDE002A}">
  <dimension ref="A1:L4"/>
  <sheetViews>
    <sheetView tabSelected="1" workbookViewId="0">
      <selection activeCell="K3" sqref="K3"/>
    </sheetView>
  </sheetViews>
  <sheetFormatPr baseColWidth="10" defaultRowHeight="16" x14ac:dyDescent="0.2"/>
  <cols>
    <col min="2" max="2" width="14.5" style="37" bestFit="1" customWidth="1"/>
    <col min="3" max="3" width="20.5" bestFit="1" customWidth="1"/>
    <col min="4" max="4" width="12.6640625" bestFit="1" customWidth="1"/>
    <col min="5" max="5" width="18.6640625" bestFit="1" customWidth="1"/>
    <col min="6" max="6" width="14.5" style="37" bestFit="1" customWidth="1"/>
    <col min="7" max="7" width="20.5" bestFit="1" customWidth="1"/>
    <col min="8" max="8" width="12.6640625" bestFit="1" customWidth="1"/>
    <col min="9" max="9" width="18.6640625" bestFit="1" customWidth="1"/>
    <col min="11" max="12" width="17.1640625" bestFit="1" customWidth="1"/>
  </cols>
  <sheetData>
    <row r="1" spans="1:12" s="12" customFormat="1" x14ac:dyDescent="0.2">
      <c r="B1" s="38" t="s">
        <v>61</v>
      </c>
      <c r="C1" s="12" t="s">
        <v>62</v>
      </c>
      <c r="D1" s="12" t="s">
        <v>60</v>
      </c>
      <c r="E1" s="12" t="s">
        <v>68</v>
      </c>
      <c r="F1" s="38" t="s">
        <v>63</v>
      </c>
      <c r="G1" s="12" t="s">
        <v>64</v>
      </c>
      <c r="H1" s="12" t="s">
        <v>67</v>
      </c>
      <c r="I1" s="12" t="s">
        <v>69</v>
      </c>
      <c r="J1" s="12" t="s">
        <v>70</v>
      </c>
      <c r="K1" s="12" t="s">
        <v>81</v>
      </c>
      <c r="L1" s="12" t="s">
        <v>82</v>
      </c>
    </row>
    <row r="2" spans="1:12" x14ac:dyDescent="0.2">
      <c r="A2" s="62" t="s">
        <v>65</v>
      </c>
      <c r="B2" s="41">
        <v>136781</v>
      </c>
      <c r="C2" s="34">
        <v>710854</v>
      </c>
      <c r="D2" s="35">
        <f>B2/SUM(B2:C2)</f>
        <v>0.16136780571826317</v>
      </c>
      <c r="E2" s="63">
        <f>SUM(B2:C2)</f>
        <v>847635</v>
      </c>
      <c r="F2" s="41">
        <v>344776</v>
      </c>
      <c r="G2" s="34">
        <v>852420</v>
      </c>
      <c r="H2" s="36">
        <f>F2/SUM(F2:G2)</f>
        <v>0.28798626123040838</v>
      </c>
      <c r="I2" s="31">
        <f>SUM(F2:G2)</f>
        <v>1197196</v>
      </c>
      <c r="J2" s="36">
        <f>F2/(F2+B2)</f>
        <v>0.71596093505026404</v>
      </c>
      <c r="K2" s="36">
        <f>B2/(B$2+B$3)</f>
        <v>0.45442192691029898</v>
      </c>
      <c r="L2" s="36">
        <f>F2/(F$2+F$3)</f>
        <v>0.52962447502388699</v>
      </c>
    </row>
    <row r="3" spans="1:12" x14ac:dyDescent="0.2">
      <c r="A3" s="62" t="s">
        <v>66</v>
      </c>
      <c r="B3" s="41">
        <v>164219</v>
      </c>
      <c r="C3" s="34">
        <v>608476</v>
      </c>
      <c r="D3" s="35">
        <f>B3/SUM(B3:C3)</f>
        <v>0.21252758203430849</v>
      </c>
      <c r="E3" s="63">
        <f>SUM(B3:C3)</f>
        <v>772695</v>
      </c>
      <c r="F3" s="41">
        <v>306206</v>
      </c>
      <c r="G3" s="34">
        <v>605338</v>
      </c>
      <c r="H3" s="36">
        <f>F3/SUM(F3:G3)</f>
        <v>0.33592015305898565</v>
      </c>
      <c r="I3" s="31">
        <f>SUM(F3:G3)</f>
        <v>911544</v>
      </c>
      <c r="J3" s="36">
        <f>F3/(F3+B3)</f>
        <v>0.65091353563267262</v>
      </c>
      <c r="K3" s="36">
        <f>B3/(B$2+B$3)</f>
        <v>0.54557807308970097</v>
      </c>
      <c r="L3" s="36">
        <f t="shared" ref="L3:L4" si="0">F3/(F$2+F$3)</f>
        <v>0.47037552497611301</v>
      </c>
    </row>
    <row r="4" spans="1:12" x14ac:dyDescent="0.2">
      <c r="A4" t="s">
        <v>80</v>
      </c>
      <c r="F4" s="37">
        <f>2638+2976+580</f>
        <v>6194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DA74-10FC-4F44-ABFE-FA0DFDB5F64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C6B1-A5A7-FC41-8F62-100936BC21AE}">
  <dimension ref="A1:H25"/>
  <sheetViews>
    <sheetView workbookViewId="0">
      <selection activeCell="F24" sqref="F24"/>
    </sheetView>
  </sheetViews>
  <sheetFormatPr baseColWidth="10" defaultRowHeight="16" x14ac:dyDescent="0.2"/>
  <cols>
    <col min="1" max="1" width="14.5" bestFit="1" customWidth="1"/>
    <col min="2" max="2" width="16" bestFit="1" customWidth="1"/>
    <col min="3" max="3" width="17.5" bestFit="1" customWidth="1"/>
    <col min="4" max="4" width="14" bestFit="1" customWidth="1"/>
    <col min="5" max="5" width="16" bestFit="1" customWidth="1"/>
    <col min="6" max="6" width="17.5" bestFit="1" customWidth="1"/>
    <col min="7" max="7" width="14" bestFit="1" customWidth="1"/>
  </cols>
  <sheetData>
    <row r="1" spans="1:8" s="12" customFormat="1" x14ac:dyDescent="0.2">
      <c r="A1" s="12" t="s">
        <v>1</v>
      </c>
      <c r="B1" s="12" t="s">
        <v>71</v>
      </c>
      <c r="C1" s="12" t="s">
        <v>75</v>
      </c>
      <c r="D1" s="12" t="s">
        <v>73</v>
      </c>
      <c r="E1" s="12" t="s">
        <v>72</v>
      </c>
      <c r="F1" s="12" t="s">
        <v>76</v>
      </c>
      <c r="G1" s="12" t="s">
        <v>74</v>
      </c>
      <c r="H1" s="12" t="s">
        <v>77</v>
      </c>
    </row>
    <row r="2" spans="1:8" x14ac:dyDescent="0.2">
      <c r="A2" s="6" t="s">
        <v>6</v>
      </c>
      <c r="B2" s="55">
        <v>15410</v>
      </c>
      <c r="C2">
        <v>20478</v>
      </c>
      <c r="D2" s="36">
        <f>B2/C2</f>
        <v>0.7525148940326204</v>
      </c>
      <c r="E2" s="33">
        <v>18048</v>
      </c>
      <c r="F2">
        <v>21533</v>
      </c>
      <c r="G2" s="36">
        <f>E2/F2</f>
        <v>0.83815538940231271</v>
      </c>
      <c r="H2" s="4">
        <f>G2-D2</f>
        <v>8.5640495369692315E-2</v>
      </c>
    </row>
    <row r="3" spans="1:8" x14ac:dyDescent="0.2">
      <c r="A3" s="6" t="s">
        <v>7</v>
      </c>
      <c r="B3" s="55">
        <v>119195</v>
      </c>
      <c r="C3">
        <v>180338</v>
      </c>
      <c r="D3" s="36">
        <f t="shared" ref="D3:D25" si="0">B3/C3</f>
        <v>0.66095332098614823</v>
      </c>
      <c r="E3" s="57">
        <v>147985</v>
      </c>
      <c r="F3">
        <v>213711</v>
      </c>
      <c r="G3" s="36">
        <f t="shared" ref="G3:G25" si="1">E3/F3</f>
        <v>0.69245382783291454</v>
      </c>
      <c r="H3" s="4">
        <f t="shared" ref="H3:H25" si="2">G3-D3</f>
        <v>3.1500506846766307E-2</v>
      </c>
    </row>
    <row r="4" spans="1:8" x14ac:dyDescent="0.2">
      <c r="A4" s="6" t="s">
        <v>8</v>
      </c>
      <c r="B4" s="55">
        <v>30845</v>
      </c>
      <c r="C4">
        <v>140686</v>
      </c>
      <c r="D4" s="36">
        <f t="shared" si="0"/>
        <v>0.21924711769472441</v>
      </c>
      <c r="E4" s="57">
        <v>54136</v>
      </c>
      <c r="F4">
        <v>169750</v>
      </c>
      <c r="G4" s="36">
        <f t="shared" si="1"/>
        <v>0.31891605301914583</v>
      </c>
      <c r="H4" s="4">
        <f t="shared" si="2"/>
        <v>9.966893532442142E-2</v>
      </c>
    </row>
    <row r="5" spans="1:8" x14ac:dyDescent="0.2">
      <c r="A5" s="6" t="s">
        <v>9</v>
      </c>
      <c r="B5" s="55">
        <v>155936</v>
      </c>
      <c r="C5">
        <v>264143</v>
      </c>
      <c r="D5" s="36">
        <f t="shared" si="0"/>
        <v>0.59034689543164121</v>
      </c>
      <c r="E5" s="57">
        <v>188110</v>
      </c>
      <c r="F5">
        <v>304808</v>
      </c>
      <c r="G5" s="36">
        <f t="shared" si="1"/>
        <v>0.61714259468255428</v>
      </c>
      <c r="H5" s="4">
        <f t="shared" si="2"/>
        <v>2.6795699250913074E-2</v>
      </c>
    </row>
    <row r="6" spans="1:8" x14ac:dyDescent="0.2">
      <c r="A6" s="6" t="s">
        <v>10</v>
      </c>
      <c r="B6" s="55">
        <v>22739</v>
      </c>
      <c r="C6">
        <v>32904</v>
      </c>
      <c r="D6" s="36">
        <f t="shared" si="0"/>
        <v>0.6910709944079747</v>
      </c>
      <c r="E6" s="57">
        <v>28099</v>
      </c>
      <c r="F6">
        <v>36985</v>
      </c>
      <c r="G6" s="36">
        <f t="shared" si="1"/>
        <v>0.75974043531161284</v>
      </c>
      <c r="H6" s="4">
        <f t="shared" si="2"/>
        <v>6.8669440903638135E-2</v>
      </c>
    </row>
    <row r="7" spans="1:8" x14ac:dyDescent="0.2">
      <c r="A7" s="6" t="s">
        <v>11</v>
      </c>
      <c r="B7" s="55">
        <v>7144</v>
      </c>
      <c r="C7">
        <v>9208</v>
      </c>
      <c r="D7" s="36">
        <f t="shared" si="0"/>
        <v>0.77584708948740222</v>
      </c>
      <c r="E7" s="64">
        <v>9166</v>
      </c>
      <c r="F7">
        <v>11071</v>
      </c>
      <c r="G7" s="36">
        <f t="shared" si="1"/>
        <v>0.82792882305121485</v>
      </c>
      <c r="H7" s="4">
        <f t="shared" si="2"/>
        <v>5.2081733563812627E-2</v>
      </c>
    </row>
    <row r="8" spans="1:8" x14ac:dyDescent="0.2">
      <c r="A8" s="6" t="s">
        <v>12</v>
      </c>
      <c r="B8" s="55">
        <v>52951</v>
      </c>
      <c r="C8">
        <v>64419</v>
      </c>
      <c r="D8" s="36">
        <f t="shared" si="0"/>
        <v>0.82197798786072429</v>
      </c>
      <c r="E8" s="57">
        <v>60214</v>
      </c>
      <c r="F8">
        <v>71847</v>
      </c>
      <c r="G8" s="36">
        <f t="shared" si="1"/>
        <v>0.83808648934541452</v>
      </c>
      <c r="H8" s="4">
        <f t="shared" si="2"/>
        <v>1.610850148469023E-2</v>
      </c>
    </row>
    <row r="9" spans="1:8" x14ac:dyDescent="0.2">
      <c r="A9" s="6" t="s">
        <v>13</v>
      </c>
      <c r="B9" s="55">
        <v>20699</v>
      </c>
      <c r="C9">
        <v>26766</v>
      </c>
      <c r="D9" s="36">
        <f t="shared" si="0"/>
        <v>0.77333183890009716</v>
      </c>
      <c r="E9" s="57">
        <v>26171</v>
      </c>
      <c r="F9">
        <v>33575</v>
      </c>
      <c r="G9" s="36">
        <f t="shared" si="1"/>
        <v>0.77947877885331351</v>
      </c>
      <c r="H9" s="4">
        <f t="shared" si="2"/>
        <v>6.1469399532163571E-3</v>
      </c>
    </row>
    <row r="10" spans="1:8" x14ac:dyDescent="0.2">
      <c r="A10" s="6" t="s">
        <v>14</v>
      </c>
      <c r="B10" s="55">
        <v>22268</v>
      </c>
      <c r="C10">
        <v>47469</v>
      </c>
      <c r="D10" s="36">
        <f t="shared" si="0"/>
        <v>0.46910615348964585</v>
      </c>
      <c r="E10" s="57">
        <v>30294</v>
      </c>
      <c r="F10">
        <v>61030</v>
      </c>
      <c r="G10" s="36">
        <f t="shared" si="1"/>
        <v>0.49637883008356548</v>
      </c>
      <c r="H10" s="4">
        <f t="shared" si="2"/>
        <v>2.7272676593919631E-2</v>
      </c>
    </row>
    <row r="11" spans="1:8" x14ac:dyDescent="0.2">
      <c r="A11" s="6" t="s">
        <v>15</v>
      </c>
      <c r="B11" s="55">
        <v>7276</v>
      </c>
      <c r="C11">
        <v>10660</v>
      </c>
      <c r="D11" s="36">
        <f t="shared" si="0"/>
        <v>0.68255159474671667</v>
      </c>
      <c r="E11" s="57">
        <v>8721</v>
      </c>
      <c r="F11">
        <v>11672</v>
      </c>
      <c r="G11" s="36">
        <f t="shared" si="1"/>
        <v>0.74717272104180943</v>
      </c>
      <c r="H11" s="4">
        <f t="shared" si="2"/>
        <v>6.4621126295092757E-2</v>
      </c>
    </row>
    <row r="12" spans="1:8" x14ac:dyDescent="0.2">
      <c r="A12" s="6" t="s">
        <v>16</v>
      </c>
      <c r="B12" s="55">
        <v>50715</v>
      </c>
      <c r="C12">
        <v>80072</v>
      </c>
      <c r="D12" s="36">
        <f t="shared" si="0"/>
        <v>0.63336746927765009</v>
      </c>
      <c r="E12" s="57">
        <v>68554</v>
      </c>
      <c r="F12">
        <v>99807</v>
      </c>
      <c r="G12" s="36">
        <f t="shared" si="1"/>
        <v>0.68686565070586236</v>
      </c>
      <c r="H12" s="4">
        <f t="shared" si="2"/>
        <v>5.3498181428212277E-2</v>
      </c>
    </row>
    <row r="13" spans="1:8" x14ac:dyDescent="0.2">
      <c r="A13" s="6" t="s">
        <v>17</v>
      </c>
      <c r="B13" s="55">
        <v>7319</v>
      </c>
      <c r="C13">
        <v>9182</v>
      </c>
      <c r="D13" s="36">
        <f t="shared" si="0"/>
        <v>0.7971030276628186</v>
      </c>
      <c r="E13" s="57">
        <v>8947</v>
      </c>
      <c r="F13">
        <v>10304</v>
      </c>
      <c r="G13" s="36">
        <f t="shared" si="1"/>
        <v>0.8683035714285714</v>
      </c>
      <c r="H13" s="4">
        <f t="shared" si="2"/>
        <v>7.12005437657528E-2</v>
      </c>
    </row>
    <row r="14" spans="1:8" x14ac:dyDescent="0.2">
      <c r="A14" s="6" t="s">
        <v>18</v>
      </c>
      <c r="B14" s="55">
        <v>69986</v>
      </c>
      <c r="C14">
        <f>19814+69986+1422+3+235</f>
        <v>91460</v>
      </c>
      <c r="D14" s="36">
        <f t="shared" si="0"/>
        <v>0.76520883446315324</v>
      </c>
      <c r="E14" s="57">
        <v>82460</v>
      </c>
      <c r="F14">
        <v>106245</v>
      </c>
      <c r="G14" s="36">
        <f t="shared" si="1"/>
        <v>0.77613064144195021</v>
      </c>
      <c r="H14" s="4">
        <f t="shared" si="2"/>
        <v>1.0921806978796966E-2</v>
      </c>
    </row>
    <row r="15" spans="1:8" x14ac:dyDescent="0.2">
      <c r="A15" s="6" t="s">
        <v>19</v>
      </c>
      <c r="B15" s="55">
        <v>54353</v>
      </c>
      <c r="C15">
        <f>49227+54353+1575+12+2+284</f>
        <v>105453</v>
      </c>
      <c r="D15" s="36">
        <f t="shared" si="0"/>
        <v>0.51542393293694821</v>
      </c>
      <c r="E15" s="57">
        <v>76910</v>
      </c>
      <c r="F15">
        <v>135176</v>
      </c>
      <c r="G15" s="36">
        <f t="shared" si="1"/>
        <v>0.56896194590755755</v>
      </c>
      <c r="H15" s="4">
        <f t="shared" si="2"/>
        <v>5.3538012970609339E-2</v>
      </c>
    </row>
    <row r="16" spans="1:8" x14ac:dyDescent="0.2">
      <c r="A16" s="6" t="s">
        <v>20</v>
      </c>
      <c r="B16" s="55">
        <v>5009</v>
      </c>
      <c r="C16">
        <f>2603+5009+113+1+30</f>
        <v>7756</v>
      </c>
      <c r="D16" s="36">
        <f t="shared" si="0"/>
        <v>0.64582258896338318</v>
      </c>
      <c r="E16" s="57">
        <v>6064</v>
      </c>
      <c r="F16">
        <v>8220</v>
      </c>
      <c r="G16" s="36">
        <f t="shared" si="1"/>
        <v>0.73771289537712892</v>
      </c>
      <c r="H16" s="4">
        <f t="shared" si="2"/>
        <v>9.1890306413745737E-2</v>
      </c>
    </row>
    <row r="17" spans="1:8" x14ac:dyDescent="0.2">
      <c r="A17" s="6" t="s">
        <v>21</v>
      </c>
      <c r="B17" s="55">
        <v>97312</v>
      </c>
      <c r="C17">
        <f>163694+97312+3286+9+518</f>
        <v>264819</v>
      </c>
      <c r="D17" s="36">
        <f t="shared" si="0"/>
        <v>0.36746608060599883</v>
      </c>
      <c r="E17" s="57">
        <v>158573</v>
      </c>
      <c r="F17">
        <v>356202</v>
      </c>
      <c r="G17" s="36">
        <f t="shared" si="1"/>
        <v>0.44517717474915919</v>
      </c>
      <c r="H17" s="4">
        <f t="shared" si="2"/>
        <v>7.7711094143160353E-2</v>
      </c>
    </row>
    <row r="18" spans="1:8" x14ac:dyDescent="0.2">
      <c r="A18" s="6" t="s">
        <v>22</v>
      </c>
      <c r="B18" s="55">
        <v>32619</v>
      </c>
      <c r="C18">
        <f>184950+32619+1711+13+279</f>
        <v>219572</v>
      </c>
      <c r="D18" s="36">
        <f t="shared" si="0"/>
        <v>0.14855719308472848</v>
      </c>
      <c r="E18" s="57">
        <v>83595</v>
      </c>
      <c r="F18">
        <v>295982</v>
      </c>
      <c r="G18" s="36">
        <f t="shared" si="1"/>
        <v>0.28243271550296978</v>
      </c>
      <c r="H18" s="4">
        <f t="shared" si="2"/>
        <v>0.1338755224182413</v>
      </c>
    </row>
    <row r="19" spans="1:8" x14ac:dyDescent="0.2">
      <c r="A19" s="6" t="s">
        <v>23</v>
      </c>
      <c r="B19" s="55">
        <v>15436</v>
      </c>
      <c r="C19">
        <f>3757+15436+197+8+28</f>
        <v>19426</v>
      </c>
      <c r="D19" s="36">
        <f t="shared" si="0"/>
        <v>0.79460516833110262</v>
      </c>
      <c r="E19" s="57">
        <v>18718</v>
      </c>
      <c r="F19">
        <v>21924</v>
      </c>
      <c r="G19" s="36">
        <f t="shared" si="1"/>
        <v>0.85376756066411241</v>
      </c>
      <c r="H19" s="4">
        <f t="shared" si="2"/>
        <v>5.9162392333009794E-2</v>
      </c>
    </row>
    <row r="20" spans="1:8" x14ac:dyDescent="0.2">
      <c r="A20" s="6" t="s">
        <v>24</v>
      </c>
      <c r="B20" s="55">
        <v>23675</v>
      </c>
      <c r="C20">
        <f>8203+23675+645+34</f>
        <v>32557</v>
      </c>
      <c r="D20" s="36">
        <f t="shared" si="0"/>
        <v>0.72718616580151729</v>
      </c>
      <c r="E20" s="57">
        <v>29187</v>
      </c>
      <c r="F20">
        <v>37993</v>
      </c>
      <c r="G20" s="36">
        <f t="shared" si="1"/>
        <v>0.76822046166399072</v>
      </c>
      <c r="H20" s="4">
        <f t="shared" si="2"/>
        <v>4.1034295862473424E-2</v>
      </c>
    </row>
    <row r="21" spans="1:8" x14ac:dyDescent="0.2">
      <c r="A21" s="6" t="s">
        <v>25</v>
      </c>
      <c r="B21" s="55">
        <v>4488</v>
      </c>
      <c r="C21">
        <f>2135+4488+77+1</f>
        <v>6701</v>
      </c>
      <c r="D21" s="36">
        <f t="shared" si="0"/>
        <v>0.66975078346515449</v>
      </c>
      <c r="E21" s="57">
        <v>4923</v>
      </c>
      <c r="F21">
        <v>7015</v>
      </c>
      <c r="G21" s="36">
        <f t="shared" si="1"/>
        <v>0.70178189593727724</v>
      </c>
      <c r="H21" s="4">
        <f t="shared" si="2"/>
        <v>3.2031112472122758E-2</v>
      </c>
    </row>
    <row r="22" spans="1:8" x14ac:dyDescent="0.2">
      <c r="A22" s="6" t="s">
        <v>26</v>
      </c>
      <c r="B22" s="55">
        <v>10616</v>
      </c>
      <c r="C22">
        <f>4420+10616+168+22</f>
        <v>15226</v>
      </c>
      <c r="D22" s="36">
        <f t="shared" si="0"/>
        <v>0.69722842506239324</v>
      </c>
      <c r="E22" s="57">
        <v>13356</v>
      </c>
      <c r="F22">
        <v>17135</v>
      </c>
      <c r="G22" s="36">
        <f t="shared" si="1"/>
        <v>0.77945725124015175</v>
      </c>
      <c r="H22" s="4">
        <f t="shared" si="2"/>
        <v>8.2228826177758507E-2</v>
      </c>
    </row>
    <row r="23" spans="1:8" x14ac:dyDescent="0.2">
      <c r="A23" s="6" t="s">
        <v>27</v>
      </c>
      <c r="B23" s="55">
        <v>28469</v>
      </c>
      <c r="C23">
        <f>9661+28469+653+6+32</f>
        <v>38821</v>
      </c>
      <c r="D23" s="36">
        <f t="shared" si="0"/>
        <v>0.73334020246773657</v>
      </c>
      <c r="E23" s="57">
        <v>36614</v>
      </c>
      <c r="F23">
        <v>46946</v>
      </c>
      <c r="G23" s="36">
        <f t="shared" si="1"/>
        <v>0.77991735185106292</v>
      </c>
      <c r="H23" s="4">
        <f t="shared" si="2"/>
        <v>4.6577149383326355E-2</v>
      </c>
    </row>
    <row r="24" spans="1:8" x14ac:dyDescent="0.2">
      <c r="A24" s="6" t="s">
        <v>28</v>
      </c>
      <c r="B24" s="55">
        <v>16669</v>
      </c>
      <c r="C24">
        <f>8833+16669+396+26</f>
        <v>25924</v>
      </c>
      <c r="D24" s="36">
        <f t="shared" si="0"/>
        <v>0.64299490819318006</v>
      </c>
      <c r="E24" s="33">
        <v>21426</v>
      </c>
      <c r="F24">
        <v>31410</v>
      </c>
      <c r="G24" s="36">
        <f t="shared" si="1"/>
        <v>0.68213944603629417</v>
      </c>
      <c r="H24" s="4">
        <f t="shared" si="2"/>
        <v>3.9144537843114113E-2</v>
      </c>
    </row>
    <row r="25" spans="1:8" x14ac:dyDescent="0.2">
      <c r="A25" s="6" t="s">
        <v>29</v>
      </c>
      <c r="B25" s="55">
        <v>13271</v>
      </c>
      <c r="C25">
        <f>5521+13271+331+14</f>
        <v>19137</v>
      </c>
      <c r="D25" s="36">
        <f t="shared" si="0"/>
        <v>0.69347337618226468</v>
      </c>
      <c r="E25" s="33">
        <v>16925</v>
      </c>
      <c r="F25">
        <v>22196</v>
      </c>
      <c r="G25" s="36">
        <f t="shared" si="1"/>
        <v>0.76252477923950257</v>
      </c>
      <c r="H25" s="4">
        <f t="shared" si="2"/>
        <v>6.9051403057237892E-2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E833-6403-2448-92BE-0DD088BF40B2}">
  <dimension ref="A1:D25"/>
  <sheetViews>
    <sheetView workbookViewId="0">
      <selection activeCell="G16" sqref="G16"/>
    </sheetView>
  </sheetViews>
  <sheetFormatPr baseColWidth="10" defaultRowHeight="16" x14ac:dyDescent="0.2"/>
  <cols>
    <col min="1" max="1" width="14.5" bestFit="1" customWidth="1"/>
    <col min="2" max="3" width="17.5" bestFit="1" customWidth="1"/>
  </cols>
  <sheetData>
    <row r="1" spans="1:4" x14ac:dyDescent="0.2">
      <c r="A1" s="12" t="s">
        <v>1</v>
      </c>
      <c r="B1" s="12" t="s">
        <v>75</v>
      </c>
      <c r="C1" s="12" t="s">
        <v>76</v>
      </c>
      <c r="D1" s="12" t="s">
        <v>78</v>
      </c>
    </row>
    <row r="2" spans="1:4" x14ac:dyDescent="0.2">
      <c r="A2" s="6" t="s">
        <v>22</v>
      </c>
      <c r="B2">
        <f>184950+32619+1711+13+279</f>
        <v>219572</v>
      </c>
      <c r="C2">
        <v>295982</v>
      </c>
      <c r="D2" s="65">
        <f t="shared" ref="D2:D25" si="0">((C2-B2)/B2)*100</f>
        <v>34.799519064361576</v>
      </c>
    </row>
    <row r="3" spans="1:4" x14ac:dyDescent="0.2">
      <c r="A3" s="6" t="s">
        <v>21</v>
      </c>
      <c r="B3">
        <f>163694+97312+3286+9+518</f>
        <v>264819</v>
      </c>
      <c r="C3">
        <v>356202</v>
      </c>
      <c r="D3" s="65">
        <f t="shared" si="0"/>
        <v>34.50772036749629</v>
      </c>
    </row>
    <row r="4" spans="1:4" x14ac:dyDescent="0.2">
      <c r="A4" s="6" t="s">
        <v>14</v>
      </c>
      <c r="B4">
        <v>47469</v>
      </c>
      <c r="C4">
        <v>61030</v>
      </c>
      <c r="D4" s="65">
        <f t="shared" si="0"/>
        <v>28.568118140259958</v>
      </c>
    </row>
    <row r="5" spans="1:4" x14ac:dyDescent="0.2">
      <c r="A5" s="6" t="s">
        <v>19</v>
      </c>
      <c r="B5">
        <f>49227+54353+1575+12+2+284</f>
        <v>105453</v>
      </c>
      <c r="C5">
        <v>135176</v>
      </c>
      <c r="D5" s="65">
        <f t="shared" si="0"/>
        <v>28.186016519207609</v>
      </c>
    </row>
    <row r="6" spans="1:4" x14ac:dyDescent="0.2">
      <c r="A6" s="6" t="s">
        <v>13</v>
      </c>
      <c r="B6">
        <v>26766</v>
      </c>
      <c r="C6">
        <v>33575</v>
      </c>
      <c r="D6" s="65">
        <f t="shared" si="0"/>
        <v>25.43898976313233</v>
      </c>
    </row>
    <row r="7" spans="1:4" x14ac:dyDescent="0.2">
      <c r="A7" s="6" t="s">
        <v>16</v>
      </c>
      <c r="B7">
        <v>80072</v>
      </c>
      <c r="C7">
        <v>99807</v>
      </c>
      <c r="D7" s="65">
        <f t="shared" si="0"/>
        <v>24.646568088720151</v>
      </c>
    </row>
    <row r="8" spans="1:4" x14ac:dyDescent="0.2">
      <c r="A8" s="6" t="s">
        <v>28</v>
      </c>
      <c r="B8">
        <f>8833+16669+396+26</f>
        <v>25924</v>
      </c>
      <c r="C8">
        <v>31410</v>
      </c>
      <c r="D8" s="65">
        <f t="shared" si="0"/>
        <v>21.161857738003395</v>
      </c>
    </row>
    <row r="9" spans="1:4" x14ac:dyDescent="0.2">
      <c r="A9" s="6" t="s">
        <v>27</v>
      </c>
      <c r="B9">
        <f>9661+28469+653+6+32</f>
        <v>38821</v>
      </c>
      <c r="C9">
        <v>46946</v>
      </c>
      <c r="D9" s="65">
        <f t="shared" si="0"/>
        <v>20.929393884753097</v>
      </c>
    </row>
    <row r="10" spans="1:4" x14ac:dyDescent="0.2">
      <c r="A10" s="6" t="s">
        <v>8</v>
      </c>
      <c r="B10">
        <v>140686</v>
      </c>
      <c r="C10">
        <v>169750</v>
      </c>
      <c r="D10" s="65">
        <f t="shared" si="0"/>
        <v>20.658772017116132</v>
      </c>
    </row>
    <row r="11" spans="1:4" x14ac:dyDescent="0.2">
      <c r="A11" s="6" t="s">
        <v>11</v>
      </c>
      <c r="B11">
        <v>9208</v>
      </c>
      <c r="C11">
        <v>11071</v>
      </c>
      <c r="D11" s="65">
        <f t="shared" si="0"/>
        <v>20.232406602953954</v>
      </c>
    </row>
    <row r="12" spans="1:4" x14ac:dyDescent="0.2">
      <c r="A12" s="6" t="s">
        <v>7</v>
      </c>
      <c r="B12">
        <v>180338</v>
      </c>
      <c r="C12">
        <v>213711</v>
      </c>
      <c r="D12" s="65">
        <f t="shared" si="0"/>
        <v>18.505805764730674</v>
      </c>
    </row>
    <row r="13" spans="1:4" x14ac:dyDescent="0.2">
      <c r="A13" s="6" t="s">
        <v>24</v>
      </c>
      <c r="B13">
        <f>8203+23675+645+34</f>
        <v>32557</v>
      </c>
      <c r="C13">
        <v>37993</v>
      </c>
      <c r="D13" s="65">
        <f t="shared" si="0"/>
        <v>16.696870104739382</v>
      </c>
    </row>
    <row r="14" spans="1:4" x14ac:dyDescent="0.2">
      <c r="A14" s="6" t="s">
        <v>18</v>
      </c>
      <c r="B14">
        <f>19814+69986+1422+3+235</f>
        <v>91460</v>
      </c>
      <c r="C14">
        <v>106245</v>
      </c>
      <c r="D14" s="65">
        <f t="shared" si="0"/>
        <v>16.165536846708946</v>
      </c>
    </row>
    <row r="15" spans="1:4" x14ac:dyDescent="0.2">
      <c r="A15" s="6" t="s">
        <v>29</v>
      </c>
      <c r="B15">
        <f>5521+13271+331+14</f>
        <v>19137</v>
      </c>
      <c r="C15">
        <v>22196</v>
      </c>
      <c r="D15" s="65">
        <f t="shared" si="0"/>
        <v>15.984741600041804</v>
      </c>
    </row>
    <row r="16" spans="1:4" x14ac:dyDescent="0.2">
      <c r="A16" s="6" t="s">
        <v>9</v>
      </c>
      <c r="B16">
        <v>264143</v>
      </c>
      <c r="C16">
        <v>304808</v>
      </c>
      <c r="D16" s="65">
        <f t="shared" si="0"/>
        <v>15.395070094607846</v>
      </c>
    </row>
    <row r="17" spans="1:4" x14ac:dyDescent="0.2">
      <c r="A17" s="6" t="s">
        <v>23</v>
      </c>
      <c r="B17">
        <f>3757+15436+197+8+28</f>
        <v>19426</v>
      </c>
      <c r="C17">
        <v>21924</v>
      </c>
      <c r="D17" s="65">
        <f t="shared" si="0"/>
        <v>12.859054874909914</v>
      </c>
    </row>
    <row r="18" spans="1:4" x14ac:dyDescent="0.2">
      <c r="A18" s="6" t="s">
        <v>26</v>
      </c>
      <c r="B18">
        <f>4420+10616+168+22</f>
        <v>15226</v>
      </c>
      <c r="C18">
        <v>17135</v>
      </c>
      <c r="D18" s="65">
        <f t="shared" si="0"/>
        <v>12.537764350453173</v>
      </c>
    </row>
    <row r="19" spans="1:4" x14ac:dyDescent="0.2">
      <c r="A19" s="6" t="s">
        <v>10</v>
      </c>
      <c r="B19">
        <v>32904</v>
      </c>
      <c r="C19">
        <v>36985</v>
      </c>
      <c r="D19" s="65">
        <f t="shared" si="0"/>
        <v>12.402747386336008</v>
      </c>
    </row>
    <row r="20" spans="1:4" x14ac:dyDescent="0.2">
      <c r="A20" s="6" t="s">
        <v>17</v>
      </c>
      <c r="B20">
        <v>9182</v>
      </c>
      <c r="C20">
        <v>10304</v>
      </c>
      <c r="D20" s="65">
        <f t="shared" si="0"/>
        <v>12.219560008712699</v>
      </c>
    </row>
    <row r="21" spans="1:4" x14ac:dyDescent="0.2">
      <c r="A21" s="6" t="s">
        <v>12</v>
      </c>
      <c r="B21">
        <v>64419</v>
      </c>
      <c r="C21">
        <v>71847</v>
      </c>
      <c r="D21" s="65">
        <f t="shared" si="0"/>
        <v>11.530759558515346</v>
      </c>
    </row>
    <row r="22" spans="1:4" x14ac:dyDescent="0.2">
      <c r="A22" s="6" t="s">
        <v>15</v>
      </c>
      <c r="B22">
        <v>10660</v>
      </c>
      <c r="C22">
        <v>11672</v>
      </c>
      <c r="D22" s="65">
        <f t="shared" si="0"/>
        <v>9.4934333958724206</v>
      </c>
    </row>
    <row r="23" spans="1:4" x14ac:dyDescent="0.2">
      <c r="A23" s="6" t="s">
        <v>20</v>
      </c>
      <c r="B23">
        <f>2603+5009+113+1+30</f>
        <v>7756</v>
      </c>
      <c r="C23">
        <v>8220</v>
      </c>
      <c r="D23" s="65">
        <f t="shared" si="0"/>
        <v>5.9824651882413615</v>
      </c>
    </row>
    <row r="24" spans="1:4" x14ac:dyDescent="0.2">
      <c r="A24" s="6" t="s">
        <v>6</v>
      </c>
      <c r="B24">
        <v>20478</v>
      </c>
      <c r="C24">
        <v>21533</v>
      </c>
      <c r="D24" s="65">
        <f t="shared" si="0"/>
        <v>5.151870299833968</v>
      </c>
    </row>
    <row r="25" spans="1:4" x14ac:dyDescent="0.2">
      <c r="A25" s="6" t="s">
        <v>25</v>
      </c>
      <c r="B25">
        <f>2135+4488+77+1</f>
        <v>6701</v>
      </c>
      <c r="C25">
        <v>7015</v>
      </c>
      <c r="D25" s="65">
        <f t="shared" si="0"/>
        <v>4.6858677809282199</v>
      </c>
    </row>
  </sheetData>
  <sortState ref="A2:D25">
    <sortCondition descending="1"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F116-4E53-CB43-B58F-D8FC6B10FEB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turnout-state</vt:lpstr>
      <vt:lpstr>turnout-countyparty</vt:lpstr>
      <vt:lpstr>turnout-earlyvoting</vt:lpstr>
      <vt:lpstr>voting-county</vt:lpstr>
      <vt:lpstr>earlybycand</vt:lpstr>
      <vt:lpstr>mdrepoutcomes</vt:lpstr>
      <vt:lpstr>graphic1</vt:lpstr>
      <vt:lpstr>graphic2</vt:lpstr>
      <vt:lpstr>graphic3</vt:lpstr>
      <vt:lpstr>graphic4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2018-11-06T19:03:41Z</dcterms:created>
  <dcterms:modified xsi:type="dcterms:W3CDTF">2018-11-08T16:05:35Z</dcterms:modified>
</cp:coreProperties>
</file>