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election-night-app/election-night-graphics/data/"/>
    </mc:Choice>
  </mc:AlternateContent>
  <xr:revisionPtr revIDLastSave="0" documentId="10_ncr:8100000_{9664CBD6-C1B8-114D-AA66-CB2C4C79FB4C}" xr6:coauthVersionLast="34" xr6:coauthVersionMax="34" xr10:uidLastSave="{00000000-0000-0000-0000-000000000000}"/>
  <bookViews>
    <workbookView xWindow="22780" yWindow="1620" windowWidth="27240" windowHeight="25580" activeTab="3" xr2:uid="{EF519B7F-F581-D644-9218-2E498586D9F3}"/>
  </bookViews>
  <sheets>
    <sheet name="turnout-state" sheetId="1" r:id="rId1"/>
    <sheet name="turnout-countyparty" sheetId="2" r:id="rId2"/>
    <sheet name="turnout-earlyvoting" sheetId="3" r:id="rId3"/>
    <sheet name="voting-county" sheetId="4" r:id="rId4"/>
    <sheet name="earlybycand" sheetId="5" r:id="rId5"/>
    <sheet name="mdrepoutcom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O3" i="4"/>
  <c r="N3" i="4"/>
  <c r="L3" i="4"/>
  <c r="J3" i="5"/>
  <c r="J2" i="5"/>
  <c r="I3" i="5"/>
  <c r="I2" i="5"/>
  <c r="E3" i="5"/>
  <c r="E2" i="5"/>
  <c r="H3" i="5"/>
  <c r="D3" i="5"/>
  <c r="H2" i="5"/>
  <c r="D2" i="5"/>
  <c r="M28" i="4"/>
  <c r="T2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H29" i="4"/>
  <c r="H28" i="4"/>
  <c r="G28" i="4"/>
  <c r="G29" i="4" s="1"/>
  <c r="C28" i="4"/>
  <c r="C29" i="4" s="1"/>
  <c r="B28" i="4"/>
  <c r="B29" i="4" s="1"/>
  <c r="Q16" i="4"/>
  <c r="P11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Q3" i="4" s="1"/>
  <c r="J3" i="4"/>
  <c r="P3" i="4" s="1"/>
  <c r="K4" i="4"/>
  <c r="K5" i="4"/>
  <c r="K6" i="4"/>
  <c r="K7" i="4"/>
  <c r="Q7" i="4" s="1"/>
  <c r="K8" i="4"/>
  <c r="Q8" i="4" s="1"/>
  <c r="K9" i="4"/>
  <c r="K10" i="4"/>
  <c r="K11" i="4"/>
  <c r="K12" i="4"/>
  <c r="K13" i="4"/>
  <c r="K14" i="4"/>
  <c r="K15" i="4"/>
  <c r="Q15" i="4" s="1"/>
  <c r="K16" i="4"/>
  <c r="K17" i="4"/>
  <c r="Q17" i="4" s="1"/>
  <c r="K18" i="4"/>
  <c r="K19" i="4"/>
  <c r="K20" i="4"/>
  <c r="K21" i="4"/>
  <c r="K22" i="4"/>
  <c r="K23" i="4"/>
  <c r="Q23" i="4" s="1"/>
  <c r="K24" i="4"/>
  <c r="Q24" i="4" s="1"/>
  <c r="K25" i="4"/>
  <c r="K26" i="4"/>
  <c r="J4" i="4"/>
  <c r="J5" i="4"/>
  <c r="J6" i="4"/>
  <c r="J7" i="4"/>
  <c r="J8" i="4"/>
  <c r="P8" i="4" s="1"/>
  <c r="J9" i="4"/>
  <c r="P9" i="4" s="1"/>
  <c r="J10" i="4"/>
  <c r="P10" i="4" s="1"/>
  <c r="J11" i="4"/>
  <c r="J12" i="4"/>
  <c r="J13" i="4"/>
  <c r="J14" i="4"/>
  <c r="J15" i="4"/>
  <c r="J16" i="4"/>
  <c r="P16" i="4" s="1"/>
  <c r="J17" i="4"/>
  <c r="P17" i="4" s="1"/>
  <c r="J18" i="4"/>
  <c r="J19" i="4"/>
  <c r="J20" i="4"/>
  <c r="J21" i="4"/>
  <c r="J22" i="4"/>
  <c r="J23" i="4"/>
  <c r="J24" i="4"/>
  <c r="J25" i="4"/>
  <c r="P25" i="4" s="1"/>
  <c r="J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P24" i="4" l="1"/>
  <c r="Q22" i="4"/>
  <c r="Q6" i="4"/>
  <c r="P15" i="4"/>
  <c r="Q14" i="4"/>
  <c r="P20" i="4"/>
  <c r="P7" i="4"/>
  <c r="P23" i="4"/>
  <c r="P18" i="4"/>
  <c r="Q25" i="4"/>
  <c r="Q9" i="4"/>
  <c r="P14" i="4"/>
  <c r="Q20" i="4"/>
  <c r="Q19" i="4"/>
  <c r="P13" i="4"/>
  <c r="P12" i="4"/>
  <c r="Q10" i="4"/>
  <c r="P6" i="4"/>
  <c r="Q5" i="4"/>
  <c r="P22" i="4"/>
  <c r="Q13" i="4"/>
  <c r="P5" i="4"/>
  <c r="Q12" i="4"/>
  <c r="P4" i="4"/>
  <c r="P19" i="4"/>
  <c r="Q18" i="4"/>
  <c r="P26" i="4"/>
  <c r="Q21" i="4"/>
  <c r="P21" i="4"/>
  <c r="Q4" i="4"/>
  <c r="Q11" i="4"/>
  <c r="Q26" i="4"/>
  <c r="E15" i="3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<sst xmlns="http://schemas.openxmlformats.org/spreadsheetml/2006/main" count="689" uniqueCount="71">
  <si>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</si>
  <si>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</si>
  <si>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</si>
  <si>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</si>
  <si>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</si>
  <si>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</si>
  <si>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</si>
  <si>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</si>
  <si>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</si>
  <si>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</si>
  <si>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</si>
  <si>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</si>
  <si>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</si>
  <si>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</si>
  <si>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</si>
  <si>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</si>
  <si>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</si>
  <si>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</si>
  <si>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</si>
  <si>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</si>
  <si>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</si>
  <si>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</si>
  <si>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</si>
  <si>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</si>
  <si>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</si>
  <si>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</si>
  <si>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</si>
  <si>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</si>
  <si>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</si>
  <si>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</si>
  <si>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</si>
  <si>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</si>
  <si>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</si>
  <si>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</si>
  <si>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</si>
  <si>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</si>
  <si>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</si>
  <si>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</si>
  <si>
    <t>Hogan 2018</t>
  </si>
  <si>
    <t>Dem. 2018</t>
  </si>
  <si>
    <t>All votes</t>
  </si>
  <si>
    <t>2014 margin vs. 2018 margin</t>
  </si>
  <si>
    <t>Hogan 2014</t>
  </si>
  <si>
    <t>Dem. 2014</t>
  </si>
  <si>
    <t>All except absentee, missing precincts from mont. And pg</t>
  </si>
  <si>
    <t>Hogan 2014 pct.</t>
  </si>
  <si>
    <t>Dem 2014 pct</t>
  </si>
  <si>
    <t>Hogan 2018 pct</t>
  </si>
  <si>
    <t>Dem 2018 pct</t>
  </si>
  <si>
    <t>Hogan pct chg</t>
  </si>
  <si>
    <t>Dem pct chg</t>
  </si>
  <si>
    <t>Hogan chg</t>
  </si>
  <si>
    <t>Dem chg</t>
  </si>
  <si>
    <t>Hogan pct pt change</t>
  </si>
  <si>
    <t>Dem pct pt chg</t>
  </si>
  <si>
    <t>*figures don't include other candidates</t>
  </si>
  <si>
    <t>Total hog/dem votes</t>
  </si>
  <si>
    <t>Turnout pct chg</t>
  </si>
  <si>
    <t>Eligible Rep. voters 2018</t>
  </si>
  <si>
    <t>Hogan-Rep diff</t>
  </si>
  <si>
    <t>Pct early 2014</t>
  </si>
  <si>
    <t>2014 early votes</t>
  </si>
  <si>
    <t>2014 election day votes</t>
  </si>
  <si>
    <t>2018 early votes</t>
  </si>
  <si>
    <t>2018 election day votes</t>
  </si>
  <si>
    <t>Hogan</t>
  </si>
  <si>
    <t>Dem</t>
  </si>
  <si>
    <t>Pct early 2018</t>
  </si>
  <si>
    <t>All 2014 (minus abs.)</t>
  </si>
  <si>
    <t>All 2018 (minus abs.)</t>
  </si>
  <si>
    <t>Pct chg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</si>
</sst>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09]#,##0;\(#,##0\)"/>
    <numFmt numFmtId="165" formatCode="0.0%"/>
    <numFmt numFmtId="166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5" fontId="0" fillId="0" borderId="0" xfId="0" applyNumberFormat="1"/>
    <xf numFmtId="165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65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66" fontId="4" fillId="0" borderId="0" xfId="1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right" vertical="center" wrapText="1" readingOrder="1"/>
    </xf>
    <xf numFmtId="166" fontId="7" fillId="0" borderId="0" xfId="1" applyNumberFormat="1" applyFont="1" applyFill="1" applyBorder="1" applyAlignment="1">
      <alignment horizontal="right" vertical="top" wrapText="1" readingOrder="1"/>
    </xf>
    <xf numFmtId="166" fontId="4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165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65" fontId="6" fillId="0" borderId="0" xfId="0" applyNumberFormat="1" applyFont="1"/>
    <xf numFmtId="165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65" fontId="9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2" borderId="0" xfId="0" applyFont="1" applyFill="1"/>
    <xf numFmtId="165" fontId="9" fillId="2" borderId="0" xfId="2" applyNumberFormat="1" applyFont="1" applyFill="1"/>
    <xf numFmtId="165" fontId="0" fillId="2" borderId="0" xfId="2" applyNumberFormat="1" applyFont="1" applyFill="1"/>
    <xf numFmtId="3" fontId="9" fillId="2" borderId="0" xfId="0" applyNumberFormat="1" applyFont="1" applyFill="1"/>
    <xf numFmtId="0" fontId="7" fillId="3" borderId="0" xfId="0" applyNumberFormat="1" applyFont="1" applyFill="1" applyBorder="1" applyAlignment="1">
      <alignment vertical="top" wrapText="1" readingOrder="1"/>
    </xf>
    <xf numFmtId="3" fontId="9" fillId="3" borderId="0" xfId="0" applyNumberFormat="1" applyFont="1" applyFill="1"/>
    <xf numFmtId="165" fontId="9" fillId="3" borderId="0" xfId="2" applyNumberFormat="1" applyFont="1" applyFill="1"/>
    <xf numFmtId="3" fontId="8" fillId="3" borderId="0" xfId="0" applyNumberFormat="1" applyFont="1" applyFill="1"/>
    <xf numFmtId="165" fontId="0" fillId="3" borderId="0" xfId="2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/>
    <xf numFmtId="165" fontId="9" fillId="0" borderId="0" xfId="2" applyNumberFormat="1" applyFont="1" applyFill="1"/>
    <xf numFmtId="3" fontId="8" fillId="0" borderId="0" xfId="0" applyNumberFormat="1" applyFont="1" applyFill="1"/>
    <xf numFmtId="165" fontId="0" fillId="0" borderId="0" xfId="2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Font="1"/>
    <xf numFmtId="166" fontId="9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topLeftCell="A43" workbookViewId="0">
      <selection activeCell="F89" sqref="F89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50">
        <v>2014</v>
      </c>
      <c r="B65" s="42" t="s">
        <v>21</v>
      </c>
      <c r="C65" s="51" t="s">
        <v>30</v>
      </c>
      <c r="D65" s="52">
        <v>125358</v>
      </c>
      <c r="E65" s="53">
        <v>357137</v>
      </c>
      <c r="F65" s="54">
        <f t="shared" si="0"/>
        <v>0.35100815653376716</v>
      </c>
      <c r="G65" s="50" t="s">
        <v>34</v>
      </c>
    </row>
    <row r="66" spans="1:7" x14ac:dyDescent="0.2">
      <c r="A66" s="50">
        <v>2014</v>
      </c>
      <c r="B66" s="42" t="s">
        <v>22</v>
      </c>
      <c r="C66" s="51" t="s">
        <v>30</v>
      </c>
      <c r="D66" s="52">
        <v>133677</v>
      </c>
      <c r="E66" s="53">
        <v>427946</v>
      </c>
      <c r="F66" s="54">
        <f t="shared" si="0"/>
        <v>0.31236885027550204</v>
      </c>
      <c r="G66" s="50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50">
        <v>2014</v>
      </c>
      <c r="B89" s="42" t="s">
        <v>21</v>
      </c>
      <c r="C89" s="51" t="s">
        <v>31</v>
      </c>
      <c r="D89" s="52">
        <v>48623</v>
      </c>
      <c r="E89" s="53">
        <v>121520</v>
      </c>
      <c r="F89" s="54">
        <f t="shared" si="1"/>
        <v>0.40012343647136273</v>
      </c>
      <c r="G89" s="50" t="s">
        <v>34</v>
      </c>
    </row>
    <row r="90" spans="1:7" x14ac:dyDescent="0.2">
      <c r="A90" s="50">
        <v>2014</v>
      </c>
      <c r="B90" s="42" t="s">
        <v>22</v>
      </c>
      <c r="C90" s="51" t="s">
        <v>31</v>
      </c>
      <c r="D90" s="52">
        <v>14013</v>
      </c>
      <c r="E90" s="53">
        <v>41780</v>
      </c>
      <c r="F90" s="54">
        <f t="shared" si="1"/>
        <v>0.33539971278123504</v>
      </c>
      <c r="G90" s="50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EE2-8F56-3043-918D-52D7AD3C50B1}">
  <dimension ref="A1:T35"/>
  <sheetViews>
    <sheetView tabSelected="1" topLeftCell="H1" workbookViewId="0">
      <selection activeCell="T3" sqref="T3"/>
    </sheetView>
  </sheetViews>
  <sheetFormatPr baseColWidth="10" defaultRowHeight="16" x14ac:dyDescent="0.2"/>
  <cols>
    <col min="1" max="1" width="15.83203125" customWidth="1"/>
    <col min="4" max="4" width="18.5" bestFit="1" customWidth="1"/>
    <col min="5" max="5" width="14.5" style="37" bestFit="1" customWidth="1"/>
    <col min="6" max="6" width="12.6640625" bestFit="1" customWidth="1"/>
    <col min="9" max="9" width="18.5" bestFit="1" customWidth="1"/>
    <col min="10" max="10" width="14" style="37" bestFit="1" customWidth="1"/>
    <col min="11" max="11" width="12.6640625" bestFit="1" customWidth="1"/>
    <col min="12" max="12" width="12.83203125" bestFit="1" customWidth="1"/>
    <col min="14" max="14" width="12.83203125" bestFit="1" customWidth="1"/>
    <col min="15" max="15" width="11.5" bestFit="1" customWidth="1"/>
    <col min="16" max="16" width="18.1640625" bestFit="1" customWidth="1"/>
    <col min="17" max="17" width="13.6640625" bestFit="1" customWidth="1"/>
    <col min="18" max="18" width="13.83203125" bestFit="1" customWidth="1"/>
    <col min="19" max="19" width="21.83203125" bestFit="1" customWidth="1"/>
    <col min="20" max="20" width="13.6640625" bestFit="1" customWidth="1"/>
  </cols>
  <sheetData>
    <row r="1" spans="1:20" x14ac:dyDescent="0.2">
      <c r="B1" t="s">
        <v>40</v>
      </c>
      <c r="G1" t="s">
        <v>44</v>
      </c>
    </row>
    <row r="2" spans="1:20" s="12" customFormat="1" x14ac:dyDescent="0.2">
      <c r="A2" s="12" t="s">
        <v>1</v>
      </c>
      <c r="B2" s="12" t="s">
        <v>42</v>
      </c>
      <c r="C2" s="12" t="s">
        <v>43</v>
      </c>
      <c r="D2" s="12" t="s">
        <v>56</v>
      </c>
      <c r="E2" s="38" t="s">
        <v>45</v>
      </c>
      <c r="F2" s="12" t="s">
        <v>46</v>
      </c>
      <c r="G2" s="12" t="s">
        <v>38</v>
      </c>
      <c r="H2" s="12" t="s">
        <v>39</v>
      </c>
      <c r="I2" s="12" t="s">
        <v>56</v>
      </c>
      <c r="J2" s="38" t="s">
        <v>47</v>
      </c>
      <c r="K2" s="12" t="s">
        <v>48</v>
      </c>
      <c r="L2" s="12" t="s">
        <v>51</v>
      </c>
      <c r="M2" s="12" t="s">
        <v>52</v>
      </c>
      <c r="N2" s="12" t="s">
        <v>49</v>
      </c>
      <c r="O2" s="12" t="s">
        <v>50</v>
      </c>
      <c r="P2" s="12" t="s">
        <v>53</v>
      </c>
      <c r="Q2" s="12" t="s">
        <v>54</v>
      </c>
      <c r="R2" s="12" t="s">
        <v>57</v>
      </c>
      <c r="S2" s="12" t="s">
        <v>58</v>
      </c>
      <c r="T2" s="12" t="s">
        <v>59</v>
      </c>
    </row>
    <row r="3" spans="1:20" x14ac:dyDescent="0.2">
      <c r="A3" s="6" t="s">
        <v>6</v>
      </c>
      <c r="B3" s="34">
        <v>15410</v>
      </c>
      <c r="C3" s="34">
        <v>4629</v>
      </c>
      <c r="D3" s="34">
        <f>SUM(B3:C3)</f>
        <v>20039</v>
      </c>
      <c r="E3" s="39">
        <f>B3/SUM($B3:$C3)</f>
        <v>0.76900044912420784</v>
      </c>
      <c r="F3" s="35">
        <f>C3/SUM($B3:$C3)</f>
        <v>0.23099955087579221</v>
      </c>
      <c r="G3" s="33">
        <v>18048</v>
      </c>
      <c r="H3" s="33">
        <v>3205</v>
      </c>
      <c r="I3" s="33">
        <f>SUM(G3:H3)</f>
        <v>21253</v>
      </c>
      <c r="J3" s="40">
        <f>G3/SUM($G3:$H3)</f>
        <v>0.84919776031619065</v>
      </c>
      <c r="K3" s="36">
        <f>H3/SUM($G3:$H3)</f>
        <v>0.15080223968380935</v>
      </c>
      <c r="L3" s="31">
        <f>G3-B3</f>
        <v>2638</v>
      </c>
      <c r="M3" s="31">
        <f>H3-C3</f>
        <v>-1424</v>
      </c>
      <c r="N3" s="36">
        <f>(G3-B3)/B3</f>
        <v>0.17118754055807917</v>
      </c>
      <c r="O3" s="36">
        <f>(H3-C3)/C3</f>
        <v>-0.3076258371138475</v>
      </c>
      <c r="P3" s="4">
        <f>J3-E3</f>
        <v>8.0197311191982812E-2</v>
      </c>
      <c r="Q3" s="4">
        <f>K3-F3</f>
        <v>-8.0197311191982867E-2</v>
      </c>
      <c r="R3" s="36">
        <f>(I3-D3)/D3</f>
        <v>6.0581865362543043E-2</v>
      </c>
      <c r="S3" s="31">
        <v>21549</v>
      </c>
      <c r="T3" s="31">
        <f>G3-S3</f>
        <v>-3501</v>
      </c>
    </row>
    <row r="4" spans="1:20" x14ac:dyDescent="0.2">
      <c r="A4" s="6" t="s">
        <v>7</v>
      </c>
      <c r="B4" s="34">
        <v>119195</v>
      </c>
      <c r="C4" s="34">
        <v>58001</v>
      </c>
      <c r="D4" s="34">
        <f t="shared" ref="D4:D26" si="0">SUM(B4:C4)</f>
        <v>177196</v>
      </c>
      <c r="E4" s="39">
        <f>B4/SUM($B4:$C4)</f>
        <v>0.67267319804058778</v>
      </c>
      <c r="F4" s="35">
        <f>C4/SUM($B4:$C4)</f>
        <v>0.32732680195941216</v>
      </c>
      <c r="G4" s="33">
        <v>147985</v>
      </c>
      <c r="H4" s="33">
        <v>63388</v>
      </c>
      <c r="I4" s="33">
        <f t="shared" ref="I4:I26" si="1">SUM(G4:H4)</f>
        <v>211373</v>
      </c>
      <c r="J4" s="40">
        <f>G4/SUM($G4:$H4)</f>
        <v>0.70011307025968317</v>
      </c>
      <c r="K4" s="36">
        <f>H4/SUM($G4:$H4)</f>
        <v>0.29988692974031689</v>
      </c>
      <c r="L4" s="31">
        <f t="shared" ref="L4:L26" si="2">G4-B4</f>
        <v>28790</v>
      </c>
      <c r="M4" s="31">
        <f t="shared" ref="M4:M26" si="3">H4-C4</f>
        <v>5387</v>
      </c>
      <c r="N4" s="36">
        <f t="shared" ref="N4:N26" si="4">(G4-B4)/B4</f>
        <v>0.24153697722219891</v>
      </c>
      <c r="O4" s="36">
        <f t="shared" ref="O4:O26" si="5">(H4-C4)/C4</f>
        <v>9.2877709005017156E-2</v>
      </c>
      <c r="P4" s="4">
        <f t="shared" ref="P4:P26" si="6">J4-E4</f>
        <v>2.7439872219095385E-2</v>
      </c>
      <c r="Q4" s="4">
        <f t="shared" ref="Q4:Q26" si="7">K4-F4</f>
        <v>-2.7439872219095274E-2</v>
      </c>
      <c r="R4" s="36">
        <f t="shared" ref="R4:R26" si="8">(I4-D4)/D4</f>
        <v>0.19287681437504234</v>
      </c>
      <c r="S4" s="31">
        <v>134806</v>
      </c>
      <c r="T4" s="31">
        <f t="shared" ref="T4:T26" si="9">G4-S4</f>
        <v>13179</v>
      </c>
    </row>
    <row r="5" spans="1:20" s="49" customFormat="1" x14ac:dyDescent="0.2">
      <c r="A5" s="42" t="s">
        <v>8</v>
      </c>
      <c r="B5" s="43">
        <v>30845</v>
      </c>
      <c r="C5" s="43">
        <v>106213</v>
      </c>
      <c r="D5" s="43">
        <f t="shared" si="0"/>
        <v>137058</v>
      </c>
      <c r="E5" s="44">
        <f>B5/SUM($B5:$C5)</f>
        <v>0.22505070845919245</v>
      </c>
      <c r="F5" s="44">
        <f>C5/SUM($B5:$C5)</f>
        <v>0.77494929154080749</v>
      </c>
      <c r="G5" s="45">
        <v>54136</v>
      </c>
      <c r="H5" s="45">
        <v>113142</v>
      </c>
      <c r="I5" s="45">
        <f t="shared" si="1"/>
        <v>167278</v>
      </c>
      <c r="J5" s="46">
        <f>G5/SUM($G5:$H5)</f>
        <v>0.32362892908810481</v>
      </c>
      <c r="K5" s="46">
        <f>H5/SUM($G5:$H5)</f>
        <v>0.67637107091189519</v>
      </c>
      <c r="L5" s="47">
        <f t="shared" si="2"/>
        <v>23291</v>
      </c>
      <c r="M5" s="47">
        <f t="shared" si="3"/>
        <v>6929</v>
      </c>
      <c r="N5" s="46">
        <f t="shared" si="4"/>
        <v>0.75509807100016213</v>
      </c>
      <c r="O5" s="46">
        <f t="shared" si="5"/>
        <v>6.5236835415627095E-2</v>
      </c>
      <c r="P5" s="48">
        <f t="shared" si="6"/>
        <v>9.8578220628912361E-2</v>
      </c>
      <c r="Q5" s="48">
        <f t="shared" si="7"/>
        <v>-9.8578220628912305E-2</v>
      </c>
      <c r="R5" s="36">
        <f t="shared" si="8"/>
        <v>0.22049059522246056</v>
      </c>
      <c r="S5" s="47">
        <v>30873</v>
      </c>
      <c r="T5" s="47">
        <f t="shared" si="9"/>
        <v>23263</v>
      </c>
    </row>
    <row r="6" spans="1:20" s="61" customFormat="1" x14ac:dyDescent="0.2">
      <c r="A6" s="6" t="s">
        <v>9</v>
      </c>
      <c r="B6" s="55">
        <v>155936</v>
      </c>
      <c r="C6" s="55">
        <v>102734</v>
      </c>
      <c r="D6" s="55">
        <f t="shared" si="0"/>
        <v>258670</v>
      </c>
      <c r="E6" s="39">
        <f>B6/SUM($B6:$C6)</f>
        <v>0.6028375922990683</v>
      </c>
      <c r="F6" s="56">
        <f>C6/SUM($B6:$C6)</f>
        <v>0.3971624077009317</v>
      </c>
      <c r="G6" s="57">
        <v>188110</v>
      </c>
      <c r="H6" s="57">
        <v>113565</v>
      </c>
      <c r="I6" s="57">
        <f t="shared" si="1"/>
        <v>301675</v>
      </c>
      <c r="J6" s="40">
        <f>G6/SUM($G6:$H6)</f>
        <v>0.62355183558465233</v>
      </c>
      <c r="K6" s="58">
        <f>H6/SUM($G6:$H6)</f>
        <v>0.37644816441534762</v>
      </c>
      <c r="L6" s="59">
        <f t="shared" si="2"/>
        <v>32174</v>
      </c>
      <c r="M6" s="59">
        <f t="shared" si="3"/>
        <v>10831</v>
      </c>
      <c r="N6" s="36">
        <f t="shared" si="4"/>
        <v>0.20632823722552843</v>
      </c>
      <c r="O6" s="36">
        <f t="shared" si="5"/>
        <v>0.10542760916541749</v>
      </c>
      <c r="P6" s="60">
        <f t="shared" si="6"/>
        <v>2.0714243285584022E-2</v>
      </c>
      <c r="Q6" s="60">
        <f t="shared" si="7"/>
        <v>-2.0714243285584077E-2</v>
      </c>
      <c r="R6" s="36">
        <f t="shared" si="8"/>
        <v>0.16625430084663859</v>
      </c>
      <c r="S6" s="59">
        <v>142739</v>
      </c>
      <c r="T6" s="31">
        <f t="shared" si="9"/>
        <v>45371</v>
      </c>
    </row>
    <row r="7" spans="1:20" x14ac:dyDescent="0.2">
      <c r="A7" s="6" t="s">
        <v>10</v>
      </c>
      <c r="B7" s="34">
        <v>22739</v>
      </c>
      <c r="C7" s="34">
        <v>9579</v>
      </c>
      <c r="D7" s="34">
        <f t="shared" si="0"/>
        <v>32318</v>
      </c>
      <c r="E7" s="39">
        <f>B7/SUM($B7:$C7)</f>
        <v>0.70360170802648681</v>
      </c>
      <c r="F7" s="35">
        <f>C7/SUM($B7:$C7)</f>
        <v>0.29639829197351319</v>
      </c>
      <c r="G7" s="33">
        <v>28099</v>
      </c>
      <c r="H7" s="33">
        <v>8452</v>
      </c>
      <c r="I7" s="33">
        <f t="shared" si="1"/>
        <v>36551</v>
      </c>
      <c r="J7" s="40">
        <f>G7/SUM($G7:$H7)</f>
        <v>0.76876145659489481</v>
      </c>
      <c r="K7" s="36">
        <f>H7/SUM($G7:$H7)</f>
        <v>0.23123854340510519</v>
      </c>
      <c r="L7" s="31">
        <f t="shared" si="2"/>
        <v>5360</v>
      </c>
      <c r="M7" s="31">
        <f t="shared" si="3"/>
        <v>-1127</v>
      </c>
      <c r="N7" s="36">
        <f t="shared" si="4"/>
        <v>0.23571836932143014</v>
      </c>
      <c r="O7" s="36">
        <f t="shared" si="5"/>
        <v>-0.11765319970769392</v>
      </c>
      <c r="P7" s="4">
        <f t="shared" si="6"/>
        <v>6.5159748568408005E-2</v>
      </c>
      <c r="Q7" s="4">
        <f t="shared" si="7"/>
        <v>-6.5159748568408005E-2</v>
      </c>
      <c r="R7" s="36">
        <f t="shared" si="8"/>
        <v>0.13097963982919736</v>
      </c>
      <c r="S7" s="31">
        <v>27415</v>
      </c>
      <c r="T7" s="31">
        <f t="shared" si="9"/>
        <v>684</v>
      </c>
    </row>
    <row r="8" spans="1:20" x14ac:dyDescent="0.2">
      <c r="A8" s="6" t="s">
        <v>11</v>
      </c>
      <c r="B8" s="34">
        <v>7144</v>
      </c>
      <c r="C8" s="34">
        <v>1931</v>
      </c>
      <c r="D8" s="34">
        <f t="shared" si="0"/>
        <v>9075</v>
      </c>
      <c r="E8" s="39">
        <f>B8/SUM($B8:$C8)</f>
        <v>0.78721763085399454</v>
      </c>
      <c r="F8" s="35">
        <f>C8/SUM($B8:$C8)</f>
        <v>0.21278236914600551</v>
      </c>
      <c r="G8" s="32">
        <v>9166</v>
      </c>
      <c r="H8" s="33">
        <v>1795</v>
      </c>
      <c r="I8" s="33">
        <f t="shared" si="1"/>
        <v>10961</v>
      </c>
      <c r="J8" s="40">
        <f>G8/SUM($G8:$H8)</f>
        <v>0.83623756956482076</v>
      </c>
      <c r="K8" s="36">
        <f>H8/SUM($G8:$H8)</f>
        <v>0.16376243043517927</v>
      </c>
      <c r="L8" s="31">
        <f t="shared" si="2"/>
        <v>2022</v>
      </c>
      <c r="M8" s="31">
        <f t="shared" si="3"/>
        <v>-136</v>
      </c>
      <c r="N8" s="36">
        <f t="shared" si="4"/>
        <v>0.28303471444568867</v>
      </c>
      <c r="O8" s="36">
        <f t="shared" si="5"/>
        <v>-7.0429829104091138E-2</v>
      </c>
      <c r="P8" s="4">
        <f t="shared" si="6"/>
        <v>4.9019938710826216E-2</v>
      </c>
      <c r="Q8" s="4">
        <f t="shared" si="7"/>
        <v>-4.9019938710826244E-2</v>
      </c>
      <c r="R8" s="36">
        <f t="shared" si="8"/>
        <v>0.20782369146005511</v>
      </c>
      <c r="S8" s="31">
        <v>9390</v>
      </c>
      <c r="T8" s="31">
        <f t="shared" si="9"/>
        <v>-224</v>
      </c>
    </row>
    <row r="9" spans="1:20" x14ac:dyDescent="0.2">
      <c r="A9" s="6" t="s">
        <v>12</v>
      </c>
      <c r="B9" s="34">
        <v>52951</v>
      </c>
      <c r="C9" s="34">
        <v>10349</v>
      </c>
      <c r="D9" s="34">
        <f t="shared" si="0"/>
        <v>63300</v>
      </c>
      <c r="E9" s="39">
        <f>B9/SUM($B9:$C9)</f>
        <v>0.83650868878357032</v>
      </c>
      <c r="F9" s="35">
        <f>C9/SUM($B9:$C9)</f>
        <v>0.16349131121642971</v>
      </c>
      <c r="G9" s="33">
        <v>60214</v>
      </c>
      <c r="H9" s="33">
        <v>10831</v>
      </c>
      <c r="I9" s="33">
        <f t="shared" si="1"/>
        <v>71045</v>
      </c>
      <c r="J9" s="40">
        <f>G9/SUM($G9:$H9)</f>
        <v>0.84754732915757613</v>
      </c>
      <c r="K9" s="36">
        <f>H9/SUM($G9:$H9)</f>
        <v>0.15245267084242381</v>
      </c>
      <c r="L9" s="31">
        <f t="shared" si="2"/>
        <v>7263</v>
      </c>
      <c r="M9" s="31">
        <f t="shared" si="3"/>
        <v>482</v>
      </c>
      <c r="N9" s="36">
        <f t="shared" si="4"/>
        <v>0.13716454835602726</v>
      </c>
      <c r="O9" s="36">
        <f t="shared" si="5"/>
        <v>4.6574548265532902E-2</v>
      </c>
      <c r="P9" s="4">
        <f t="shared" si="6"/>
        <v>1.1038640374005815E-2</v>
      </c>
      <c r="Q9" s="4">
        <f t="shared" si="7"/>
        <v>-1.1038640374005898E-2</v>
      </c>
      <c r="R9" s="36">
        <f t="shared" si="8"/>
        <v>0.12235387045813587</v>
      </c>
      <c r="S9" s="31">
        <v>62908</v>
      </c>
      <c r="T9" s="31">
        <f t="shared" si="9"/>
        <v>-2694</v>
      </c>
    </row>
    <row r="10" spans="1:20" x14ac:dyDescent="0.2">
      <c r="A10" s="6" t="s">
        <v>13</v>
      </c>
      <c r="B10" s="34">
        <v>20699</v>
      </c>
      <c r="C10" s="34">
        <v>5467</v>
      </c>
      <c r="D10" s="34">
        <f t="shared" si="0"/>
        <v>26166</v>
      </c>
      <c r="E10" s="39">
        <f>B10/SUM($B10:$C10)</f>
        <v>0.79106474050294273</v>
      </c>
      <c r="F10" s="35">
        <f>C10/SUM($B10:$C10)</f>
        <v>0.20893525949705724</v>
      </c>
      <c r="G10" s="33">
        <v>26171</v>
      </c>
      <c r="H10" s="33">
        <v>6911</v>
      </c>
      <c r="I10" s="33">
        <f t="shared" si="1"/>
        <v>33082</v>
      </c>
      <c r="J10" s="40">
        <f>G10/SUM($G10:$H10)</f>
        <v>0.79109485520827039</v>
      </c>
      <c r="K10" s="36">
        <f>H10/SUM($G10:$H10)</f>
        <v>0.20890514479172964</v>
      </c>
      <c r="L10" s="31">
        <f t="shared" si="2"/>
        <v>5472</v>
      </c>
      <c r="M10" s="31">
        <f t="shared" si="3"/>
        <v>1444</v>
      </c>
      <c r="N10" s="36">
        <f t="shared" si="4"/>
        <v>0.26436059713029614</v>
      </c>
      <c r="O10" s="36">
        <f t="shared" si="5"/>
        <v>0.26413023596122187</v>
      </c>
      <c r="P10" s="4">
        <f t="shared" si="6"/>
        <v>3.0114705327655145E-5</v>
      </c>
      <c r="Q10" s="4">
        <f t="shared" si="7"/>
        <v>-3.0114705327599633E-5</v>
      </c>
      <c r="R10" s="36">
        <f t="shared" si="8"/>
        <v>0.26431246655965757</v>
      </c>
      <c r="S10" s="31">
        <v>28190</v>
      </c>
      <c r="T10" s="31">
        <f t="shared" si="9"/>
        <v>-2019</v>
      </c>
    </row>
    <row r="11" spans="1:20" x14ac:dyDescent="0.2">
      <c r="A11" s="6" t="s">
        <v>14</v>
      </c>
      <c r="B11" s="34">
        <v>22268</v>
      </c>
      <c r="C11" s="34">
        <v>24601</v>
      </c>
      <c r="D11" s="34">
        <f t="shared" si="0"/>
        <v>46869</v>
      </c>
      <c r="E11" s="39">
        <f>B11/SUM($B11:$C11)</f>
        <v>0.47511148093622652</v>
      </c>
      <c r="F11" s="35">
        <f>C11/SUM($B11:$C11)</f>
        <v>0.52488851906377354</v>
      </c>
      <c r="G11" s="33">
        <v>30294</v>
      </c>
      <c r="H11" s="33">
        <v>30274</v>
      </c>
      <c r="I11" s="33">
        <f t="shared" si="1"/>
        <v>60568</v>
      </c>
      <c r="J11" s="40">
        <f>G11/SUM($G11:$H11)</f>
        <v>0.50016510368511424</v>
      </c>
      <c r="K11" s="36">
        <f>H11/SUM($G11:$H11)</f>
        <v>0.49983489631488576</v>
      </c>
      <c r="L11" s="31">
        <f t="shared" si="2"/>
        <v>8026</v>
      </c>
      <c r="M11" s="31">
        <f t="shared" si="3"/>
        <v>5673</v>
      </c>
      <c r="N11" s="36">
        <f t="shared" si="4"/>
        <v>0.36042751931022093</v>
      </c>
      <c r="O11" s="36">
        <f t="shared" si="5"/>
        <v>0.23060038209828868</v>
      </c>
      <c r="P11" s="4">
        <f t="shared" si="6"/>
        <v>2.5053622748887727E-2</v>
      </c>
      <c r="Q11" s="4">
        <f t="shared" si="7"/>
        <v>-2.5053622748887783E-2</v>
      </c>
      <c r="R11" s="36">
        <f t="shared" si="8"/>
        <v>0.29228274552476052</v>
      </c>
      <c r="S11" s="31">
        <v>24871</v>
      </c>
      <c r="T11" s="31">
        <f t="shared" si="9"/>
        <v>5423</v>
      </c>
    </row>
    <row r="12" spans="1:20" x14ac:dyDescent="0.2">
      <c r="A12" s="6" t="s">
        <v>15</v>
      </c>
      <c r="B12" s="34">
        <v>7276</v>
      </c>
      <c r="C12" s="34">
        <v>3252</v>
      </c>
      <c r="D12" s="34">
        <f t="shared" si="0"/>
        <v>10528</v>
      </c>
      <c r="E12" s="39">
        <f>B12/SUM($B12:$C12)</f>
        <v>0.69110942249240126</v>
      </c>
      <c r="F12" s="35">
        <f>C12/SUM($B12:$C12)</f>
        <v>0.3088905775075988</v>
      </c>
      <c r="G12" s="33">
        <v>8721</v>
      </c>
      <c r="H12" s="33">
        <v>2844</v>
      </c>
      <c r="I12" s="33">
        <f t="shared" si="1"/>
        <v>11565</v>
      </c>
      <c r="J12" s="40">
        <f>G12/SUM($G12:$H12)</f>
        <v>0.75408560311284045</v>
      </c>
      <c r="K12" s="36">
        <f>H12/SUM($G12:$H12)</f>
        <v>0.24591439688715952</v>
      </c>
      <c r="L12" s="31">
        <f t="shared" si="2"/>
        <v>1445</v>
      </c>
      <c r="M12" s="31">
        <f t="shared" si="3"/>
        <v>-408</v>
      </c>
      <c r="N12" s="36">
        <f t="shared" si="4"/>
        <v>0.19859813084112149</v>
      </c>
      <c r="O12" s="36">
        <f t="shared" si="5"/>
        <v>-0.12546125461254612</v>
      </c>
      <c r="P12" s="4">
        <f t="shared" si="6"/>
        <v>6.2976180620439193E-2</v>
      </c>
      <c r="Q12" s="4">
        <f t="shared" si="7"/>
        <v>-6.2976180620439276E-2</v>
      </c>
      <c r="R12" s="36">
        <f t="shared" si="8"/>
        <v>9.8499240121580553E-2</v>
      </c>
      <c r="S12" s="31">
        <v>8182</v>
      </c>
      <c r="T12" s="31">
        <f t="shared" si="9"/>
        <v>539</v>
      </c>
    </row>
    <row r="13" spans="1:20" x14ac:dyDescent="0.2">
      <c r="A13" s="6" t="s">
        <v>16</v>
      </c>
      <c r="B13" s="34">
        <v>50715</v>
      </c>
      <c r="C13" s="34">
        <v>27682</v>
      </c>
      <c r="D13" s="34">
        <f t="shared" si="0"/>
        <v>78397</v>
      </c>
      <c r="E13" s="39">
        <f>B13/SUM($B13:$C13)</f>
        <v>0.6468997538171104</v>
      </c>
      <c r="F13" s="35">
        <f>C13/SUM($B13:$C13)</f>
        <v>0.35310024618288965</v>
      </c>
      <c r="G13" s="33">
        <v>68554</v>
      </c>
      <c r="H13" s="33">
        <v>30060</v>
      </c>
      <c r="I13" s="33">
        <f t="shared" si="1"/>
        <v>98614</v>
      </c>
      <c r="J13" s="40">
        <f>G13/SUM($G13:$H13)</f>
        <v>0.69517512726387731</v>
      </c>
      <c r="K13" s="36">
        <f>H13/SUM($G13:$H13)</f>
        <v>0.30482487273612269</v>
      </c>
      <c r="L13" s="31">
        <f t="shared" si="2"/>
        <v>17839</v>
      </c>
      <c r="M13" s="31">
        <f t="shared" si="3"/>
        <v>2378</v>
      </c>
      <c r="N13" s="36">
        <f t="shared" si="4"/>
        <v>0.35174997535245983</v>
      </c>
      <c r="O13" s="36">
        <f t="shared" si="5"/>
        <v>8.59041976735785E-2</v>
      </c>
      <c r="P13" s="4">
        <f t="shared" si="6"/>
        <v>4.8275373446766912E-2</v>
      </c>
      <c r="Q13" s="4">
        <f t="shared" si="7"/>
        <v>-4.8275373446766967E-2</v>
      </c>
      <c r="R13" s="36">
        <f t="shared" si="8"/>
        <v>0.2578797658073651</v>
      </c>
      <c r="S13" s="31">
        <v>67012</v>
      </c>
      <c r="T13" s="31">
        <f t="shared" si="9"/>
        <v>1542</v>
      </c>
    </row>
    <row r="14" spans="1:20" x14ac:dyDescent="0.2">
      <c r="A14" s="6" t="s">
        <v>17</v>
      </c>
      <c r="B14" s="34">
        <v>7319</v>
      </c>
      <c r="C14" s="34">
        <v>1634</v>
      </c>
      <c r="D14" s="34">
        <f t="shared" si="0"/>
        <v>8953</v>
      </c>
      <c r="E14" s="39">
        <f>B14/SUM($B14:$C14)</f>
        <v>0.81749134368368148</v>
      </c>
      <c r="F14" s="35">
        <f>C14/SUM($B14:$C14)</f>
        <v>0.18250865631631855</v>
      </c>
      <c r="G14" s="33">
        <v>8947</v>
      </c>
      <c r="H14" s="33">
        <v>1223</v>
      </c>
      <c r="I14" s="33">
        <f t="shared" si="1"/>
        <v>10170</v>
      </c>
      <c r="J14" s="40">
        <f>G14/SUM($G14:$H14)</f>
        <v>0.87974434611602759</v>
      </c>
      <c r="K14" s="36">
        <f>H14/SUM($G14:$H14)</f>
        <v>0.12025565388397247</v>
      </c>
      <c r="L14" s="31">
        <f t="shared" si="2"/>
        <v>1628</v>
      </c>
      <c r="M14" s="31">
        <f t="shared" si="3"/>
        <v>-411</v>
      </c>
      <c r="N14" s="36">
        <f t="shared" si="4"/>
        <v>0.222434758846837</v>
      </c>
      <c r="O14" s="36">
        <f t="shared" si="5"/>
        <v>-0.25152998776009794</v>
      </c>
      <c r="P14" s="4">
        <f t="shared" si="6"/>
        <v>6.2253002432346105E-2</v>
      </c>
      <c r="Q14" s="4">
        <f t="shared" si="7"/>
        <v>-6.2253002432346077E-2</v>
      </c>
      <c r="R14" s="36">
        <f t="shared" si="8"/>
        <v>0.1359320898023009</v>
      </c>
      <c r="S14" s="31">
        <v>12744</v>
      </c>
      <c r="T14" s="31">
        <f t="shared" si="9"/>
        <v>-3797</v>
      </c>
    </row>
    <row r="15" spans="1:20" x14ac:dyDescent="0.2">
      <c r="A15" s="6" t="s">
        <v>18</v>
      </c>
      <c r="B15" s="34">
        <v>69986</v>
      </c>
      <c r="C15" s="34">
        <v>19814</v>
      </c>
      <c r="D15" s="34">
        <f t="shared" si="0"/>
        <v>89800</v>
      </c>
      <c r="E15" s="39">
        <f>B15/SUM($B15:$C15)</f>
        <v>0.77935412026726059</v>
      </c>
      <c r="F15" s="35">
        <f>C15/SUM($B15:$C15)</f>
        <v>0.22064587973273941</v>
      </c>
      <c r="G15" s="33">
        <v>82460</v>
      </c>
      <c r="H15" s="33">
        <v>22560</v>
      </c>
      <c r="I15" s="33">
        <f t="shared" si="1"/>
        <v>105020</v>
      </c>
      <c r="J15" s="40">
        <f>G15/SUM($G15:$H15)</f>
        <v>0.78518377451913923</v>
      </c>
      <c r="K15" s="36">
        <f>H15/SUM($G15:$H15)</f>
        <v>0.2148162254808608</v>
      </c>
      <c r="L15" s="31">
        <f t="shared" si="2"/>
        <v>12474</v>
      </c>
      <c r="M15" s="31">
        <f t="shared" si="3"/>
        <v>2746</v>
      </c>
      <c r="N15" s="36">
        <f t="shared" si="4"/>
        <v>0.17823564712942588</v>
      </c>
      <c r="O15" s="36">
        <f t="shared" si="5"/>
        <v>0.13858887655193297</v>
      </c>
      <c r="P15" s="4">
        <f t="shared" si="6"/>
        <v>5.8296542518786465E-3</v>
      </c>
      <c r="Q15" s="4">
        <f t="shared" si="7"/>
        <v>-5.8296542518786187E-3</v>
      </c>
      <c r="R15" s="36">
        <f t="shared" si="8"/>
        <v>0.16948775055679288</v>
      </c>
      <c r="S15" s="31">
        <v>77772</v>
      </c>
      <c r="T15" s="31">
        <f t="shared" si="9"/>
        <v>4688</v>
      </c>
    </row>
    <row r="16" spans="1:20" x14ac:dyDescent="0.2">
      <c r="A16" s="6" t="s">
        <v>19</v>
      </c>
      <c r="B16" s="34">
        <v>54353</v>
      </c>
      <c r="C16" s="34">
        <v>49227</v>
      </c>
      <c r="D16" s="34">
        <f t="shared" si="0"/>
        <v>103580</v>
      </c>
      <c r="E16" s="39">
        <f>B16/SUM($B16:$C16)</f>
        <v>0.52474415910407413</v>
      </c>
      <c r="F16" s="35">
        <f>C16/SUM($B16:$C16)</f>
        <v>0.47525584089592587</v>
      </c>
      <c r="G16" s="33">
        <v>76910</v>
      </c>
      <c r="H16" s="33">
        <v>56734</v>
      </c>
      <c r="I16" s="33">
        <f t="shared" si="1"/>
        <v>133644</v>
      </c>
      <c r="J16" s="40">
        <f>G16/SUM($G16:$H16)</f>
        <v>0.57548412199574994</v>
      </c>
      <c r="K16" s="36">
        <f>H16/SUM($G16:$H16)</f>
        <v>0.42451587800425011</v>
      </c>
      <c r="L16" s="31">
        <f t="shared" si="2"/>
        <v>22557</v>
      </c>
      <c r="M16" s="31">
        <f t="shared" si="3"/>
        <v>7507</v>
      </c>
      <c r="N16" s="36">
        <f t="shared" si="4"/>
        <v>0.41500929111548579</v>
      </c>
      <c r="O16" s="36">
        <f t="shared" si="5"/>
        <v>0.15249761309850285</v>
      </c>
      <c r="P16" s="4">
        <f t="shared" si="6"/>
        <v>5.0739962891675816E-2</v>
      </c>
      <c r="Q16" s="4">
        <f t="shared" si="7"/>
        <v>-5.0739962891675761E-2</v>
      </c>
      <c r="R16" s="36">
        <f t="shared" si="8"/>
        <v>0.29024908283452405</v>
      </c>
      <c r="S16" s="31">
        <v>55158</v>
      </c>
      <c r="T16" s="31">
        <f t="shared" si="9"/>
        <v>21752</v>
      </c>
    </row>
    <row r="17" spans="1:20" x14ac:dyDescent="0.2">
      <c r="A17" s="6" t="s">
        <v>20</v>
      </c>
      <c r="B17" s="34">
        <v>5009</v>
      </c>
      <c r="C17" s="34">
        <v>2603</v>
      </c>
      <c r="D17" s="34">
        <f t="shared" si="0"/>
        <v>7612</v>
      </c>
      <c r="E17" s="39">
        <f>B17/SUM($B17:$C17)</f>
        <v>0.65803993694167107</v>
      </c>
      <c r="F17" s="35">
        <f>C17/SUM($B17:$C17)</f>
        <v>0.34196006305832893</v>
      </c>
      <c r="G17" s="33">
        <v>6064</v>
      </c>
      <c r="H17" s="33">
        <v>2059</v>
      </c>
      <c r="I17" s="33">
        <f t="shared" si="1"/>
        <v>8123</v>
      </c>
      <c r="J17" s="40">
        <f>G17/SUM($G17:$H17)</f>
        <v>0.74652222085436415</v>
      </c>
      <c r="K17" s="36">
        <f>H17/SUM($G17:$H17)</f>
        <v>0.25347777914563585</v>
      </c>
      <c r="L17" s="31">
        <f t="shared" si="2"/>
        <v>1055</v>
      </c>
      <c r="M17" s="31">
        <f t="shared" si="3"/>
        <v>-544</v>
      </c>
      <c r="N17" s="36">
        <f t="shared" si="4"/>
        <v>0.21062088241165902</v>
      </c>
      <c r="O17" s="36">
        <f t="shared" si="5"/>
        <v>-0.20898962735305418</v>
      </c>
      <c r="P17" s="4">
        <f t="shared" si="6"/>
        <v>8.8482283912693083E-2</v>
      </c>
      <c r="Q17" s="4">
        <f t="shared" si="7"/>
        <v>-8.8482283912693083E-2</v>
      </c>
      <c r="R17" s="36">
        <f t="shared" si="8"/>
        <v>6.7130846032580141E-2</v>
      </c>
      <c r="S17" s="31">
        <v>4786</v>
      </c>
      <c r="T17" s="31">
        <f t="shared" si="9"/>
        <v>1278</v>
      </c>
    </row>
    <row r="18" spans="1:20" s="49" customFormat="1" x14ac:dyDescent="0.2">
      <c r="A18" s="42" t="s">
        <v>21</v>
      </c>
      <c r="B18" s="43">
        <v>97312</v>
      </c>
      <c r="C18" s="43">
        <v>163694</v>
      </c>
      <c r="D18" s="43">
        <f t="shared" si="0"/>
        <v>261006</v>
      </c>
      <c r="E18" s="44">
        <f>B18/SUM($B18:$C18)</f>
        <v>0.37283434097300444</v>
      </c>
      <c r="F18" s="44">
        <f>C18/SUM($B18:$C18)</f>
        <v>0.6271656590269955</v>
      </c>
      <c r="G18" s="45">
        <v>158573</v>
      </c>
      <c r="H18" s="45">
        <v>193887</v>
      </c>
      <c r="I18" s="45">
        <f t="shared" si="1"/>
        <v>352460</v>
      </c>
      <c r="J18" s="46">
        <f>G18/SUM($G18:$H18)</f>
        <v>0.44990353515292514</v>
      </c>
      <c r="K18" s="46">
        <f>H18/SUM($G18:$H18)</f>
        <v>0.55009646484707486</v>
      </c>
      <c r="L18" s="47">
        <f t="shared" si="2"/>
        <v>61261</v>
      </c>
      <c r="M18" s="47">
        <f t="shared" si="3"/>
        <v>30193</v>
      </c>
      <c r="N18" s="46">
        <f t="shared" si="4"/>
        <v>0.62953181519237089</v>
      </c>
      <c r="O18" s="46">
        <f t="shared" si="5"/>
        <v>0.18444781115984704</v>
      </c>
      <c r="P18" s="48">
        <f t="shared" si="6"/>
        <v>7.7069194179920697E-2</v>
      </c>
      <c r="Q18" s="48">
        <f t="shared" si="7"/>
        <v>-7.7069194179920641E-2</v>
      </c>
      <c r="R18" s="36">
        <f t="shared" si="8"/>
        <v>0.35039041248093916</v>
      </c>
      <c r="S18" s="47">
        <v>112995</v>
      </c>
      <c r="T18" s="47">
        <f t="shared" si="9"/>
        <v>45578</v>
      </c>
    </row>
    <row r="19" spans="1:20" s="49" customFormat="1" x14ac:dyDescent="0.2">
      <c r="A19" s="42" t="s">
        <v>22</v>
      </c>
      <c r="B19" s="43">
        <v>32619</v>
      </c>
      <c r="C19" s="43">
        <v>184950</v>
      </c>
      <c r="D19" s="43">
        <f t="shared" si="0"/>
        <v>217569</v>
      </c>
      <c r="E19" s="44">
        <f>B19/SUM($B19:$C19)</f>
        <v>0.14992485142644402</v>
      </c>
      <c r="F19" s="44">
        <f>C19/SUM($B19:$C19)</f>
        <v>0.85007514857355593</v>
      </c>
      <c r="G19" s="45">
        <v>83595</v>
      </c>
      <c r="H19" s="45">
        <v>209485</v>
      </c>
      <c r="I19" s="45">
        <f t="shared" si="1"/>
        <v>293080</v>
      </c>
      <c r="J19" s="46">
        <f>G19/SUM($G19:$H19)</f>
        <v>0.2852292889313498</v>
      </c>
      <c r="K19" s="46">
        <f>H19/SUM($G19:$H19)</f>
        <v>0.7147707110686502</v>
      </c>
      <c r="L19" s="47">
        <f t="shared" si="2"/>
        <v>50976</v>
      </c>
      <c r="M19" s="47">
        <f t="shared" si="3"/>
        <v>24535</v>
      </c>
      <c r="N19" s="46">
        <f t="shared" si="4"/>
        <v>1.5627701646279775</v>
      </c>
      <c r="O19" s="46">
        <f t="shared" si="5"/>
        <v>0.1326574749932414</v>
      </c>
      <c r="P19" s="48">
        <f t="shared" si="6"/>
        <v>0.13530443750490578</v>
      </c>
      <c r="Q19" s="48">
        <f t="shared" si="7"/>
        <v>-0.13530443750490573</v>
      </c>
      <c r="R19" s="36">
        <f t="shared" si="8"/>
        <v>0.34706690750980151</v>
      </c>
      <c r="S19" s="47">
        <v>40500</v>
      </c>
      <c r="T19" s="47">
        <f t="shared" si="9"/>
        <v>43095</v>
      </c>
    </row>
    <row r="20" spans="1:20" x14ac:dyDescent="0.2">
      <c r="A20" s="6" t="s">
        <v>23</v>
      </c>
      <c r="B20" s="34">
        <v>15436</v>
      </c>
      <c r="C20" s="34">
        <v>3757</v>
      </c>
      <c r="D20" s="34">
        <f t="shared" si="0"/>
        <v>19193</v>
      </c>
      <c r="E20" s="39">
        <f>B20/SUM($B20:$C20)</f>
        <v>0.80425155004428694</v>
      </c>
      <c r="F20" s="35">
        <f>C20/SUM($B20:$C20)</f>
        <v>0.19574844995571303</v>
      </c>
      <c r="G20" s="33">
        <v>18718</v>
      </c>
      <c r="H20" s="33">
        <v>3019</v>
      </c>
      <c r="I20" s="33">
        <f t="shared" si="1"/>
        <v>21737</v>
      </c>
      <c r="J20" s="40">
        <f>G20/SUM($G20:$H20)</f>
        <v>0.86111238901412335</v>
      </c>
      <c r="K20" s="36">
        <f>H20/SUM($G20:$H20)</f>
        <v>0.13888761098587663</v>
      </c>
      <c r="L20" s="31">
        <f t="shared" si="2"/>
        <v>3282</v>
      </c>
      <c r="M20" s="31">
        <f t="shared" si="3"/>
        <v>-738</v>
      </c>
      <c r="N20" s="36">
        <f t="shared" si="4"/>
        <v>0.21261984970199532</v>
      </c>
      <c r="O20" s="36">
        <f t="shared" si="5"/>
        <v>-0.19643332446100611</v>
      </c>
      <c r="P20" s="4">
        <f t="shared" si="6"/>
        <v>5.6860838969836403E-2</v>
      </c>
      <c r="Q20" s="4">
        <f t="shared" si="7"/>
        <v>-5.6860838969836403E-2</v>
      </c>
      <c r="R20" s="36">
        <f t="shared" si="8"/>
        <v>0.13254832491012347</v>
      </c>
      <c r="S20" s="31">
        <v>17896</v>
      </c>
      <c r="T20" s="31">
        <f t="shared" si="9"/>
        <v>822</v>
      </c>
    </row>
    <row r="21" spans="1:20" x14ac:dyDescent="0.2">
      <c r="A21" s="6" t="s">
        <v>24</v>
      </c>
      <c r="B21" s="34">
        <v>23675</v>
      </c>
      <c r="C21" s="34">
        <v>8203</v>
      </c>
      <c r="D21" s="34">
        <f t="shared" si="0"/>
        <v>31878</v>
      </c>
      <c r="E21" s="39">
        <f>B21/SUM($B21:$C21)</f>
        <v>0.74267519919693836</v>
      </c>
      <c r="F21" s="35">
        <f>C21/SUM($B21:$C21)</f>
        <v>0.25732480080306169</v>
      </c>
      <c r="G21" s="33">
        <v>29187</v>
      </c>
      <c r="H21" s="33">
        <v>8253</v>
      </c>
      <c r="I21" s="33">
        <f t="shared" si="1"/>
        <v>37440</v>
      </c>
      <c r="J21" s="40">
        <f>G21/SUM($G21:$H21)</f>
        <v>0.77956730769230764</v>
      </c>
      <c r="K21" s="36">
        <f>H21/SUM($G21:$H21)</f>
        <v>0.2204326923076923</v>
      </c>
      <c r="L21" s="31">
        <f t="shared" si="2"/>
        <v>5512</v>
      </c>
      <c r="M21" s="31">
        <f t="shared" si="3"/>
        <v>50</v>
      </c>
      <c r="N21" s="36">
        <f t="shared" si="4"/>
        <v>0.2328194297782471</v>
      </c>
      <c r="O21" s="36">
        <f t="shared" si="5"/>
        <v>6.0953309764720225E-3</v>
      </c>
      <c r="P21" s="4">
        <f t="shared" si="6"/>
        <v>3.689210849536928E-2</v>
      </c>
      <c r="Q21" s="4">
        <f t="shared" si="7"/>
        <v>-3.6892108495369391E-2</v>
      </c>
      <c r="R21" s="36">
        <f t="shared" si="8"/>
        <v>0.17447769621682666</v>
      </c>
      <c r="S21" s="31">
        <v>29453</v>
      </c>
      <c r="T21" s="31">
        <f t="shared" si="9"/>
        <v>-266</v>
      </c>
    </row>
    <row r="22" spans="1:20" x14ac:dyDescent="0.2">
      <c r="A22" s="6" t="s">
        <v>25</v>
      </c>
      <c r="B22" s="34">
        <v>4488</v>
      </c>
      <c r="C22" s="34">
        <v>2135</v>
      </c>
      <c r="D22" s="34">
        <f t="shared" si="0"/>
        <v>6623</v>
      </c>
      <c r="E22" s="39">
        <f>B22/SUM($B22:$C22)</f>
        <v>0.67763853238713578</v>
      </c>
      <c r="F22" s="35">
        <f>C22/SUM($B22:$C22)</f>
        <v>0.32236146761286427</v>
      </c>
      <c r="G22" s="33">
        <v>4923</v>
      </c>
      <c r="H22" s="33">
        <v>1984</v>
      </c>
      <c r="I22" s="33">
        <f t="shared" si="1"/>
        <v>6907</v>
      </c>
      <c r="J22" s="40">
        <f>G22/SUM($G22:$H22)</f>
        <v>0.71275517590849857</v>
      </c>
      <c r="K22" s="36">
        <f>H22/SUM($G22:$H22)</f>
        <v>0.28724482409150137</v>
      </c>
      <c r="L22" s="31">
        <f t="shared" si="2"/>
        <v>435</v>
      </c>
      <c r="M22" s="31">
        <f t="shared" si="3"/>
        <v>-151</v>
      </c>
      <c r="N22" s="36">
        <f t="shared" si="4"/>
        <v>9.6925133689839571E-2</v>
      </c>
      <c r="O22" s="36">
        <f t="shared" si="5"/>
        <v>-7.0725995316159251E-2</v>
      </c>
      <c r="P22" s="4">
        <f t="shared" si="6"/>
        <v>3.5116643521362789E-2</v>
      </c>
      <c r="Q22" s="4">
        <f t="shared" si="7"/>
        <v>-3.51166435213629E-2</v>
      </c>
      <c r="R22" s="36">
        <f t="shared" si="8"/>
        <v>4.2880869696512156E-2</v>
      </c>
      <c r="S22" s="31">
        <v>5301</v>
      </c>
      <c r="T22" s="31">
        <f t="shared" si="9"/>
        <v>-378</v>
      </c>
    </row>
    <row r="23" spans="1:20" x14ac:dyDescent="0.2">
      <c r="A23" s="6" t="s">
        <v>26</v>
      </c>
      <c r="B23" s="34">
        <v>10616</v>
      </c>
      <c r="C23" s="34">
        <v>4420</v>
      </c>
      <c r="D23" s="34">
        <f t="shared" si="0"/>
        <v>15036</v>
      </c>
      <c r="E23" s="39">
        <f>B23/SUM($B23:$C23)</f>
        <v>0.70603884011705242</v>
      </c>
      <c r="F23" s="35">
        <f>C23/SUM($B23:$C23)</f>
        <v>0.29396115988294758</v>
      </c>
      <c r="G23" s="33">
        <v>13356</v>
      </c>
      <c r="H23" s="33">
        <v>3637</v>
      </c>
      <c r="I23" s="33">
        <f t="shared" si="1"/>
        <v>16993</v>
      </c>
      <c r="J23" s="40">
        <f>G23/SUM($G23:$H23)</f>
        <v>0.78597069381510032</v>
      </c>
      <c r="K23" s="36">
        <f>H23/SUM($G23:$H23)</f>
        <v>0.21402930618489965</v>
      </c>
      <c r="L23" s="31">
        <f t="shared" si="2"/>
        <v>2740</v>
      </c>
      <c r="M23" s="31">
        <f t="shared" si="3"/>
        <v>-783</v>
      </c>
      <c r="N23" s="36">
        <f t="shared" si="4"/>
        <v>0.25810097965335344</v>
      </c>
      <c r="O23" s="36">
        <f t="shared" si="5"/>
        <v>-0.17714932126696833</v>
      </c>
      <c r="P23" s="4">
        <f t="shared" si="6"/>
        <v>7.9931853698047894E-2</v>
      </c>
      <c r="Q23" s="4">
        <f t="shared" si="7"/>
        <v>-7.9931853698047922E-2</v>
      </c>
      <c r="R23" s="36">
        <f t="shared" si="8"/>
        <v>0.13015429635541367</v>
      </c>
      <c r="S23" s="31">
        <v>11535</v>
      </c>
      <c r="T23" s="31">
        <f t="shared" si="9"/>
        <v>1821</v>
      </c>
    </row>
    <row r="24" spans="1:20" x14ac:dyDescent="0.2">
      <c r="A24" s="6" t="s">
        <v>27</v>
      </c>
      <c r="B24" s="34">
        <v>28469</v>
      </c>
      <c r="C24" s="34">
        <v>9661</v>
      </c>
      <c r="D24" s="34">
        <f t="shared" si="0"/>
        <v>38130</v>
      </c>
      <c r="E24" s="39">
        <f>B24/SUM($B24:$C24)</f>
        <v>0.7466299501704694</v>
      </c>
      <c r="F24" s="35">
        <f>C24/SUM($B24:$C24)</f>
        <v>0.25337004982953054</v>
      </c>
      <c r="G24" s="33">
        <v>36614</v>
      </c>
      <c r="H24" s="33">
        <v>9611</v>
      </c>
      <c r="I24" s="33">
        <f t="shared" si="1"/>
        <v>46225</v>
      </c>
      <c r="J24" s="40">
        <f>G24/SUM($G24:$H24)</f>
        <v>0.7920822065981612</v>
      </c>
      <c r="K24" s="36">
        <f>H24/SUM($G24:$H24)</f>
        <v>0.20791779340183883</v>
      </c>
      <c r="L24" s="31">
        <f t="shared" si="2"/>
        <v>8145</v>
      </c>
      <c r="M24" s="31">
        <f t="shared" si="3"/>
        <v>-50</v>
      </c>
      <c r="N24" s="36">
        <f t="shared" si="4"/>
        <v>0.28610067090519514</v>
      </c>
      <c r="O24" s="36">
        <f t="shared" si="5"/>
        <v>-5.1754476762239932E-3</v>
      </c>
      <c r="P24" s="4">
        <f t="shared" si="6"/>
        <v>4.5452256427691795E-2</v>
      </c>
      <c r="Q24" s="4">
        <f t="shared" si="7"/>
        <v>-4.5452256427691712E-2</v>
      </c>
      <c r="R24" s="36">
        <f t="shared" si="8"/>
        <v>0.21230002622606872</v>
      </c>
      <c r="S24" s="31">
        <v>42395</v>
      </c>
      <c r="T24" s="31">
        <f t="shared" si="9"/>
        <v>-5781</v>
      </c>
    </row>
    <row r="25" spans="1:20" x14ac:dyDescent="0.2">
      <c r="A25" s="6" t="s">
        <v>28</v>
      </c>
      <c r="B25" s="34">
        <v>16669</v>
      </c>
      <c r="C25" s="34">
        <v>8833</v>
      </c>
      <c r="D25" s="34">
        <f t="shared" si="0"/>
        <v>25502</v>
      </c>
      <c r="E25" s="39">
        <f>B25/SUM($B25:$C25)</f>
        <v>0.65363500901890048</v>
      </c>
      <c r="F25" s="35">
        <f>C25/SUM($B25:$C25)</f>
        <v>0.34636499098109952</v>
      </c>
      <c r="G25" s="33">
        <v>21426</v>
      </c>
      <c r="H25" s="33">
        <v>9576</v>
      </c>
      <c r="I25" s="33">
        <f t="shared" si="1"/>
        <v>31002</v>
      </c>
      <c r="J25" s="40">
        <f>G25/SUM($G25:$H25)</f>
        <v>0.6911167021482485</v>
      </c>
      <c r="K25" s="36">
        <f>H25/SUM($G25:$H25)</f>
        <v>0.3088832978517515</v>
      </c>
      <c r="L25" s="31">
        <f t="shared" si="2"/>
        <v>4757</v>
      </c>
      <c r="M25" s="31">
        <f t="shared" si="3"/>
        <v>743</v>
      </c>
      <c r="N25" s="36">
        <f t="shared" si="4"/>
        <v>0.28538004679344892</v>
      </c>
      <c r="O25" s="36">
        <f t="shared" si="5"/>
        <v>8.4116381750254723E-2</v>
      </c>
      <c r="P25" s="4">
        <f t="shared" si="6"/>
        <v>3.7481693129348015E-2</v>
      </c>
      <c r="Q25" s="4">
        <f t="shared" si="7"/>
        <v>-3.7481693129348015E-2</v>
      </c>
      <c r="R25" s="36">
        <f t="shared" si="8"/>
        <v>0.21566935926593991</v>
      </c>
      <c r="S25" s="31">
        <v>22811</v>
      </c>
      <c r="T25" s="31">
        <f t="shared" si="9"/>
        <v>-1385</v>
      </c>
    </row>
    <row r="26" spans="1:20" x14ac:dyDescent="0.2">
      <c r="A26" s="6" t="s">
        <v>29</v>
      </c>
      <c r="B26" s="34">
        <v>13271</v>
      </c>
      <c r="C26" s="34">
        <v>5521</v>
      </c>
      <c r="D26" s="34">
        <f t="shared" si="0"/>
        <v>18792</v>
      </c>
      <c r="E26" s="39">
        <f>B26/SUM($B26:$C26)</f>
        <v>0.70620476798637721</v>
      </c>
      <c r="F26" s="35">
        <f>C26/SUM($B26:$C26)</f>
        <v>0.29379523201362284</v>
      </c>
      <c r="G26" s="33">
        <v>16925</v>
      </c>
      <c r="H26" s="33">
        <v>5049</v>
      </c>
      <c r="I26" s="33">
        <f t="shared" si="1"/>
        <v>21974</v>
      </c>
      <c r="J26" s="40">
        <f>G26/SUM($G26:$H26)</f>
        <v>0.77022845180668065</v>
      </c>
      <c r="K26" s="36">
        <f>H26/SUM($G26:$H26)</f>
        <v>0.22977154819331938</v>
      </c>
      <c r="L26" s="31">
        <f t="shared" si="2"/>
        <v>3654</v>
      </c>
      <c r="M26" s="31">
        <f t="shared" si="3"/>
        <v>-472</v>
      </c>
      <c r="N26" s="36">
        <f t="shared" si="4"/>
        <v>0.27533720141662271</v>
      </c>
      <c r="O26" s="36">
        <f t="shared" si="5"/>
        <v>-8.5491758739358811E-2</v>
      </c>
      <c r="P26" s="4">
        <f t="shared" si="6"/>
        <v>6.4023683820303434E-2</v>
      </c>
      <c r="Q26" s="4">
        <f t="shared" si="7"/>
        <v>-6.4023683820303462E-2</v>
      </c>
      <c r="R26" s="36">
        <f t="shared" si="8"/>
        <v>0.16932737335036185</v>
      </c>
      <c r="S26" s="31">
        <v>17088</v>
      </c>
      <c r="T26" s="31">
        <f t="shared" si="9"/>
        <v>-163</v>
      </c>
    </row>
    <row r="28" spans="1:20" x14ac:dyDescent="0.2">
      <c r="B28" s="31">
        <f>SUM(B3:B26)</f>
        <v>884400</v>
      </c>
      <c r="C28" s="31">
        <f>SUM(C3:C26)</f>
        <v>818890</v>
      </c>
      <c r="D28" s="31"/>
      <c r="G28" s="31">
        <f>SUM(G3:G26)</f>
        <v>1197196</v>
      </c>
      <c r="H28" s="31">
        <f>SUM(H3:H26)</f>
        <v>911544</v>
      </c>
      <c r="I28" s="31"/>
      <c r="M28" s="31">
        <f>COUNTIF(M3:M26, "&lt;0")</f>
        <v>11</v>
      </c>
      <c r="N28" s="31"/>
      <c r="O28" s="31"/>
      <c r="T28" s="31">
        <f>COUNTIF(T3:T26,"&gt;0")</f>
        <v>14</v>
      </c>
    </row>
    <row r="29" spans="1:20" x14ac:dyDescent="0.2">
      <c r="B29" s="36">
        <f>B28/SUM(B28:C28)</f>
        <v>0.51923043051975881</v>
      </c>
      <c r="C29" s="36">
        <f>C28/SUM(B28:C28)</f>
        <v>0.48076956948024119</v>
      </c>
      <c r="D29" s="36"/>
      <c r="G29" s="36">
        <f>G28/SUM(G28:H28)</f>
        <v>0.56773049309066081</v>
      </c>
      <c r="H29" s="36">
        <f>H28/SUM(G28:H28)</f>
        <v>0.43226950690933924</v>
      </c>
      <c r="I29" s="36"/>
    </row>
    <row r="30" spans="1:20" x14ac:dyDescent="0.2">
      <c r="B30" t="s">
        <v>55</v>
      </c>
      <c r="G30" t="s">
        <v>55</v>
      </c>
    </row>
    <row r="32" spans="1:20" x14ac:dyDescent="0.2">
      <c r="B32" s="12" t="s">
        <v>41</v>
      </c>
    </row>
    <row r="35" spans="2:7" x14ac:dyDescent="0.2">
      <c r="B35" s="31"/>
      <c r="G35" s="3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4B5-6BA3-2B4D-BBCA-0F9BDCDE002A}">
  <dimension ref="A1:J3"/>
  <sheetViews>
    <sheetView workbookViewId="0">
      <selection activeCell="J6" sqref="J6"/>
    </sheetView>
  </sheetViews>
  <sheetFormatPr baseColWidth="10" defaultRowHeight="16" x14ac:dyDescent="0.2"/>
  <cols>
    <col min="2" max="2" width="14.5" style="37" bestFit="1" customWidth="1"/>
    <col min="3" max="3" width="20.5" bestFit="1" customWidth="1"/>
    <col min="4" max="4" width="12.6640625" bestFit="1" customWidth="1"/>
    <col min="5" max="5" width="18.6640625" bestFit="1" customWidth="1"/>
    <col min="6" max="6" width="14.5" style="37" bestFit="1" customWidth="1"/>
    <col min="7" max="7" width="20.5" bestFit="1" customWidth="1"/>
    <col min="8" max="8" width="12.6640625" bestFit="1" customWidth="1"/>
    <col min="9" max="9" width="18.6640625" bestFit="1" customWidth="1"/>
  </cols>
  <sheetData>
    <row r="1" spans="1:10" s="12" customFormat="1" x14ac:dyDescent="0.2">
      <c r="B1" s="38" t="s">
        <v>61</v>
      </c>
      <c r="C1" s="12" t="s">
        <v>62</v>
      </c>
      <c r="D1" s="12" t="s">
        <v>60</v>
      </c>
      <c r="E1" s="12" t="s">
        <v>68</v>
      </c>
      <c r="F1" s="38" t="s">
        <v>63</v>
      </c>
      <c r="G1" s="12" t="s">
        <v>64</v>
      </c>
      <c r="H1" s="12" t="s">
        <v>67</v>
      </c>
      <c r="I1" s="12" t="s">
        <v>69</v>
      </c>
      <c r="J1" s="12" t="s">
        <v>70</v>
      </c>
    </row>
    <row r="2" spans="1:10" x14ac:dyDescent="0.2">
      <c r="A2" s="62" t="s">
        <v>65</v>
      </c>
      <c r="B2" s="41">
        <v>136781</v>
      </c>
      <c r="C2" s="34">
        <v>710854</v>
      </c>
      <c r="D2" s="35">
        <f>B2/SUM(B2:C2)</f>
        <v>0.16136780571826317</v>
      </c>
      <c r="E2" s="63">
        <f>SUM(B2:C2)</f>
        <v>847635</v>
      </c>
      <c r="F2" s="41">
        <v>344776</v>
      </c>
      <c r="G2" s="34">
        <v>852420</v>
      </c>
      <c r="H2" s="36">
        <f>F2/SUM(F2:G2)</f>
        <v>0.28798626123040838</v>
      </c>
      <c r="I2" s="31">
        <f>SUM(F2:G2)</f>
        <v>1197196</v>
      </c>
      <c r="J2" s="36">
        <f>F2/(F2+B2)</f>
        <v>0.71596093505026404</v>
      </c>
    </row>
    <row r="3" spans="1:10" x14ac:dyDescent="0.2">
      <c r="A3" s="62" t="s">
        <v>66</v>
      </c>
      <c r="B3" s="41">
        <v>164219</v>
      </c>
      <c r="C3" s="34">
        <v>608476</v>
      </c>
      <c r="D3" s="35">
        <f>B3/SUM(B3:C3)</f>
        <v>0.21252758203430849</v>
      </c>
      <c r="E3" s="63">
        <f>SUM(B3:C3)</f>
        <v>772695</v>
      </c>
      <c r="F3" s="41">
        <v>306206</v>
      </c>
      <c r="G3" s="34">
        <v>605338</v>
      </c>
      <c r="H3" s="36">
        <f>F3/SUM(F3:G3)</f>
        <v>0.33592015305898565</v>
      </c>
      <c r="I3" s="31">
        <f>SUM(F3:G3)</f>
        <v>911544</v>
      </c>
      <c r="J3" s="36">
        <f>F3/(F3+B3)</f>
        <v>0.65091353563267262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A74-10FC-4F44-ABFE-FA0DFDB5F6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turnout-state</vt:lpstr>
      <vt:lpstr>turnout-countyparty</vt:lpstr>
      <vt:lpstr>turnout-earlyvoting</vt:lpstr>
      <vt:lpstr>voting-county</vt:lpstr>
      <vt:lpstr>earlybycand</vt:lpstr>
      <vt:lpstr>mdrepoutcomes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2018-11-06T19:03:41Z</dcterms:created>
  <dcterms:modified xsi:type="dcterms:W3CDTF">2018-11-07T22:12:27Z</dcterms:modified>
</cp:coreProperties>
</file>