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ndsaymcfadyen/Desktop/NorthWestern/"/>
    </mc:Choice>
  </mc:AlternateContent>
  <xr:revisionPtr revIDLastSave="0" documentId="13_ncr:1_{8B7ABBB6-EE86-6345-B6B7-2CAE69369D96}" xr6:coauthVersionLast="47" xr6:coauthVersionMax="47" xr10:uidLastSave="{00000000-0000-0000-0000-000000000000}"/>
  <bookViews>
    <workbookView xWindow="180" yWindow="540" windowWidth="16440" windowHeight="16680" firstSheet="2" activeTab="5" xr2:uid="{00000000-000D-0000-FFFF-FFFF00000000}"/>
  </bookViews>
  <sheets>
    <sheet name="Crowdfunding" sheetId="1" r:id="rId1"/>
    <sheet name="Outcome by Parent Category" sheetId="4" r:id="rId2"/>
    <sheet name="Outcome by Sub-Category" sheetId="6" r:id="rId3"/>
    <sheet name="Outcome by Month" sheetId="10" r:id="rId4"/>
    <sheet name="Crowd Goal Analysis" sheetId="11" r:id="rId5"/>
    <sheet name="Statistical Analysis" sheetId="12" r:id="rId6"/>
  </sheets>
  <definedNames>
    <definedName name="_xlchart.v1.0" hidden="1">'Statistical Analysis'!$A$2:$A$566</definedName>
    <definedName name="_xlchart.v1.1" hidden="1">'Statistical Analysis'!$B$1</definedName>
    <definedName name="_xlchart.v1.10" hidden="1">'Statistical Analysis'!$B$2:$B$566</definedName>
    <definedName name="_xlchart.v1.11" hidden="1">'Statistical Analysis'!$A$2:$A$566</definedName>
    <definedName name="_xlchart.v1.12" hidden="1">'Statistical Analysis'!$B$1</definedName>
    <definedName name="_xlchart.v1.13" hidden="1">'Statistical Analysis'!$B$2:$B$566</definedName>
    <definedName name="_xlchart.v1.14" hidden="1">'Statistical Analysis'!$A$2:$A$566</definedName>
    <definedName name="_xlchart.v1.15" hidden="1">'Statistical Analysis'!$B$1</definedName>
    <definedName name="_xlchart.v1.16" hidden="1">'Statistical Analysis'!$B$2:$B$566</definedName>
    <definedName name="_xlchart.v1.17" hidden="1">'Statistical Analysis'!$A$2:$A$566</definedName>
    <definedName name="_xlchart.v1.18" hidden="1">'Statistical Analysis'!$B$1</definedName>
    <definedName name="_xlchart.v1.19" hidden="1">'Statistical Analysis'!$B$2:$B$566</definedName>
    <definedName name="_xlchart.v1.2" hidden="1">'Statistical Analysis'!$B$2:$B$566</definedName>
    <definedName name="_xlchart.v1.20" hidden="1">'Statistical Analysis'!$A$2:$A$566</definedName>
    <definedName name="_xlchart.v1.21" hidden="1">'Statistical Analysis'!$B$1</definedName>
    <definedName name="_xlchart.v1.22" hidden="1">'Statistical Analysis'!$B$2:$B$566</definedName>
    <definedName name="_xlchart.v1.23" hidden="1">'Statistical Analysis'!$A$2:$A$566</definedName>
    <definedName name="_xlchart.v1.24" hidden="1">'Statistical Analysis'!$B$1</definedName>
    <definedName name="_xlchart.v1.25" hidden="1">'Statistical Analysis'!$B$2:$B$566</definedName>
    <definedName name="_xlchart.v1.26" hidden="1">'Statistical Analysis'!$A$2:$A$566</definedName>
    <definedName name="_xlchart.v1.27" hidden="1">'Statistical Analysis'!$B$1</definedName>
    <definedName name="_xlchart.v1.28" hidden="1">'Statistical Analysis'!$B$2:$B$566</definedName>
    <definedName name="_xlchart.v1.29" hidden="1">'Statistical Analysis'!$B$2:$B$566</definedName>
    <definedName name="_xlchart.v1.3" hidden="1">'Statistical Analysis'!$B$2:$B$566</definedName>
    <definedName name="_xlchart.v1.30" hidden="1">'Statistical Analysis'!$A$2:$A$566</definedName>
    <definedName name="_xlchart.v1.31" hidden="1">'Statistical Analysis'!$B$1</definedName>
    <definedName name="_xlchart.v1.32" hidden="1">'Statistical Analysis'!$B$2:$B$566</definedName>
    <definedName name="_xlchart.v1.4" hidden="1">'Statistical Analysis'!$B$2:$B$566</definedName>
    <definedName name="_xlchart.v1.5" hidden="1">'Statistical Analysis'!$A$2:$A$566</definedName>
    <definedName name="_xlchart.v1.6" hidden="1">'Statistical Analysis'!$B$1</definedName>
    <definedName name="_xlchart.v1.7" hidden="1">'Statistical Analysis'!$B$2:$B$566</definedName>
    <definedName name="_xlchart.v1.8" hidden="1">'Statistical Analysis'!$A$2:$A$566</definedName>
    <definedName name="_xlchart.v1.9" hidden="1">'Statistical Analysis'!$B$2:$B$566</definedName>
    <definedName name="backers_count">Crowdfunding!$I$1:$I$1001</definedName>
    <definedName name="goal">Crowdfunding!$D$1:$D$1001</definedName>
    <definedName name="outcome">Crowdfunding!$H$1:$H$1001</definedName>
    <definedName name="Parent_Category">Crowdfunding!$S$1:$S$1001</definedName>
    <definedName name="Percent_Funded">Crowdfunding!$F$1:$F$1001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2" l="1" a="1"/>
  <c r="G15" i="12" s="1"/>
  <c r="G9" i="12" a="1"/>
  <c r="G9" i="12" s="1"/>
  <c r="F5" i="1"/>
  <c r="G3" i="1"/>
  <c r="F3" i="1"/>
  <c r="E34" i="6"/>
  <c r="G4" i="1"/>
  <c r="D14" i="11"/>
  <c r="G14" i="12"/>
  <c r="D2" i="12" a="1"/>
  <c r="D2" i="12" s="1"/>
  <c r="B2" i="12" a="1"/>
  <c r="B2" i="12" s="1"/>
  <c r="G4" i="12"/>
  <c r="G19" i="12" a="1"/>
  <c r="G19" i="12" s="1"/>
  <c r="G18" i="12" a="1"/>
  <c r="G18" i="12" s="1"/>
  <c r="G17" i="12" a="1"/>
  <c r="G17" i="12" s="1"/>
  <c r="G16" i="12" a="1"/>
  <c r="G16" i="12" s="1"/>
  <c r="G8" i="12" a="1"/>
  <c r="G8" i="12" s="1"/>
  <c r="G7" i="12" a="1"/>
  <c r="G7" i="12" s="1"/>
  <c r="G6" i="12" a="1"/>
  <c r="G6" i="12" s="1"/>
  <c r="G5" i="12" a="1"/>
  <c r="G5" i="12" s="1"/>
  <c r="D4" i="11"/>
  <c r="D5" i="11"/>
  <c r="H5" i="11" s="1"/>
  <c r="J6" i="11"/>
  <c r="J7" i="11"/>
  <c r="J8" i="11"/>
  <c r="J9" i="11"/>
  <c r="J10" i="11"/>
  <c r="J11" i="11"/>
  <c r="J12" i="11"/>
  <c r="J13" i="11"/>
  <c r="J3" i="11"/>
  <c r="I6" i="11"/>
  <c r="I7" i="11"/>
  <c r="I8" i="11"/>
  <c r="I9" i="11"/>
  <c r="I10" i="11"/>
  <c r="I11" i="11"/>
  <c r="I12" i="11"/>
  <c r="I13" i="11"/>
  <c r="I3" i="11"/>
  <c r="H3" i="11"/>
  <c r="H6" i="11"/>
  <c r="H7" i="11"/>
  <c r="H8" i="11"/>
  <c r="H9" i="11"/>
  <c r="H10" i="11"/>
  <c r="H11" i="11"/>
  <c r="H12" i="11"/>
  <c r="H13" i="11"/>
  <c r="D3" i="11"/>
  <c r="G3" i="11" s="1"/>
  <c r="G5" i="11"/>
  <c r="I5" i="11" s="1"/>
  <c r="G6" i="11"/>
  <c r="G7" i="11"/>
  <c r="G8" i="11"/>
  <c r="G9" i="11"/>
  <c r="G10" i="11"/>
  <c r="G11" i="11"/>
  <c r="G12" i="11"/>
  <c r="G13" i="11"/>
  <c r="F14" i="11"/>
  <c r="F13" i="11"/>
  <c r="F12" i="11"/>
  <c r="F11" i="11"/>
  <c r="F10" i="11"/>
  <c r="F9" i="11"/>
  <c r="F8" i="11"/>
  <c r="F7" i="11"/>
  <c r="F6" i="11"/>
  <c r="F5" i="11"/>
  <c r="F4" i="11"/>
  <c r="F3" i="11"/>
  <c r="E14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D7" i="11"/>
  <c r="D6" i="11"/>
  <c r="E4" i="11"/>
  <c r="E3" i="11"/>
  <c r="M2" i="1"/>
  <c r="O2" i="1"/>
  <c r="M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98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F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3" i="6"/>
  <c r="G14" i="11" l="1"/>
  <c r="H14" i="11" s="1"/>
  <c r="G4" i="11"/>
  <c r="J5" i="11"/>
  <c r="J14" i="11" l="1"/>
  <c r="I14" i="11"/>
  <c r="I4" i="11"/>
  <c r="J4" i="11"/>
  <c r="H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<sst xmlns="http://schemas.openxmlformats.org/spreadsheetml/2006/main" count="7070" uniqueCount="2117">
  <si>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</si>
  <si>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</si>
  <si>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</si>
  <si>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</si>
  <si>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</si>
  <si>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</si>
  <si>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</si>
  <si>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</si>
  <si>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</si>
  <si>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</si>
  <si>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</si>
  <si>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</si>
  <si>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</si>
  <si>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</si>
  <si>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</si>
  <si>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</si>
  <si>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</si>
  <si>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</si>
  <si>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</si>
  <si>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</si>
  <si>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</si>
  <si>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</si>
  <si>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</si>
  <si>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</si>
  <si>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</si>
  <si>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</si>
  <si>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</si>
  <si>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</si>
  <si>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</si>
  <si>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</si>
  <si>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</si>
  <si>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</si>
  <si>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</si>
  <si>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</si>
  <si>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</si>
  <si>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</si>
  <si>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</si>
  <si>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</si>
  <si>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</si>
  <si>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</si>
  <si>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</si>
  <si>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</si>
  <si>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</si>
  <si>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</si>
  <si>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</si>
  <si>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</si>
  <si>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</si>
  <si>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</si>
  <si>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</si>
  <si>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</si>
  <si>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</si>
  <si>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</si>
  <si>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</si>
  <si>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</si>
  <si>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</si>
  <si>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</si>
  <si>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</si>
  <si>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</si>
  <si>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</si>
  <si>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</si>
  <si>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</si>
  <si>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</si>
  <si>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</si>
  <si>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</si>
  <si>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</si>
  <si>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</si>
  <si>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</si>
  <si>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</si>
  <si>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</si>
  <si>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</si>
  <si>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</si>
  <si>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</si>
  <si>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</si>
  <si>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</si>
  <si>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</si>
  <si>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</si>
  <si>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</si>
  <si>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</si>
  <si>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</si>
  <si>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</si>
  <si>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</si>
  <si>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</si>
  <si>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</si>
  <si>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</si>
  <si>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</si>
  <si>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</si>
  <si>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</si>
  <si>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</si>
  <si>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</si>
  <si>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</si>
  <si>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</si>
  <si>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</si>
  <si>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</si>
  <si>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</si>
  <si>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</si>
  <si>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</si>
  <si>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</si>
  <si>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</si>
  <si>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</si>
  <si>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</si>
  <si>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</si>
  <si>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</si>
  <si>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</si>
  <si>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</si>
  <si>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</si>
  <si>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</si>
  <si>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</si>
  <si>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</si>
  <si>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</si>
  <si>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</si>
  <si>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</si>
  <si>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</si>
  <si>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</si>
  <si>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</si>
  <si>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</si>
  <si>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</si>
  <si>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</si>
  <si>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</si>
  <si>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</si>
  <si>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</si>
  <si>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</si>
  <si>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</si>
  <si>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</si>
  <si>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</si>
  <si>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</si>
  <si>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</si>
  <si>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</si>
  <si>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</si>
  <si>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</si>
  <si>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</si>
  <si>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</si>
  <si>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</si>
  <si>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</si>
  <si>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</si>
  <si>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</si>
  <si>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</si>
  <si>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</si>
  <si>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</si>
  <si>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</si>
  <si>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</si>
  <si>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</si>
  <si>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</si>
  <si>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</si>
  <si>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</si>
  <si>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</si>
  <si>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</si>
  <si>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</si>
  <si>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</si>
  <si>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</si>
  <si>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</si>
  <si>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</si>
  <si>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</si>
  <si>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</si>
  <si>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</si>
  <si>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</si>
  <si>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</si>
  <si>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</si>
  <si>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</si>
  <si>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</si>
  <si>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</si>
  <si>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</si>
  <si>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</si>
  <si>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</si>
  <si>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</si>
  <si>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</si>
  <si>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</si>
  <si>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</si>
  <si>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</si>
  <si>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</si>
  <si>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</si>
  <si>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</si>
  <si>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</si>
  <si>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</si>
  <si>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</si>
  <si>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</si>
  <si>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</si>
  <si>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</si>
  <si>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</si>
  <si>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</si>
  <si>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</si>
  <si>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</si>
  <si>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</si>
  <si>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</si>
  <si>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</si>
  <si>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</si>
  <si>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</si>
  <si>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</si>
  <si>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</si>
  <si>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</si>
  <si>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</si>
  <si>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</si>
  <si>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</si>
  <si>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</si>
  <si>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</si>
  <si>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</si>
  <si>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</si>
  <si>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</si>
  <si>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</si>
  <si>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</si>
  <si>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</si>
  <si>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</si>
  <si>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</si>
  <si>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</si>
  <si>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</si>
  <si>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</si>
  <si>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</si>
  <si>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</si>
  <si>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</si>
  <si>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</si>
  <si>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</si>
  <si>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</si>
  <si>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</si>
  <si>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</si>
  <si>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</si>
  <si>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</si>
  <si>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</si>
  <si>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</si>
  <si>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</si>
  <si>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</si>
  <si>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</si>
  <si>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</si>
  <si>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</si>
  <si>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</si>
  <si>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</si>
  <si>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</si>
  <si>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</si>
  <si>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</si>
  <si>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</si>
  <si>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</si>
  <si>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</si>
  <si>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</si>
  <si>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</si>
  <si>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</si>
  <si>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</si>
  <si>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</si>
  <si>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</si>
  <si>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</si>
  <si>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</si>
  <si>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</si>
  <si>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</si>
  <si>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</si>
  <si>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</si>
  <si>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</si>
  <si>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</si>
  <si>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</si>
  <si>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</si>
  <si>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</si>
  <si>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</si>
  <si>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</si>
  <si>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</si>
  <si>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</si>
  <si>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</si>
  <si>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</si>
  <si>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</si>
  <si>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</si>
  <si>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</si>
  <si>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</si>
  <si>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</si>
  <si>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</si>
  <si>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</si>
  <si>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</si>
  <si>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</si>
  <si>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</si>
  <si>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</si>
  <si>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</si>
  <si>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</si>
  <si>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</si>
  <si>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</si>
  <si>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</si>
  <si>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</si>
  <si>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</si>
  <si>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</si>
  <si>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</si>
  <si>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</si>
  <si>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</si>
  <si>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</si>
  <si>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</si>
  <si>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</si>
  <si>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</si>
  <si>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</si>
  <si>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</si>
  <si>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</si>
  <si>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</si>
  <si>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</si>
  <si>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</si>
  <si>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</si>
  <si>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</si>
  <si>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</si>
  <si>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</si>
  <si>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</si>
  <si>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</si>
  <si>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</si>
  <si>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</si>
  <si>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</si>
  <si>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</si>
  <si>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</si>
  <si>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</si>
  <si>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</si>
  <si>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</si>
  <si>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</si>
  <si>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</si>
  <si>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</si>
  <si>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</si>
  <si>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</si>
  <si>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</si>
  <si>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</si>
  <si>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</si>
  <si>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</si>
  <si>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</si>
  <si>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</si>
  <si>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</si>
  <si>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</si>
  <si>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</si>
  <si>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</si>
  <si>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</si>
  <si>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</si>
  <si>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</si>
  <si>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</si>
  <si>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</si>
  <si>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</si>
  <si>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</si>
  <si>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</si>
  <si>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</si>
  <si>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</si>
  <si>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</si>
  <si>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</si>
  <si>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</si>
  <si>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</si>
  <si>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</si>
  <si>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</si>
  <si>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</si>
  <si>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</si>
  <si>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</si>
  <si>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</si>
  <si>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</si>
  <si>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</si>
  <si>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</si>
  <si>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</si>
  <si>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</si>
  <si>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</si>
  <si>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</si>
  <si>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</si>
  <si>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</si>
  <si>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</si>
  <si>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</si>
  <si>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</si>
  <si>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</si>
  <si>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</si>
  <si>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</si>
  <si>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</si>
  <si>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</si>
  <si>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</si>
  <si>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</si>
  <si>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</si>
  <si>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</si>
  <si>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</si>
  <si>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</si>
  <si>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</si>
  <si>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</si>
  <si>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</si>
  <si>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</si>
  <si>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</si>
  <si>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</si>
  <si>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</si>
  <si>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</si>
  <si>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</si>
  <si>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</si>
  <si>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</si>
  <si>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</si>
  <si>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</si>
  <si>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</si>
  <si>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</si>
  <si>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</si>
  <si>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</si>
  <si>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</si>
  <si>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</si>
  <si>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</si>
  <si>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</si>
  <si>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</si>
  <si>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</si>
  <si>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</si>
  <si>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</si>
  <si>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</si>
  <si>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</si>
  <si>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</si>
  <si>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</si>
  <si>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</si>
  <si>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</si>
  <si>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</si>
  <si>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</si>
  <si>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</si>
  <si>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</si>
  <si>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</si>
  <si>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</si>
  <si>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</si>
  <si>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</si>
  <si>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</si>
  <si>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</si>
  <si>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</si>
  <si>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</si>
  <si>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</si>
  <si>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</si>
  <si>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</si>
  <si>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</si>
  <si>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</si>
  <si>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</si>
  <si>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</si>
  <si>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</si>
  <si>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</si>
  <si>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</si>
  <si>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</si>
  <si>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</si>
  <si>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</si>
  <si>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</si>
  <si>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</si>
  <si>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</si>
  <si>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</si>
  <si>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</si>
  <si>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</si>
  <si>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</si>
  <si>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</si>
  <si>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</si>
  <si>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</si>
  <si>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</si>
  <si>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</si>
  <si>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</si>
  <si>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</si>
  <si>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</si>
  <si>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</si>
  <si>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</si>
  <si>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</si>
  <si>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</si>
  <si>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</si>
  <si>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</si>
  <si>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</si>
  <si>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</si>
  <si>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</si>
  <si>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</si>
  <si>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</si>
  <si>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</si>
  <si>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</si>
  <si>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</si>
  <si>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</si>
  <si>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</si>
  <si>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</si>
  <si>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</si>
  <si>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</si>
  <si>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</si>
  <si>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</si>
  <si>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</si>
  <si>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</si>
  <si>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</si>
  <si>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</si>
  <si>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</si>
  <si>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</si>
  <si>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</si>
  <si>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</si>
  <si>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</si>
  <si>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</si>
  <si>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</si>
  <si>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</si>
  <si>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</si>
  <si>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</si>
  <si>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</si>
  <si>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</si>
  <si>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</si>
  <si>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</si>
  <si>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</si>
  <si>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</si>
  <si>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</si>
  <si>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</si>
  <si>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</si>
  <si>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</si>
  <si>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</si>
  <si>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</si>
  <si>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</si>
  <si>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</si>
  <si>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</si>
  <si>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</si>
  <si>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</si>
  <si>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</si>
  <si>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</si>
  <si>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</si>
  <si>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</si>
  <si>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</si>
  <si>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</si>
  <si>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</si>
  <si>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</si>
  <si>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</si>
  <si>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</si>
  <si>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</si>
  <si>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</si>
  <si>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</si>
  <si>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</si>
  <si>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</si>
  <si>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</si>
  <si>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</si>
  <si>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</si>
  <si>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</si>
  <si>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</si>
  <si>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</si>
  <si>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</si>
  <si>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</si>
  <si>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</si>
  <si>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</si>
  <si>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</si>
  <si>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</si>
  <si>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</si>
  <si>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</si>
  <si>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</si>
  <si>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</si>
  <si>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</si>
  <si>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</si>
  <si>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</si>
  <si>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</si>
  <si>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</si>
  <si>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</si>
  <si>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</si>
  <si>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</si>
  <si>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</si>
  <si>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</si>
  <si>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</si>
  <si>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</si>
  <si>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</si>
  <si>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</si>
  <si>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</si>
  <si>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</si>
  <si>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</si>
  <si>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</si>
  <si>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</si>
  <si>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</si>
  <si>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</si>
  <si>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</si>
  <si>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</si>
  <si>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</si>
  <si>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</si>
  <si>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</si>
  <si>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</si>
  <si>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</si>
  <si>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</si>
  <si>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</si>
  <si>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</si>
  <si>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</si>
  <si>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</si>
  <si>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</si>
  <si>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</si>
  <si>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</si>
  <si>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</si>
  <si>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</si>
  <si>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</si>
  <si>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</si>
  <si>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</si>
  <si>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</si>
  <si>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</si>
  <si>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</si>
  <si>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</si>
  <si>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</si>
  <si>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</si>
  <si>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</si>
  <si>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</si>
  <si>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</si>
  <si>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</si>
  <si>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</si>
  <si>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</si>
  <si>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</si>
  <si>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</si>
  <si>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</si>
  <si>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</si>
  <si>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</si>
  <si>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</si>
  <si>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</si>
  <si>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</si>
  <si>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</si>
  <si>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</si>
  <si>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</si>
  <si>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</si>
  <si>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</si>
  <si>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</si>
  <si>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</si>
  <si>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</si>
  <si>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</si>
  <si>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</si>
  <si>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</si>
  <si>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</si>
  <si>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</si>
  <si>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</si>
  <si>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</si>
  <si>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</si>
  <si>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</si>
  <si>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</si>
  <si>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</si>
  <si>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</si>
  <si>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</si>
  <si>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</si>
  <si>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</si>
  <si>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</si>
  <si>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</si>
  <si>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</si>
  <si>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</si>
  <si>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</si>
  <si>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</si>
  <si>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</si>
  <si>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</si>
  <si>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</si>
  <si>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</si>
  <si>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</si>
  <si>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</si>
  <si>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</si>
  <si>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</si>
  <si>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</si>
  <si>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</si>
  <si>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</si>
  <si>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</si>
  <si>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</si>
  <si>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</si>
  <si>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</si>
  <si>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</si>
  <si>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</si>
  <si>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</si>
  <si>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</si>
  <si>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</si>
  <si>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</si>
  <si>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</si>
  <si>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</si>
  <si>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</si>
  <si>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</si>
  <si>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</si>
  <si>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</si>
  <si>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</si>
  <si>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</si>
  <si>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</si>
  <si>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</si>
  <si>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</si>
  <si>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</si>
  <si>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</si>
  <si>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</si>
  <si>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</si>
  <si>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</si>
  <si>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</si>
  <si>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</si>
  <si>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</si>
  <si>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</si>
  <si>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</si>
  <si>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</si>
  <si>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</si>
  <si>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</si>
  <si>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</si>
  <si>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</si>
  <si>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</si>
  <si>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</si>
  <si>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</si>
  <si>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</si>
  <si>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</si>
  <si>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</si>
  <si>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</si>
  <si>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</si>
  <si>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</si>
  <si>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</si>
  <si>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</si>
  <si>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</si>
  <si>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</si>
  <si>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</si>
  <si>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</si>
  <si>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</si>
  <si>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</si>
  <si>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</si>
  <si>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</si>
  <si>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</si>
  <si>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</si>
  <si>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</si>
  <si>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</si>
  <si>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</si>
  <si>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</si>
  <si>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</si>
  <si>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</si>
  <si>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</si>
  <si>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</si>
  <si>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</si>
  <si>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</si>
  <si>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</si>
  <si>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</si>
  <si>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</si>
  <si>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</si>
  <si>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</si>
  <si>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</si>
  <si>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</si>
  <si>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</si>
  <si>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</si>
  <si>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</si>
  <si>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</si>
  <si>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</si>
  <si>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</si>
  <si>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</si>
  <si>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</si>
  <si>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</si>
  <si>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</si>
  <si>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</si>
  <si>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</si>
  <si>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</si>
  <si>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</si>
  <si>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</si>
  <si>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</si>
  <si>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</si>
  <si>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</si>
  <si>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</si>
  <si>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</si>
  <si>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</si>
  <si>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</si>
  <si>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</si>
  <si>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</si>
  <si>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</si>
  <si>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</si>
  <si>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</si>
  <si>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</si>
  <si>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</si>
  <si>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</si>
  <si>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</si>
  <si>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</si>
  <si>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</si>
  <si>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</si>
  <si>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</si>
  <si>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</si>
  <si>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</si>
  <si>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</si>
  <si>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</si>
  <si>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</si>
  <si>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</si>
  <si>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</si>
  <si>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</si>
  <si>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</si>
  <si>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</si>
  <si>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</si>
  <si>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</si>
  <si>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</si>
  <si>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</si>
  <si>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</si>
  <si>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</si>
  <si>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</si>
  <si>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</si>
  <si>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</si>
  <si>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</si>
  <si>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</si>
  <si>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</si>
  <si>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</si>
  <si>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</si>
  <si>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</si>
  <si>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</si>
  <si>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</si>
  <si>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</si>
  <si>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</si>
  <si>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</si>
  <si>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</si>
  <si>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</si>
  <si>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</si>
  <si>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</si>
  <si>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</si>
  <si>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</si>
  <si>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</si>
  <si>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</si>
  <si>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</si>
  <si>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</si>
  <si>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</si>
  <si>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</si>
  <si>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</si>
  <si>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</si>
  <si>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</si>
  <si>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</si>
  <si>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</si>
  <si>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</si>
  <si>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</si>
  <si>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</si>
  <si>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</si>
  <si>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</si>
  <si>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</si>
  <si>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</si>
  <si>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</si>
  <si>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</si>
  <si>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</si>
  <si>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</si>
  <si>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</si>
  <si>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</si>
  <si>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</si>
  <si>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</si>
  <si>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</si>
  <si>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</si>
  <si>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</si>
  <si>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</si>
  <si>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</si>
  <si>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</si>
  <si>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</si>
  <si>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</si>
  <si>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</si>
  <si>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</si>
  <si>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</si>
  <si>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</si>
  <si>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</si>
  <si>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</si>
  <si>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</si>
  <si>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</si>
  <si>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</si>
  <si>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</si>
  <si>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</si>
  <si>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</si>
  <si>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</si>
  <si>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</si>
  <si>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</si>
  <si>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</si>
  <si>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</si>
  <si>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</si>
  <si>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</si>
  <si>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</si>
  <si>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</si>
  <si>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</si>
  <si>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</si>
  <si>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</si>
  <si>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</si>
  <si>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</si>
  <si>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</si>
  <si>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</si>
  <si>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</si>
  <si>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</si>
  <si>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</si>
  <si>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</si>
  <si>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</si>
  <si>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</si>
  <si>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</si>
  <si>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</si>
  <si>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</si>
  <si>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</si>
  <si>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</si>
  <si>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</si>
  <si>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</si>
  <si>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</si>
  <si>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</si>
  <si>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</si>
  <si>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</si>
  <si>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</si>
  <si>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</si>
  <si>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</si>
  <si>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</si>
  <si>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</si>
  <si>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</si>
  <si>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</si>
  <si>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</si>
  <si>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</si>
  <si>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</si>
  <si>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</si>
  <si>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</si>
  <si>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</si>
  <si>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</si>
  <si>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</si>
  <si>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</si>
  <si>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</si>
  <si>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</si>
  <si>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</si>
  <si>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</si>
  <si>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</si>
  <si>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</si>
  <si>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</si>
  <si>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</si>
  <si>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</si>
  <si>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</si>
  <si>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</si>
  <si>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</si>
  <si>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</si>
  <si>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</si>
  <si>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</si>
  <si>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</si>
  <si>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</si>
  <si>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</si>
  <si>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</si>
  <si>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</si>
  <si>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</si>
  <si>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</si>
  <si>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</si>
  <si>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</si>
  <si>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</si>
  <si>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</si>
  <si>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</si>
  <si>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</si>
  <si>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</si>
  <si>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</si>
  <si>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</si>
  <si>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</si>
  <si>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</si>
  <si>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</si>
  <si>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</si>
  <si>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</si>
  <si>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</si>
  <si>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</si>
  <si>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</si>
  <si>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</si>
  <si>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</si>
  <si>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</si>
  <si>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</si>
  <si>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</si>
  <si>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</si>
  <si>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</si>
  <si>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</si>
  <si>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</si>
  <si>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</si>
  <si>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</si>
  <si>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</si>
  <si>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</si>
  <si>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</si>
  <si>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</si>
  <si>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</si>
  <si>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</si>
  <si>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</si>
  <si>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</si>
  <si>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</si>
  <si>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</si>
  <si>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</si>
  <si>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</si>
  <si>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</si>
  <si>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</si>
  <si>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</si>
  <si>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</si>
  <si>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</si>
  <si>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</si>
  <si>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</si>
  <si>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</si>
  <si>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</si>
  <si>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</si>
  <si>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</si>
  <si>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</si>
  <si>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</si>
  <si>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</si>
  <si>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</si>
  <si>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</si>
  <si>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</si>
  <si>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</si>
  <si>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</si>
  <si>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</si>
  <si>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</si>
  <si>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</si>
  <si>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</si>
  <si>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</si>
  <si>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</si>
  <si>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</si>
  <si>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</si>
  <si>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</si>
  <si>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</si>
  <si>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</si>
  <si>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</si>
  <si>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</si>
  <si>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</si>
  <si>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</si>
  <si>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</si>
  <si>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</si>
  <si>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</si>
  <si>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</si>
  <si>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</si>
  <si>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</si>
  <si>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</si>
  <si>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</si>
  <si>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</si>
  <si>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</si>
  <si>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</si>
  <si>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</si>
  <si>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</si>
  <si>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</si>
  <si>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</si>
  <si>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</si>
  <si>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</si>
  <si>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</si>
  <si>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</si>
  <si>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</si>
  <si>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</si>
  <si>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</si>
  <si>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</si>
  <si>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</si>
  <si>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</si>
  <si>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</si>
  <si>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</si>
  <si>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</si>
  <si>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</si>
  <si>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</si>
  <si>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</si>
  <si>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</si>
  <si>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</si>
  <si>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</si>
  <si>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</si>
  <si>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</si>
  <si>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</si>
  <si>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</si>
  <si>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</si>
  <si>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</si>
  <si>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</si>
  <si>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</si>
  <si>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</si>
  <si>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</si>
  <si>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</si>
  <si>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</si>
  <si>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</si>
  <si>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</si>
  <si>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</si>
  <si>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</si>
  <si>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</si>
  <si>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</si>
  <si>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</si>
  <si>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</si>
  <si>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</si>
  <si>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</si>
  <si>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</si>
  <si>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</si>
  <si>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</si>
  <si>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</si>
  <si>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</si>
  <si>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</si>
  <si>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</si>
  <si>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</si>
  <si>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</si>
  <si>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</si>
  <si>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</si>
  <si>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</si>
  <si>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</si>
  <si>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</si>
  <si>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</si>
  <si>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</si>
  <si>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</si>
  <si>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</si>
  <si>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</si>
  <si>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</si>
  <si>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</si>
  <si>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</si>
  <si>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</si>
  <si>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</si>
  <si>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</si>
  <si>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</si>
  <si>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</si>
  <si>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</si>
  <si>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</si>
  <si>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</si>
  <si>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</si>
  <si>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</si>
  <si>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</si>
  <si>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</si>
  <si>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</si>
  <si>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</si>
  <si>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</si>
  <si>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</si>
  <si>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</si>
  <si>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</si>
  <si>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</si>
  <si>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</si>
  <si>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</si>
  <si>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</si>
  <si>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</si>
  <si>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</si>
  <si>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</si>
  <si>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</si>
  <si>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</si>
  <si>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</si>
  <si>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</si>
  <si>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</si>
  <si>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</si>
  <si>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</si>
  <si>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</si>
  <si>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</si>
  <si>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</si>
  <si>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</si>
  <si>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</si>
  <si>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</si>
  <si>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</si>
  <si>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</si>
  <si>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</si>
  <si>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</si>
  <si>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</si>
  <si>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</si>
  <si>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</si>
  <si>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</si>
  <si>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</si>
  <si>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</si>
  <si>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</si>
  <si>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</si>
  <si>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</si>
  <si>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</si>
  <si>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</si>
  <si>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</si>
  <si>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</si>
  <si>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</si>
  <si>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</si>
  <si>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</si>
  <si>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</si>
  <si>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</si>
  <si>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</si>
  <si>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</si>
  <si>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</si>
  <si>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</si>
  <si>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</si>
  <si>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</si>
  <si>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</si>
  <si>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</si>
  <si>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</si>
  <si>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</si>
  <si>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</si>
  <si>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</si>
  <si>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</si>
  <si>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</si>
  <si>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</si>
  <si>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</si>
  <si>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</si>
  <si>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</si>
  <si>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</si>
  <si>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</si>
  <si>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</si>
  <si>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</si>
  <si>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</si>
  <si>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</si>
  <si>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</si>
  <si>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</si>
  <si>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</si>
  <si>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</si>
  <si>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</si>
  <si>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</si>
  <si>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</si>
  <si>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</si>
  <si>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</si>
  <si>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</si>
  <si>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</si>
  <si>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</si>
  <si>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</si>
  <si>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</si>
  <si>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</si>
  <si>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</si>
  <si>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</si>
  <si>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</si>
  <si>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</si>
  <si>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</si>
  <si>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</si>
  <si>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</si>
  <si>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</si>
  <si>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</si>
  <si>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</si>
  <si>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</si>
  <si>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</si>
  <si>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</si>
  <si>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</si>
  <si>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</si>
  <si>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</si>
  <si>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</si>
  <si>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</si>
  <si>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</si>
  <si>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</si>
  <si>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</si>
  <si>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</si>
  <si>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</si>
  <si>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</si>
  <si>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</si>
  <si>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</si>
  <si>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</si>
  <si>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</si>
  <si>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</si>
  <si>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</si>
  <si>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</si>
  <si>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</si>
  <si>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</si>
  <si>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</si>
  <si>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</si>
  <si>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</si>
  <si>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</si>
  <si>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</si>
  <si>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</si>
  <si>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</si>
  <si>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</si>
  <si>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</si>
  <si>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</si>
  <si>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</si>
  <si>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</si>
  <si>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</si>
  <si>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</si>
  <si>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</si>
  <si>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</si>
  <si>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</si>
  <si>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</si>
  <si>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</si>
  <si>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</si>
  <si>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</si>
  <si>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</si>
  <si>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</si>
  <si>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</si>
  <si>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</si>
  <si>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</si>
  <si>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</si>
  <si>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</si>
  <si>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</si>
  <si>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</si>
  <si>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</si>
  <si>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</si>
  <si>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</si>
  <si>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</si>
  <si>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</si>
  <si>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</si>
  <si>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</si>
  <si>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</si>
  <si>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</si>
  <si>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</si>
  <si>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</si>
  <si>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</si>
  <si>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</si>
  <si>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</si>
  <si>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</si>
  <si>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</si>
  <si>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</si>
  <si>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</si>
  <si>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</si>
  <si>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</si>
  <si>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</si>
  <si>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</si>
  <si>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</si>
  <si>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</si>
  <si>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</si>
  <si>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</si>
  <si>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</si>
  <si>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</si>
  <si>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</si>
  <si>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</si>
  <si>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</si>
  <si>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</si>
  <si>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</si>
  <si>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</si>
  <si>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</si>
  <si>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</si>
  <si>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</si>
  <si>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</si>
  <si>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</si>
  <si>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</si>
  <si>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</si>
  <si>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</si>
  <si>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</si>
  <si>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</si>
  <si>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</si>
  <si>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</si>
  <si>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</si>
  <si>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</si>
  <si>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</si>
  <si>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</si>
  <si>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</si>
  <si>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</si>
  <si>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</si>
  <si>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</si>
  <si>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</si>
  <si>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</si>
  <si>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</si>
  <si>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</si>
  <si>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</si>
  <si>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</si>
  <si>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</si>
  <si>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</si>
  <si>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</si>
  <si>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</si>
  <si>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</si>
  <si>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</si>
  <si>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</si>
  <si>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</si>
  <si>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</si>
  <si>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</si>
  <si>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</si>
  <si>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</si>
  <si>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</si>
  <si>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</si>
  <si>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</si>
  <si>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</si>
  <si>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</si>
  <si>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</si>
  <si>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</si>
  <si>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</si>
  <si>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</si>
  <si>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</si>
  <si>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</si>
  <si>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</si>
  <si>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</si>
  <si>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</si>
  <si>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</si>
  <si>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</si>
  <si>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</si>
  <si>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</si>
  <si>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</si>
  <si>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</si>
  <si>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</si>
  <si>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</si>
  <si>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</si>
  <si>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</si>
  <si>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</si>
  <si>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</si>
  <si>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</si>
  <si>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</si>
  <si>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</si>
  <si>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</si>
  <si>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</si>
  <si>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</si>
  <si>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</si>
  <si>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</si>
  <si>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</si>
  <si>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</si>
  <si>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</si>
  <si>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</si>
  <si>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</si>
  <si>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</si>
  <si>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</si>
  <si>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</si>
  <si>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</si>
  <si>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</si>
  <si>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</si>
  <si>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</si>
  <si>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</si>
  <si>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</si>
  <si>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</si>
  <si>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</si>
  <si>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</si>
  <si>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</si>
  <si>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</si>
  <si>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</si>
  <si>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</si>
  <si>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</si>
  <si>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</si>
  <si>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</si>
  <si>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</si>
  <si>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</si>
  <si>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</si>
  <si>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</si>
  <si>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</si>
  <si>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</si>
  <si>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</si>
  <si>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</si>
  <si>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</si>
  <si>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</si>
  <si>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</si>
  <si>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</si>
  <si>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</si>
  <si>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</si>
  <si>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</si>
  <si>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</si>
  <si>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</si>
  <si>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</si>
  <si>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</si>
  <si>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</si>
  <si>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</si>
  <si>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</si>
  <si>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</si>
  <si>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</si>
  <si>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</si>
  <si>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</si>
  <si>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</si>
  <si>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</si>
  <si>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</si>
  <si>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</si>
  <si>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</si>
  <si>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</si>
  <si>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</si>
  <si>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</si>
  <si>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</si>
  <si>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</si>
  <si>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</si>
  <si>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</si>
  <si>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</si>
  <si>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</si>
  <si>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</si>
  <si>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</si>
  <si>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</si>
  <si>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</si>
  <si>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</si>
  <si>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</si>
  <si>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</si>
  <si>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</si>
  <si>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</si>
  <si>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</si>
  <si>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</si>
  <si>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</si>
  <si>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</si>
  <si>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</si>
  <si>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</si>
  <si>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</si>
  <si>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</si>
  <si>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</si>
  <si>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</si>
  <si>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</si>
  <si>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</si>
  <si>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</si>
  <si>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</si>
  <si>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</si>
  <si>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</si>
  <si>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</si>
  <si>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</si>
  <si>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</si>
  <si>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</si>
  <si>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</si>
  <si>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</si>
  <si>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</si>
  <si>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</si>
  <si>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</si>
  <si>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</si>
  <si>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</si>
  <si>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</si>
  <si>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</si>
  <si>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</si>
  <si>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</si>
  <si>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</si>
  <si>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</si>
  <si>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</si>
  <si>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</si>
  <si>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</si>
  <si>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</si>
  <si>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</si>
  <si>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</si>
  <si>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</si>
  <si>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</si>
  <si>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</si>
  <si>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</si>
  <si>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</si>
  <si>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</si>
  <si>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</si>
  <si>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</si>
  <si>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</si>
  <si>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</si>
  <si>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</si>
  <si>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</si>
  <si>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</si>
  <si>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</si>
  <si>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</si>
  <si>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</si>
  <si>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</si>
  <si>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</si>
  <si>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</si>
  <si>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</si>
  <si>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</si>
  <si>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</si>
  <si>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</si>
  <si>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</si>
  <si>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</si>
  <si>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</si>
  <si>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</si>
  <si>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</si>
  <si>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</si>
  <si>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</si>
  <si>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</si>
  <si>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</si>
  <si>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</si>
  <si>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</si>
  <si>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</si>
  <si>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</si>
  <si>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</si>
  <si>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</si>
  <si>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</si>
  <si>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</si>
  <si>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</si>
  <si>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</si>
  <si>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</si>
  <si>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</si>
  <si>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</si>
  <si>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</si>
  <si>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</si>
  <si>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</si>
  <si>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</si>
  <si>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</si>
  <si>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</si>
  <si>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</si>
  <si>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</si>
  <si>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</si>
  <si>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</si>
  <si>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</si>
  <si>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</si>
  <si>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</si>
  <si>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</si>
  <si>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</si>
  <si>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</si>
  <si>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</si>
  <si>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</si>
  <si>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</si>
  <si>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</si>
  <si>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</si>
  <si>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</si>
  <si>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</si>
  <si>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</si>
  <si>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</si>
  <si>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</si>
  <si>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</si>
  <si>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</si>
  <si>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</si>
  <si>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</si>
  <si>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</si>
  <si>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</si>
  <si>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</si>
  <si>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</si>
  <si>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</si>
  <si>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</si>
  <si>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</si>
  <si>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</si>
  <si>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</si>
  <si>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</si>
  <si>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</si>
  <si>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</si>
  <si>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</si>
  <si>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</si>
  <si>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</si>
  <si>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</si>
  <si>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</si>
  <si>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</si>
  <si>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</si>
  <si>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</si>
  <si>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</si>
  <si>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</si>
  <si>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</si>
  <si>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</si>
  <si>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</si>
  <si>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</si>
  <si>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</si>
  <si>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</si>
  <si>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</si>
  <si>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</si>
  <si>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</si>
  <si>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</si>
  <si>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</si>
  <si>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</si>
  <si>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</si>
  <si>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</si>
  <si>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</si>
  <si>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</si>
  <si>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</si>
  <si>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</si>
  <si>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</si>
  <si>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</si>
  <si>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</si>
  <si>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</si>
  <si>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</si>
  <si>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</si>
  <si>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</si>
  <si>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</si>
  <si>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</si>
  <si>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</si>
  <si>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</si>
  <si>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</si>
  <si>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</si>
  <si>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</si>
  <si>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</si>
  <si>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</si>
  <si>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</si>
  <si>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</si>
  <si>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</si>
  <si>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</si>
  <si>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</si>
  <si>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</si>
  <si>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</si>
  <si>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</si>
  <si>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</si>
  <si>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</si>
  <si>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</si>
  <si>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</si>
  <si>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</si>
  <si>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</si>
  <si>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</si>
  <si>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</si>
  <si>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</si>
  <si>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</si>
  <si>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</si>
  <si>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</si>
  <si>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</si>
  <si>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</si>
  <si>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</si>
  <si>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</si>
  <si>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</si>
  <si>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</si>
  <si>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</si>
  <si>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</si>
  <si>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</si>
  <si>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</si>
  <si>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</si>
  <si>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</si>
  <si>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</si>
  <si>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</si>
  <si>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</si>
  <si>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</si>
  <si>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</si>
  <si>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</si>
  <si>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</si>
  <si>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</si>
  <si>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</si>
  <si>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</si>
  <si>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</si>
  <si>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</si>
  <si>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</si>
  <si>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</si>
  <si>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</si>
  <si>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</si>
  <si>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</si>
  <si>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</si>
  <si>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</si>
  <si>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</si>
  <si>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</si>
  <si>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</si>
  <si>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</si>
  <si>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</si>
  <si>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</si>
  <si>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</si>
  <si>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</si>
  <si>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</si>
  <si>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</si>
  <si>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</si>
  <si>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</si>
  <si>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</si>
  <si>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</si>
  <si>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</si>
  <si>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</si>
  <si>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</si>
  <si>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</si>
  <si>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</si>
  <si>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</si>
  <si>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</si>
  <si>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</si>
  <si>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</si>
  <si>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</si>
  <si>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</si>
  <si>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</si>
  <si>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</si>
  <si>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</si>
  <si>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</si>
  <si>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</si>
  <si>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</si>
  <si>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</si>
  <si>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</si>
  <si>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</si>
  <si>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</si>
  <si>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</si>
  <si>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</si>
  <si>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</si>
  <si>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</si>
  <si>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</si>
  <si>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</si>
  <si>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</si>
  <si>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</si>
  <si>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</si>
  <si>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</si>
  <si>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</si>
  <si>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</si>
  <si>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</si>
  <si>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</si>
  <si>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</si>
  <si>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</si>
  <si>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</si>
  <si>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</si>
  <si>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</si>
  <si>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</si>
  <si>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</si>
  <si>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</si>
  <si>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</si>
  <si>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</si>
  <si>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</si>
  <si>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</si>
  <si>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</si>
  <si>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</si>
  <si>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</si>
  <si>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</si>
  <si>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</si>
  <si>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</si>
  <si>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</si>
  <si>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</si>
  <si>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</si>
  <si>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</si>
  <si>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</si>
  <si>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</si>
  <si>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</si>
  <si>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</si>
  <si>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</si>
  <si>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</si>
  <si>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</si>
  <si>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</si>
  <si>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</si>
  <si>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</si>
  <si>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</si>
  <si>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</si>
  <si>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</si>
  <si>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</si>
  <si>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</si>
  <si>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</si>
  <si>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</si>
  <si>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</si>
  <si>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</si>
  <si>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</si>
  <si>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</si>
  <si>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</si>
  <si>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</si>
  <si>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</si>
  <si>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</si>
  <si>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</si>
  <si>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</si>
  <si>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</si>
  <si>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</si>
  <si>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</si>
  <si>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</si>
  <si>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</si>
  <si>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</si>
  <si>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</si>
  <si>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</si>
  <si>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</si>
  <si>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</si>
  <si>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</si>
  <si>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</si>
  <si>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</si>
  <si>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</si>
  <si>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</si>
  <si>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</si>
  <si>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</si>
  <si>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</si>
  <si>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</si>
  <si>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</si>
  <si>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</si>
  <si>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</si>
  <si>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</si>
  <si>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</si>
  <si>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</si>
  <si>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</si>
  <si>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</si>
  <si>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</si>
  <si>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</si>
  <si>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</si>
  <si>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</si>
  <si>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</si>
  <si>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</si>
  <si>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</si>
  <si>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</si>
  <si>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</si>
  <si>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</si>
  <si>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</si>
  <si>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</si>
  <si>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</si>
  <si>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</si>
  <si>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</si>
  <si>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</si>
  <si>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</si>
  <si>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</si>
  <si>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</si>
  <si>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</si>
  <si>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</si>
  <si>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</si>
  <si>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</si>
  <si>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</si>
  <si>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</si>
  <si>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</si>
  <si>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</si>
  <si>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</si>
  <si>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</si>
  <si>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</si>
  <si>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</si>
  <si>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</si>
  <si>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</si>
  <si>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</si>
  <si>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</si>
  <si>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</si>
  <si>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</si>
  <si>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</si>
  <si>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</si>
  <si>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</si>
  <si>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</si>
  <si>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</si>
  <si>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</si>
  <si>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</si>
  <si>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</si>
  <si>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</si>
  <si>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</si>
  <si>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</si>
  <si>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</si>
  <si>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</si>
  <si>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</si>
  <si>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</si>
  <si>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</si>
  <si>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</si>
  <si>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</si>
  <si>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</si>
  <si>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</si>
  <si>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</si>
  <si>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</si>
  <si>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</si>
  <si>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</si>
  <si>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</si>
  <si>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</si>
  <si>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</si>
  <si>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</si>
  <si>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</si>
  <si>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</si>
  <si>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</si>
  <si>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</si>
  <si>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</si>
  <si>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</si>
  <si>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</si>
  <si>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</si>
  <si>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</si>
  <si>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</si>
  <si>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</si>
  <si>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</si>
  <si>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</si>
  <si>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</si>
  <si>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</si>
  <si>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</si>
  <si>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</si>
  <si>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</si>
  <si>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</si>
  <si>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</si>
  <si>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</si>
  <si>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</si>
  <si>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</si>
  <si>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</si>
  <si>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</si>
  <si>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</si>
  <si>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</si>
  <si>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</si>
  <si>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</si>
  <si>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</si>
  <si>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</si>
  <si>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</si>
  <si>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</si>
  <si>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</si>
  <si>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</si>
  <si>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</si>
  <si>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</si>
  <si>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</si>
  <si>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</si>
  <si>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</si>
  <si>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</si>
  <si>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</si>
  <si>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</si>
  <si>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</si>
  <si>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</si>
  <si>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</si>
  <si>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</si>
  <si>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</si>
  <si>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</si>
  <si>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</si>
  <si>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</si>
  <si>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</si>
  <si>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</si>
  <si>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</si>
  <si>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</si>
  <si>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</si>
  <si>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</si>
  <si>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</si>
  <si>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</si>
  <si>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</si>
  <si>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</si>
  <si>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</si>
  <si>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</si>
  <si>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</si>
  <si>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</si>
  <si>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</si>
  <si>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</si>
  <si>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</si>
  <si>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</si>
  <si>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</si>
  <si>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</si>
  <si>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</si>
  <si>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</si>
  <si>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</si>
  <si>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</si>
  <si>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</si>
  <si>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</si>
  <si>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</si>
  <si>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</si>
  <si>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</si>
  <si>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</si>
  <si>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</si>
  <si>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</si>
  <si>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</si>
  <si>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</si>
  <si>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</si>
  <si>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</si>
  <si>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</si>
  <si>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</si>
  <si>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</si>
  <si>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</si>
  <si>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</si>
  <si>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</si>
  <si>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</si>
  <si>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</si>
  <si>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</si>
  <si>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</si>
  <si>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</si>
  <si>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</si>
  <si>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</si>
  <si>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</si>
  <si>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</si>
  <si>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</si>
  <si>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</si>
  <si>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</si>
  <si>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</si>
  <si>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</si>
  <si>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</si>
  <si>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</si>
  <si>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</si>
  <si>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</si>
  <si>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</si>
  <si>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</si>
  <si>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</si>
  <si>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</si>
  <si>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</si>
  <si>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</si>
  <si>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</si>
  <si>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</si>
  <si>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</si>
  <si>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</si>
  <si>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</si>
  <si>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</si>
  <si>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</si>
  <si>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</si>
  <si>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</si>
  <si>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</si>
  <si>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</si>
  <si>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</si>
  <si>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</si>
  <si>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</si>
  <si>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</si>
  <si>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</si>
  <si>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</si>
  <si>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</si>
  <si>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</si>
  <si>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</si>
  <si>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</si>
  <si>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</si>
  <si>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</si>
  <si>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</si>
  <si>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</si>
  <si>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</si>
  <si>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</si>
  <si>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</si>
  <si>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</si>
  <si>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</si>
  <si>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</si>
  <si>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</si>
  <si>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</si>
  <si>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</si>
  <si>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</si>
  <si>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</si>
  <si>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</si>
  <si>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</si>
  <si>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</si>
  <si>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</si>
  <si>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</si>
  <si>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</si>
  <si>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</si>
  <si>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</si>
  <si>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</si>
  <si>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</si>
  <si>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</si>
  <si>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</si>
  <si>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</si>
  <si>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</si>
  <si>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</si>
  <si>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</si>
  <si>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</si>
  <si>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</si>
  <si>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</si>
  <si>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</si>
  <si>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</si>
  <si>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</si>
  <si>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</si>
  <si>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</si>
  <si>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</si>
  <si>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</si>
  <si>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</si>
  <si>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</si>
  <si>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</si>
  <si>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</si>
  <si>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</si>
  <si>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</si>
  <si>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</si>
  <si>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</si>
  <si>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</si>
  <si>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</si>
  <si>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</si>
  <si>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</si>
  <si>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</si>
  <si>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</si>
  <si>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</si>
  <si>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</si>
  <si>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</si>
  <si>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</si>
  <si>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</si>
  <si>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</si>
  <si>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</si>
  <si>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</si>
  <si>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</si>
  <si>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</si>
  <si>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</si>
  <si>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</si>
  <si>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</si>
  <si>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</si>
  <si>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</si>
  <si>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</si>
  <si>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</si>
  <si>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</si>
  <si>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</si>
  <si>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</si>
  <si>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</si>
  <si>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</si>
  <si>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</si>
  <si>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</si>
  <si>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</si>
  <si>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</si>
  <si>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</si>
  <si>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</si>
  <si>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</si>
  <si>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</si>
  <si>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</si>
  <si>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</si>
  <si>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</si>
  <si>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</si>
  <si>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</si>
  <si>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</si>
  <si>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</si>
  <si>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</si>
  <si>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</si>
  <si>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</si>
  <si>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</si>
  <si>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</si>
  <si>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</si>
  <si>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</si>
  <si>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</si>
  <si>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</si>
  <si>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</si>
  <si>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</si>
  <si>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</si>
  <si>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</si>
  <si>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</si>
  <si>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</si>
  <si>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</si>
  <si>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</si>
  <si>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</si>
  <si>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</si>
  <si>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</si>
  <si>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</si>
  <si>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</si>
  <si>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</si>
  <si>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</si>
  <si>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</si>
  <si>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</si>
  <si>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</si>
  <si>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</si>
  <si>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</si>
  <si>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</si>
  <si>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</si>
  <si>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</si>
  <si>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</si>
  <si>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</si>
  <si>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</si>
  <si>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</si>
  <si>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</si>
  <si>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</si>
  <si>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</si>
  <si>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</si>
  <si>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</si>
  <si>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</si>
  <si>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</si>
  <si>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</si>
  <si>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</si>
  <si>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</si>
  <si>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</si>
  <si>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</si>
  <si>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</si>
  <si>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</si>
  <si>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</si>
  <si>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</si>
  <si>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</si>
  <si>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</si>
  <si>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</si>
  <si>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</si>
  <si>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</si>
  <si>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Sub-Category </t>
  </si>
  <si>
    <t>Row Labels</t>
  </si>
  <si>
    <t>Grand Total</t>
  </si>
  <si>
    <t xml:space="preserve">Count of Sub-Category </t>
  </si>
  <si>
    <t>(All)</t>
  </si>
  <si>
    <t>Count of outcome</t>
  </si>
  <si>
    <t>Column Labels</t>
  </si>
  <si>
    <t xml:space="preserve">Date Created Conversion 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</si>
  <si>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</si>
  <si>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</si>
  <si>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</si>
  <si>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</si>
  <si>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</si>
  <si>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</si>
  <si>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</si>
  <si>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</si>
  <si>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</si>
  <si>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</si>
  <si>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</si>
  <si>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</si>
  <si>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</si>
  <si>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</si>
  <si>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</si>
  <si>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 xml:space="preserve">Number Successful </t>
  </si>
  <si>
    <t>Number Failed</t>
  </si>
  <si>
    <t>Percentage Failed</t>
  </si>
  <si>
    <t xml:space="preserve">Number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</si>
  <si>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</si>
  <si>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</si>
  <si>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</si>
  <si>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</si>
  <si>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</si>
  <si>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</si>
  <si>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</si>
  <si>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</si>
  <si>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</si>
  <si>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Greater than or equal to 50000</t>
  </si>
  <si>
    <t>Total Projects</t>
  </si>
  <si>
    <t xml:space="preserve">Percentage Successful </t>
  </si>
  <si>
    <t>Percentage Canceled</t>
  </si>
  <si>
    <t>35000 to 39999</t>
  </si>
  <si>
    <t>45000 to 49999</t>
  </si>
  <si>
    <t>Outcome</t>
  </si>
  <si>
    <t>Mean</t>
  </si>
  <si>
    <t>Median</t>
  </si>
  <si>
    <t>Mode</t>
  </si>
  <si>
    <t>Standard Deviation</t>
  </si>
  <si>
    <t>Minimum</t>
  </si>
  <si>
    <t>Maximum</t>
  </si>
  <si>
    <t>Successful backers count</t>
  </si>
  <si>
    <t>Failed backers count</t>
  </si>
  <si>
    <t xml:space="preserve">Right Skewed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</si>
</sst>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42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0" fillId="0" borderId="10" xfId="0" applyBorder="1"/>
    <xf numFmtId="0" fontId="18" fillId="0" borderId="11" xfId="0" applyFont="1" applyBorder="1" applyAlignment="1">
      <alignment horizontal="centerContinuous"/>
    </xf>
    <xf numFmtId="9" fontId="0" fillId="0" borderId="0" xfId="42" applyFont="1" applyAlignment="1">
      <alignment horizontal="right"/>
    </xf>
    <xf numFmtId="0" fontId="16" fillId="0" borderId="0" xfId="0" applyFont="1" applyAlignment="1">
      <alignment horizontal="center" wrapText="1"/>
    </xf>
    <xf numFmtId="1" fontId="16" fillId="0" borderId="0" xfId="0" applyNumberFormat="1" applyFont="1" applyAlignment="1">
      <alignment horizontal="center"/>
    </xf>
    <xf numFmtId="0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9000B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Parent Category!PivotTable2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0-A94E-8A58-9F3CA8D9FEEC}"/>
            </c:ext>
          </c:extLst>
        </c:ser>
        <c:ser>
          <c:idx val="1"/>
          <c:order val="1"/>
          <c:tx>
            <c:strRef>
              <c:f>'Outcome by 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by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0-A94E-8A58-9F3CA8D9FEEC}"/>
            </c:ext>
          </c:extLst>
        </c:ser>
        <c:ser>
          <c:idx val="2"/>
          <c:order val="2"/>
          <c:tx>
            <c:strRef>
              <c:f>'Outcome by 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by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60-A94E-8A58-9F3CA8D9FEEC}"/>
            </c:ext>
          </c:extLst>
        </c:ser>
        <c:ser>
          <c:idx val="3"/>
          <c:order val="3"/>
          <c:tx>
            <c:strRef>
              <c:f>'Outcome by 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60-A94E-8A58-9F3CA8D9F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80708624"/>
        <c:axId val="781053376"/>
      </c:barChart>
      <c:catAx>
        <c:axId val="78070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053376"/>
        <c:crosses val="autoZero"/>
        <c:auto val="1"/>
        <c:lblAlgn val="ctr"/>
        <c:lblOffset val="100"/>
        <c:noMultiLvlLbl val="0"/>
      </c:catAx>
      <c:valAx>
        <c:axId val="78105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70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Sub-Category!PivotTable6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0-0F4E-BCFB-9F9D66488011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550-0F4E-BCFB-9F9D66488011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550-0F4E-BCFB-9F9D66488011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550-0F4E-BCFB-9F9D66488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1162880"/>
        <c:axId val="785422368"/>
      </c:barChart>
      <c:catAx>
        <c:axId val="79116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422368"/>
        <c:crosses val="autoZero"/>
        <c:auto val="1"/>
        <c:lblAlgn val="ctr"/>
        <c:lblOffset val="100"/>
        <c:noMultiLvlLbl val="0"/>
      </c:catAx>
      <c:valAx>
        <c:axId val="78542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6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7-224C-B578-014B83DD487A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4-6245-BFA6-54A5F3C5BFF4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4-6245-BFA6-54A5F3C5B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535072"/>
        <c:axId val="757887328"/>
      </c:lineChart>
      <c:catAx>
        <c:axId val="85653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7328"/>
        <c:crosses val="autoZero"/>
        <c:auto val="1"/>
        <c:lblAlgn val="ctr"/>
        <c:lblOffset val="100"/>
        <c:noMultiLvlLbl val="0"/>
      </c:catAx>
      <c:valAx>
        <c:axId val="75788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53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 Goal Analysis'!$H$2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 Goal Analysis'!$C$3:$C$14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Goal Analysis'!$H$3:$H$14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94-1442-B4E3-573E8767FFCE}"/>
            </c:ext>
          </c:extLst>
        </c:ser>
        <c:ser>
          <c:idx val="5"/>
          <c:order val="1"/>
          <c:tx>
            <c:strRef>
              <c:f>'Crowd Goal Analysis'!$I$2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'Crowd Goal Analysis'!$C$3:$C$14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Goal Analysis'!$I$3:$I$14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94-1442-B4E3-573E8767FFCE}"/>
            </c:ext>
          </c:extLst>
        </c:ser>
        <c:ser>
          <c:idx val="6"/>
          <c:order val="2"/>
          <c:tx>
            <c:strRef>
              <c:f>'Crowd Goal Analysis'!$J$2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'Crowd Goal Analysis'!$C$3:$C$14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Goal Analysis'!$J$3:$J$14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94-1442-B4E3-573E8767F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239776"/>
        <c:axId val="1127597712"/>
      </c:lineChart>
      <c:catAx>
        <c:axId val="112923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97712"/>
        <c:crosses val="autoZero"/>
        <c:auto val="1"/>
        <c:lblAlgn val="ctr"/>
        <c:lblOffset val="100"/>
        <c:noMultiLvlLbl val="0"/>
      </c:catAx>
      <c:valAx>
        <c:axId val="112759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23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489185</xdr:colOff>
      <xdr:row>1</xdr:row>
      <xdr:rowOff>14111</xdr:rowOff>
    </xdr:from>
    <xdr:to>
      <xdr:col>13</xdr:col>
      <xdr:colOff>141112</xdr:colOff>
      <xdr:row>18</xdr:row>
      <xdr:rowOff>47037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12D91-A662-08E8-B80F-CAFF814F8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2</xdr:row>
      <xdr:rowOff>38100</xdr:rowOff>
    </xdr:from>
    <xdr:to>
      <xdr:col>20</xdr:col>
      <xdr:colOff>76200</xdr:colOff>
      <xdr:row>32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128E43-772A-21AE-F8F3-F06035D39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177671</xdr:colOff>
      <xdr:row>2</xdr:row>
      <xdr:rowOff>127812</xdr:rowOff>
    </xdr:from>
    <xdr:to>
      <xdr:col>7</xdr:col>
      <xdr:colOff>2175933</xdr:colOff>
      <xdr:row>17</xdr:row>
      <xdr:rowOff>160866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077E2F-5FCD-711A-352B-E396ABB1A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815621</xdr:colOff>
      <xdr:row>15</xdr:row>
      <xdr:rowOff>9597</xdr:rowOff>
    </xdr:from>
    <xdr:to>
      <xdr:col>9</xdr:col>
      <xdr:colOff>1495777</xdr:colOff>
      <xdr:row>36</xdr:row>
      <xdr:rowOff>84668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F3028E-0610-1864-2A99-F71A2C033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dsay McFadyen" refreshedDate="45225.454542013889" createdVersion="8" refreshedVersion="8" minRefreshableVersion="3" recordCount="1000" xr:uid="{03629621-33F8-3D46-B932-D41566F390EE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Average Donation" numFmtId="1">
      <sharedItems containsMixedTypes="1" containsNumber="1" minValue="0" maxValue="113.17073170731707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 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92.151898734177209"/>
    <x v="1"/>
    <n v="158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2"/>
    <n v="100.01614035087719"/>
    <x v="1"/>
    <n v="1425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3"/>
    <n v="103.20833333333333"/>
    <x v="0"/>
    <n v="24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x v="4"/>
    <n v="99.339622641509436"/>
    <x v="0"/>
    <n v="53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x v="5"/>
    <n v="75.833333333333329"/>
    <x v="1"/>
    <n v="174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6"/>
    <n v="60.555555555555557"/>
    <x v="0"/>
    <n v="18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7"/>
    <n v="64.93832599118943"/>
    <x v="1"/>
    <n v="227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x v="8"/>
    <n v="30.997175141242938"/>
    <x v="2"/>
    <n v="70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9"/>
    <n v="72.909090909090907"/>
    <x v="0"/>
    <n v="44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x v="10"/>
    <n v="62.9"/>
    <x v="1"/>
    <n v="220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11"/>
    <n v="112.22222222222223"/>
    <x v="0"/>
    <n v="27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x v="12"/>
    <n v="102.34545454545454"/>
    <x v="0"/>
    <n v="5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3"/>
    <n v="105.05102040816327"/>
    <x v="1"/>
    <n v="98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14"/>
    <n v="94.144999999999996"/>
    <x v="0"/>
    <n v="200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15"/>
    <n v="84.986725663716811"/>
    <x v="0"/>
    <n v="452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x v="16"/>
    <n v="110.41"/>
    <x v="1"/>
    <n v="100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7"/>
    <n v="107.96236989591674"/>
    <x v="1"/>
    <n v="1249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18"/>
    <n v="45.103703703703701"/>
    <x v="3"/>
    <n v="135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x v="19"/>
    <n v="45.001483679525222"/>
    <x v="0"/>
    <n v="674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20"/>
    <n v="105.97134670487107"/>
    <x v="1"/>
    <n v="1396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21"/>
    <n v="69.055555555555557"/>
    <x v="0"/>
    <n v="558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x v="22"/>
    <n v="85.044943820224717"/>
    <x v="1"/>
    <n v="890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x v="23"/>
    <n v="105.22535211267606"/>
    <x v="1"/>
    <n v="142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24"/>
    <n v="39.003741114852225"/>
    <x v="1"/>
    <n v="2673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25"/>
    <n v="73.030674846625772"/>
    <x v="1"/>
    <n v="16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26"/>
    <n v="35.009459459459457"/>
    <x v="3"/>
    <n v="1480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27"/>
    <n v="106.6"/>
    <x v="0"/>
    <n v="15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28"/>
    <n v="61.997747747747745"/>
    <x v="1"/>
    <n v="2220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29"/>
    <n v="94.000622665006233"/>
    <x v="1"/>
    <n v="1606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30"/>
    <n v="112.05426356589147"/>
    <x v="1"/>
    <n v="129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31"/>
    <n v="48.008849557522126"/>
    <x v="1"/>
    <n v="2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x v="32"/>
    <n v="38.004334633723452"/>
    <x v="0"/>
    <n v="2307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33"/>
    <n v="35.000184535892231"/>
    <x v="1"/>
    <n v="5419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34"/>
    <n v="85"/>
    <x v="1"/>
    <n v="16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35"/>
    <n v="95.993893129770996"/>
    <x v="1"/>
    <n v="1965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36"/>
    <n v="68.8125"/>
    <x v="1"/>
    <n v="16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37"/>
    <n v="105.97196261682242"/>
    <x v="1"/>
    <n v="10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38"/>
    <n v="75.261194029850742"/>
    <x v="1"/>
    <n v="134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39"/>
    <n v="57.125"/>
    <x v="0"/>
    <n v="88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x v="40"/>
    <n v="75.141414141414145"/>
    <x v="1"/>
    <n v="198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41"/>
    <n v="107.42342342342343"/>
    <x v="1"/>
    <n v="111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x v="42"/>
    <n v="35.995495495495497"/>
    <x v="1"/>
    <n v="222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x v="43"/>
    <n v="26.998873148744366"/>
    <x v="1"/>
    <n v="6212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44"/>
    <n v="107.56122448979592"/>
    <x v="1"/>
    <n v="98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45"/>
    <n v="94.375"/>
    <x v="0"/>
    <n v="4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46"/>
    <n v="46.163043478260867"/>
    <x v="1"/>
    <n v="92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x v="47"/>
    <n v="47.845637583892618"/>
    <x v="1"/>
    <n v="149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x v="48"/>
    <n v="53.007815713698065"/>
    <x v="1"/>
    <n v="243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x v="49"/>
    <n v="45.059405940594061"/>
    <x v="1"/>
    <n v="303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50"/>
    <n v="2"/>
    <x v="0"/>
    <n v="1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51"/>
    <n v="99.006816632583508"/>
    <x v="0"/>
    <n v="1467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52"/>
    <n v="32.786666666666669"/>
    <x v="0"/>
    <n v="75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x v="53"/>
    <n v="59.119617224880386"/>
    <x v="1"/>
    <n v="209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54"/>
    <n v="44.93333333333333"/>
    <x v="0"/>
    <n v="120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55"/>
    <n v="89.664122137404576"/>
    <x v="1"/>
    <n v="131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56"/>
    <n v="70.079268292682926"/>
    <x v="1"/>
    <n v="164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57"/>
    <n v="31.059701492537314"/>
    <x v="1"/>
    <n v="201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x v="58"/>
    <n v="29.061611374407583"/>
    <x v="1"/>
    <n v="211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x v="59"/>
    <n v="30.0859375"/>
    <x v="1"/>
    <n v="128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x v="60"/>
    <n v="84.998125000000002"/>
    <x v="1"/>
    <n v="1600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61"/>
    <n v="82.001775410563695"/>
    <x v="0"/>
    <n v="2253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x v="62"/>
    <n v="58.040160642570278"/>
    <x v="1"/>
    <n v="249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63"/>
    <n v="111.4"/>
    <x v="0"/>
    <n v="5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x v="64"/>
    <n v="71.94736842105263"/>
    <x v="0"/>
    <n v="38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x v="65"/>
    <n v="61.038135593220339"/>
    <x v="1"/>
    <n v="236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x v="66"/>
    <n v="108.91666666666667"/>
    <x v="0"/>
    <n v="1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x v="67"/>
    <n v="29.001722017220171"/>
    <x v="1"/>
    <n v="4065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68"/>
    <n v="58.975609756097562"/>
    <x v="1"/>
    <n v="246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x v="69"/>
    <n v="111.82352941176471"/>
    <x v="3"/>
    <n v="17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x v="70"/>
    <n v="63.995555555555555"/>
    <x v="1"/>
    <n v="247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71"/>
    <n v="85.315789473684205"/>
    <x v="1"/>
    <n v="76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x v="72"/>
    <n v="74.481481481481481"/>
    <x v="1"/>
    <n v="54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73"/>
    <n v="105.14772727272727"/>
    <x v="1"/>
    <n v="88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x v="74"/>
    <n v="56.188235294117646"/>
    <x v="1"/>
    <n v="85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75"/>
    <n v="85.917647058823533"/>
    <x v="1"/>
    <n v="170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76"/>
    <n v="57.00296912114014"/>
    <x v="0"/>
    <n v="168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x v="77"/>
    <n v="79.642857142857139"/>
    <x v="0"/>
    <n v="56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78"/>
    <n v="41.018181818181816"/>
    <x v="1"/>
    <n v="330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79"/>
    <n v="48.004773269689736"/>
    <x v="0"/>
    <n v="83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80"/>
    <n v="55.212598425196852"/>
    <x v="1"/>
    <n v="127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81"/>
    <n v="92.109489051094897"/>
    <x v="1"/>
    <n v="4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x v="82"/>
    <n v="83.183333333333337"/>
    <x v="1"/>
    <n v="180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x v="83"/>
    <n v="39.996000000000002"/>
    <x v="0"/>
    <n v="100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84"/>
    <n v="111.1336898395722"/>
    <x v="1"/>
    <n v="374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85"/>
    <n v="90.563380281690144"/>
    <x v="1"/>
    <n v="71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x v="86"/>
    <n v="61.108374384236456"/>
    <x v="1"/>
    <n v="203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87"/>
    <n v="83.022941970310384"/>
    <x v="0"/>
    <n v="148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x v="88"/>
    <n v="110.76106194690266"/>
    <x v="1"/>
    <n v="113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89"/>
    <n v="89.458333333333329"/>
    <x v="1"/>
    <n v="9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x v="90"/>
    <n v="57.849056603773583"/>
    <x v="0"/>
    <n v="106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91"/>
    <n v="109.99705449189985"/>
    <x v="0"/>
    <n v="679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92"/>
    <n v="103.96586345381526"/>
    <x v="1"/>
    <n v="498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93"/>
    <n v="107.99508196721311"/>
    <x v="3"/>
    <n v="610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x v="94"/>
    <n v="48.927777777777777"/>
    <x v="1"/>
    <n v="180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x v="95"/>
    <n v="37.666666666666664"/>
    <x v="1"/>
    <n v="2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96"/>
    <n v="64.999141999141997"/>
    <x v="1"/>
    <n v="2331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x v="97"/>
    <n v="106.61061946902655"/>
    <x v="1"/>
    <n v="113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98"/>
    <n v="27.009016393442622"/>
    <x v="0"/>
    <n v="1220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99"/>
    <n v="91.16463414634147"/>
    <x v="1"/>
    <n v="164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x v="100"/>
    <n v="1"/>
    <x v="0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x v="101"/>
    <n v="56.054878048780488"/>
    <x v="1"/>
    <n v="164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x v="102"/>
    <n v="31.017857142857142"/>
    <x v="1"/>
    <n v="336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103"/>
    <n v="66.513513513513516"/>
    <x v="0"/>
    <n v="37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04"/>
    <n v="89.005216484089729"/>
    <x v="1"/>
    <n v="1917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05"/>
    <n v="103.46315789473684"/>
    <x v="1"/>
    <n v="95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06"/>
    <n v="95.278911564625844"/>
    <x v="1"/>
    <n v="147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07"/>
    <n v="75.895348837209298"/>
    <x v="1"/>
    <n v="8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x v="108"/>
    <n v="107.57831325301204"/>
    <x v="1"/>
    <n v="83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109"/>
    <n v="51.31666666666667"/>
    <x v="0"/>
    <n v="60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110"/>
    <n v="71.983108108108112"/>
    <x v="0"/>
    <n v="296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x v="111"/>
    <n v="108.95414201183432"/>
    <x v="1"/>
    <n v="676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12"/>
    <n v="35"/>
    <x v="1"/>
    <n v="361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13"/>
    <n v="94.938931297709928"/>
    <x v="1"/>
    <n v="131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x v="114"/>
    <n v="109.65079365079364"/>
    <x v="1"/>
    <n v="126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115"/>
    <n v="44.001815980629537"/>
    <x v="0"/>
    <n v="330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116"/>
    <n v="86.794520547945211"/>
    <x v="0"/>
    <n v="73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x v="117"/>
    <n v="30.992727272727272"/>
    <x v="1"/>
    <n v="275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18"/>
    <n v="94.791044776119406"/>
    <x v="1"/>
    <n v="67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19"/>
    <n v="69.79220779220779"/>
    <x v="1"/>
    <n v="154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20"/>
    <n v="63.003367003367003"/>
    <x v="1"/>
    <n v="1782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21"/>
    <n v="110.0343300110742"/>
    <x v="1"/>
    <n v="9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x v="122"/>
    <n v="25.997933274284026"/>
    <x v="0"/>
    <n v="3387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x v="123"/>
    <n v="49.987915407854985"/>
    <x v="0"/>
    <n v="662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24"/>
    <n v="101.72340425531915"/>
    <x v="1"/>
    <n v="94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25"/>
    <n v="47.083333333333336"/>
    <x v="1"/>
    <n v="180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x v="126"/>
    <n v="89.944444444444443"/>
    <x v="0"/>
    <n v="77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127"/>
    <n v="78.96875"/>
    <x v="0"/>
    <n v="672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x v="128"/>
    <n v="80.067669172932327"/>
    <x v="3"/>
    <n v="532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x v="129"/>
    <n v="86.472727272727269"/>
    <x v="3"/>
    <n v="55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30"/>
    <n v="28.001876172607879"/>
    <x v="1"/>
    <n v="533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31"/>
    <n v="67.996725337699544"/>
    <x v="1"/>
    <n v="2443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x v="132"/>
    <n v="43.078651685393261"/>
    <x v="1"/>
    <n v="89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x v="133"/>
    <n v="87.95597484276729"/>
    <x v="1"/>
    <n v="15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x v="134"/>
    <n v="94.987234042553197"/>
    <x v="0"/>
    <n v="940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135"/>
    <n v="46.905982905982903"/>
    <x v="0"/>
    <n v="117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136"/>
    <n v="46.913793103448278"/>
    <x v="3"/>
    <n v="5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37"/>
    <n v="94.24"/>
    <x v="1"/>
    <n v="50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138"/>
    <n v="80.139130434782615"/>
    <x v="0"/>
    <n v="1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139"/>
    <n v="59.036809815950917"/>
    <x v="0"/>
    <n v="326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40"/>
    <n v="65.989247311827953"/>
    <x v="1"/>
    <n v="186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41"/>
    <n v="60.992530345471522"/>
    <x v="1"/>
    <n v="1071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x v="142"/>
    <n v="98.307692307692307"/>
    <x v="1"/>
    <n v="11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x v="143"/>
    <n v="104.6"/>
    <x v="1"/>
    <n v="70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44"/>
    <n v="86.066666666666663"/>
    <x v="1"/>
    <n v="135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x v="145"/>
    <n v="76.989583333333329"/>
    <x v="1"/>
    <n v="768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146"/>
    <n v="29.764705882352942"/>
    <x v="3"/>
    <n v="51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47"/>
    <n v="46.91959798994975"/>
    <x v="1"/>
    <n v="199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48"/>
    <n v="105.18691588785046"/>
    <x v="1"/>
    <n v="107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49"/>
    <n v="69.907692307692301"/>
    <x v="1"/>
    <n v="195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x v="100"/>
    <n v="1"/>
    <x v="0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x v="150"/>
    <n v="60.011588275391958"/>
    <x v="0"/>
    <n v="1467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51"/>
    <n v="52.006220379146917"/>
    <x v="1"/>
    <n v="3376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152"/>
    <n v="31.000176025347649"/>
    <x v="0"/>
    <n v="568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x v="153"/>
    <n v="95.042492917847028"/>
    <x v="0"/>
    <n v="1059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154"/>
    <n v="75.968174204355108"/>
    <x v="0"/>
    <n v="1194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x v="155"/>
    <n v="71.013192612137203"/>
    <x v="3"/>
    <n v="379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x v="156"/>
    <n v="73.733333333333334"/>
    <x v="0"/>
    <n v="30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57"/>
    <n v="113.17073170731707"/>
    <x v="1"/>
    <n v="41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x v="158"/>
    <n v="105.00933552992861"/>
    <x v="1"/>
    <n v="182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x v="159"/>
    <n v="79.176829268292678"/>
    <x v="1"/>
    <n v="164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160"/>
    <n v="57.333333333333336"/>
    <x v="0"/>
    <n v="75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61"/>
    <n v="58.178343949044589"/>
    <x v="1"/>
    <n v="157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x v="162"/>
    <n v="36.032520325203251"/>
    <x v="1"/>
    <n v="246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63"/>
    <n v="107.99068767908309"/>
    <x v="1"/>
    <n v="1396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x v="164"/>
    <n v="44.005985634477256"/>
    <x v="1"/>
    <n v="250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65"/>
    <n v="55.077868852459019"/>
    <x v="1"/>
    <n v="244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66"/>
    <n v="74"/>
    <x v="1"/>
    <n v="146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x v="167"/>
    <n v="41.996858638743454"/>
    <x v="0"/>
    <n v="955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68"/>
    <n v="77.988161010260455"/>
    <x v="1"/>
    <n v="1267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169"/>
    <n v="82.507462686567166"/>
    <x v="0"/>
    <n v="67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170"/>
    <n v="104.2"/>
    <x v="0"/>
    <n v="5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x v="171"/>
    <n v="25.5"/>
    <x v="0"/>
    <n v="26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72"/>
    <n v="100.98334401024984"/>
    <x v="1"/>
    <n v="1561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73"/>
    <n v="111.83333333333333"/>
    <x v="1"/>
    <n v="48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174"/>
    <n v="41.999115044247787"/>
    <x v="0"/>
    <n v="1130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175"/>
    <n v="110.05115089514067"/>
    <x v="0"/>
    <n v="782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76"/>
    <n v="58.997079225994888"/>
    <x v="1"/>
    <n v="273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177"/>
    <n v="32.985714285714288"/>
    <x v="0"/>
    <n v="210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78"/>
    <n v="45.005654509471306"/>
    <x v="1"/>
    <n v="3537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79"/>
    <n v="81.98196487897485"/>
    <x v="1"/>
    <n v="2107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180"/>
    <n v="39.080882352941174"/>
    <x v="0"/>
    <n v="136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81"/>
    <n v="58.996383363471971"/>
    <x v="1"/>
    <n v="3318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182"/>
    <n v="40.988372093023258"/>
    <x v="0"/>
    <n v="86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83"/>
    <n v="31.029411764705884"/>
    <x v="1"/>
    <n v="340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x v="184"/>
    <n v="37.789473684210527"/>
    <x v="0"/>
    <n v="1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185"/>
    <n v="32.006772009029348"/>
    <x v="0"/>
    <n v="886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x v="186"/>
    <n v="95.966712898751737"/>
    <x v="1"/>
    <n v="1442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187"/>
    <n v="75"/>
    <x v="0"/>
    <n v="3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x v="188"/>
    <n v="102.0498866213152"/>
    <x v="3"/>
    <n v="441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x v="189"/>
    <n v="105.75"/>
    <x v="0"/>
    <n v="24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x v="190"/>
    <n v="37.069767441860463"/>
    <x v="0"/>
    <n v="86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191"/>
    <n v="35.049382716049379"/>
    <x v="0"/>
    <n v="243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x v="192"/>
    <n v="46.338461538461537"/>
    <x v="0"/>
    <n v="65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93"/>
    <n v="69.174603174603178"/>
    <x v="1"/>
    <n v="126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x v="194"/>
    <n v="109.07824427480917"/>
    <x v="1"/>
    <n v="524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x v="195"/>
    <n v="51.78"/>
    <x v="0"/>
    <n v="100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96"/>
    <n v="82.010055304172951"/>
    <x v="1"/>
    <n v="1989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197"/>
    <n v="35.958333333333336"/>
    <x v="0"/>
    <n v="168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198"/>
    <n v="74.461538461538467"/>
    <x v="0"/>
    <n v="13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x v="50"/>
    <n v="2"/>
    <x v="0"/>
    <n v="1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99"/>
    <n v="91.114649681528661"/>
    <x v="1"/>
    <n v="157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x v="200"/>
    <n v="79.792682926829272"/>
    <x v="3"/>
    <n v="8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201"/>
    <n v="42.999777678968428"/>
    <x v="1"/>
    <n v="449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x v="202"/>
    <n v="63.225000000000001"/>
    <x v="0"/>
    <n v="40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x v="203"/>
    <n v="70.174999999999997"/>
    <x v="1"/>
    <n v="80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204"/>
    <n v="61.333333333333336"/>
    <x v="3"/>
    <n v="57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205"/>
    <n v="99"/>
    <x v="1"/>
    <n v="43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x v="206"/>
    <n v="96.984900146127615"/>
    <x v="1"/>
    <n v="2053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07"/>
    <n v="51.004950495049506"/>
    <x v="2"/>
    <n v="808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208"/>
    <n v="28.044247787610619"/>
    <x v="0"/>
    <n v="226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209"/>
    <n v="60.984615384615381"/>
    <x v="0"/>
    <n v="1625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x v="210"/>
    <n v="73.214285714285708"/>
    <x v="1"/>
    <n v="16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211"/>
    <n v="39.997435299603637"/>
    <x v="1"/>
    <n v="4289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x v="212"/>
    <n v="86.812121212121212"/>
    <x v="1"/>
    <n v="165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x v="213"/>
    <n v="42.125874125874127"/>
    <x v="0"/>
    <n v="14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214"/>
    <n v="103.97851239669421"/>
    <x v="1"/>
    <n v="1815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215"/>
    <n v="62.003211991434689"/>
    <x v="0"/>
    <n v="934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216"/>
    <n v="31.005037783375315"/>
    <x v="1"/>
    <n v="397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217"/>
    <n v="89.991552956465242"/>
    <x v="1"/>
    <n v="153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x v="218"/>
    <n v="39.235294117647058"/>
    <x v="0"/>
    <n v="17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219"/>
    <n v="54.993116108306566"/>
    <x v="0"/>
    <n v="217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x v="220"/>
    <n v="47.992753623188406"/>
    <x v="1"/>
    <n v="138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221"/>
    <n v="87.966702470461868"/>
    <x v="0"/>
    <n v="931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x v="222"/>
    <n v="51.999165275459099"/>
    <x v="1"/>
    <n v="3594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223"/>
    <n v="29.999659863945578"/>
    <x v="1"/>
    <n v="588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x v="224"/>
    <n v="98.205357142857139"/>
    <x v="1"/>
    <n v="112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225"/>
    <n v="108.96182396606575"/>
    <x v="1"/>
    <n v="943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x v="226"/>
    <n v="66.998379254457049"/>
    <x v="1"/>
    <n v="2468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227"/>
    <n v="64.99333594668758"/>
    <x v="1"/>
    <n v="2551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228"/>
    <n v="99.841584158415841"/>
    <x v="1"/>
    <n v="10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229"/>
    <n v="82.432835820895519"/>
    <x v="3"/>
    <n v="67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x v="230"/>
    <n v="63.293478260869563"/>
    <x v="1"/>
    <n v="92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231"/>
    <n v="96.774193548387103"/>
    <x v="1"/>
    <n v="62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232"/>
    <n v="54.906040268456373"/>
    <x v="1"/>
    <n v="149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233"/>
    <n v="39.010869565217391"/>
    <x v="0"/>
    <n v="92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234"/>
    <n v="75.84210526315789"/>
    <x v="0"/>
    <n v="57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235"/>
    <n v="45.051671732522799"/>
    <x v="1"/>
    <n v="32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236"/>
    <n v="104.51546391752578"/>
    <x v="1"/>
    <n v="97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x v="237"/>
    <n v="76.268292682926827"/>
    <x v="0"/>
    <n v="41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238"/>
    <n v="69.015695067264573"/>
    <x v="1"/>
    <n v="1784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239"/>
    <n v="101.97684085510689"/>
    <x v="1"/>
    <n v="1684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240"/>
    <n v="42.915999999999997"/>
    <x v="1"/>
    <n v="250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x v="241"/>
    <n v="43.025210084033617"/>
    <x v="1"/>
    <n v="238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242"/>
    <n v="75.245283018867923"/>
    <x v="1"/>
    <n v="5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x v="243"/>
    <n v="69.023364485981304"/>
    <x v="1"/>
    <n v="21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x v="244"/>
    <n v="65.986486486486484"/>
    <x v="1"/>
    <n v="222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245"/>
    <n v="98.013800424628457"/>
    <x v="1"/>
    <n v="1884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246"/>
    <n v="60.105504587155963"/>
    <x v="1"/>
    <n v="218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x v="247"/>
    <n v="26.000773395204948"/>
    <x v="1"/>
    <n v="6465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248"/>
    <n v="3"/>
    <x v="0"/>
    <n v="1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x v="249"/>
    <n v="38.019801980198018"/>
    <x v="0"/>
    <n v="101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x v="250"/>
    <n v="106.15254237288136"/>
    <x v="1"/>
    <n v="59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251"/>
    <n v="81.019475655430711"/>
    <x v="0"/>
    <n v="1335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252"/>
    <n v="96.647727272727266"/>
    <x v="1"/>
    <n v="88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253"/>
    <n v="57.003535651149086"/>
    <x v="1"/>
    <n v="169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x v="254"/>
    <n v="63.93333333333333"/>
    <x v="0"/>
    <n v="15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x v="255"/>
    <n v="90.456521739130437"/>
    <x v="1"/>
    <n v="92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256"/>
    <n v="72.172043010752688"/>
    <x v="1"/>
    <n v="186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257"/>
    <n v="77.934782608695656"/>
    <x v="1"/>
    <n v="138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258"/>
    <n v="38.065134099616856"/>
    <x v="1"/>
    <n v="261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x v="259"/>
    <n v="57.936123348017624"/>
    <x v="0"/>
    <n v="45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x v="260"/>
    <n v="49.794392523364486"/>
    <x v="1"/>
    <n v="107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x v="261"/>
    <n v="54.050251256281406"/>
    <x v="1"/>
    <n v="199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262"/>
    <n v="30.002721335268504"/>
    <x v="1"/>
    <n v="5512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x v="263"/>
    <n v="70.127906976744185"/>
    <x v="1"/>
    <n v="86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x v="264"/>
    <n v="26.996228786926462"/>
    <x v="0"/>
    <n v="318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x v="265"/>
    <n v="51.990606936416185"/>
    <x v="1"/>
    <n v="2768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x v="266"/>
    <n v="56.416666666666664"/>
    <x v="1"/>
    <n v="48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267"/>
    <n v="101.63218390804597"/>
    <x v="1"/>
    <n v="8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268"/>
    <n v="25.005291005291006"/>
    <x v="3"/>
    <n v="1890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69"/>
    <n v="32.016393442622949"/>
    <x v="2"/>
    <n v="61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270"/>
    <n v="82.021647307286173"/>
    <x v="1"/>
    <n v="1894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x v="271"/>
    <n v="37.957446808510639"/>
    <x v="1"/>
    <n v="282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272"/>
    <n v="51.533333333333331"/>
    <x v="0"/>
    <n v="15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273"/>
    <n v="81.198275862068968"/>
    <x v="1"/>
    <n v="116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x v="274"/>
    <n v="40.030075187969928"/>
    <x v="0"/>
    <n v="13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275"/>
    <n v="89.939759036144579"/>
    <x v="1"/>
    <n v="83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276"/>
    <n v="96.692307692307693"/>
    <x v="1"/>
    <n v="91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277"/>
    <n v="25.010989010989011"/>
    <x v="1"/>
    <n v="546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x v="278"/>
    <n v="36.987277353689571"/>
    <x v="1"/>
    <n v="393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279"/>
    <n v="73.012609117361791"/>
    <x v="0"/>
    <n v="2062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280"/>
    <n v="68.240601503759393"/>
    <x v="1"/>
    <n v="13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281"/>
    <n v="52.310344827586206"/>
    <x v="0"/>
    <n v="29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x v="282"/>
    <n v="61.765151515151516"/>
    <x v="0"/>
    <n v="132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283"/>
    <n v="25.027559055118111"/>
    <x v="1"/>
    <n v="254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x v="284"/>
    <n v="106.28804347826087"/>
    <x v="3"/>
    <n v="184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x v="285"/>
    <n v="75.07386363636364"/>
    <x v="1"/>
    <n v="176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x v="286"/>
    <n v="39.970802919708028"/>
    <x v="0"/>
    <n v="13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287"/>
    <n v="39.982195845697326"/>
    <x v="1"/>
    <n v="33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288"/>
    <n v="101.01541850220265"/>
    <x v="0"/>
    <n v="908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289"/>
    <n v="76.813084112149539"/>
    <x v="1"/>
    <n v="107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x v="290"/>
    <n v="71.7"/>
    <x v="0"/>
    <n v="10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x v="291"/>
    <n v="33.28125"/>
    <x v="3"/>
    <n v="32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x v="292"/>
    <n v="43.923497267759565"/>
    <x v="1"/>
    <n v="183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293"/>
    <n v="36.004712041884815"/>
    <x v="0"/>
    <n v="1910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x v="294"/>
    <n v="88.21052631578948"/>
    <x v="0"/>
    <n v="3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295"/>
    <n v="65.240384615384613"/>
    <x v="0"/>
    <n v="104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296"/>
    <n v="69.958333333333329"/>
    <x v="1"/>
    <n v="72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297"/>
    <n v="39.877551020408163"/>
    <x v="0"/>
    <n v="49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x v="298"/>
    <n v="5"/>
    <x v="0"/>
    <n v="1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299"/>
    <n v="41.023728813559323"/>
    <x v="1"/>
    <n v="295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300"/>
    <n v="98.914285714285711"/>
    <x v="0"/>
    <n v="245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301"/>
    <n v="87.78125"/>
    <x v="0"/>
    <n v="32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x v="302"/>
    <n v="80.767605633802816"/>
    <x v="1"/>
    <n v="142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303"/>
    <n v="94.28235294117647"/>
    <x v="1"/>
    <n v="85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304"/>
    <n v="73.428571428571431"/>
    <x v="0"/>
    <n v="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305"/>
    <n v="65.968133535660087"/>
    <x v="1"/>
    <n v="659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x v="306"/>
    <n v="109.04109589041096"/>
    <x v="0"/>
    <n v="803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x v="307"/>
    <n v="41.16"/>
    <x v="3"/>
    <n v="75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308"/>
    <n v="99.125"/>
    <x v="0"/>
    <n v="16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x v="309"/>
    <n v="105.88429752066116"/>
    <x v="1"/>
    <n v="121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x v="310"/>
    <n v="48.996525921966864"/>
    <x v="1"/>
    <n v="3742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x v="311"/>
    <n v="39"/>
    <x v="1"/>
    <n v="223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x v="312"/>
    <n v="31.022556390977442"/>
    <x v="1"/>
    <n v="133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313"/>
    <n v="103.87096774193549"/>
    <x v="0"/>
    <n v="31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x v="314"/>
    <n v="59.268518518518519"/>
    <x v="0"/>
    <n v="108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x v="315"/>
    <n v="42.3"/>
    <x v="0"/>
    <n v="30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316"/>
    <n v="53.117647058823529"/>
    <x v="0"/>
    <n v="17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x v="317"/>
    <n v="50.796875"/>
    <x v="3"/>
    <n v="64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x v="318"/>
    <n v="101.15"/>
    <x v="0"/>
    <n v="80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319"/>
    <n v="65.000810372771468"/>
    <x v="0"/>
    <n v="2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320"/>
    <n v="37.998645510835914"/>
    <x v="1"/>
    <n v="516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321"/>
    <n v="82.615384615384613"/>
    <x v="0"/>
    <n v="26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322"/>
    <n v="37.941368078175898"/>
    <x v="1"/>
    <n v="307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x v="323"/>
    <n v="80.780821917808225"/>
    <x v="0"/>
    <n v="73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324"/>
    <n v="25.984375"/>
    <x v="0"/>
    <n v="12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325"/>
    <n v="30.363636363636363"/>
    <x v="0"/>
    <n v="3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326"/>
    <n v="54.004916018025398"/>
    <x v="1"/>
    <n v="2441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x v="327"/>
    <n v="101.78672985781991"/>
    <x v="2"/>
    <n v="21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328"/>
    <n v="45.003610108303249"/>
    <x v="1"/>
    <n v="138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x v="329"/>
    <n v="77.068421052631578"/>
    <x v="1"/>
    <n v="190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330"/>
    <n v="88.076595744680844"/>
    <x v="1"/>
    <n v="470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331"/>
    <n v="47.035573122529641"/>
    <x v="1"/>
    <n v="253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x v="332"/>
    <n v="110.99550763701707"/>
    <x v="1"/>
    <n v="1113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x v="333"/>
    <n v="87.003066141042481"/>
    <x v="1"/>
    <n v="2283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x v="334"/>
    <n v="63.994402985074629"/>
    <x v="0"/>
    <n v="1072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x v="335"/>
    <n v="105.9945205479452"/>
    <x v="1"/>
    <n v="1095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x v="336"/>
    <n v="73.989349112426041"/>
    <x v="1"/>
    <n v="1690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37"/>
    <n v="84.02004626060139"/>
    <x v="3"/>
    <n v="1297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338"/>
    <n v="88.966921119592882"/>
    <x v="0"/>
    <n v="393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339"/>
    <n v="76.990453460620529"/>
    <x v="0"/>
    <n v="1257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340"/>
    <n v="97.146341463414629"/>
    <x v="0"/>
    <n v="328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x v="341"/>
    <n v="33.013605442176868"/>
    <x v="0"/>
    <n v="147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342"/>
    <n v="99.950602409638549"/>
    <x v="0"/>
    <n v="830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343"/>
    <n v="69.966767371601208"/>
    <x v="0"/>
    <n v="331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344"/>
    <n v="110.32"/>
    <x v="0"/>
    <n v="25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x v="345"/>
    <n v="66.005235602094245"/>
    <x v="1"/>
    <n v="191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x v="346"/>
    <n v="41.005742176284812"/>
    <x v="0"/>
    <n v="3483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347"/>
    <n v="103.96316359696641"/>
    <x v="0"/>
    <n v="923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x v="298"/>
    <n v="5"/>
    <x v="0"/>
    <n v="1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x v="348"/>
    <n v="47.009935419771487"/>
    <x v="1"/>
    <n v="2013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x v="349"/>
    <n v="29.606060606060606"/>
    <x v="0"/>
    <n v="33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x v="350"/>
    <n v="81.010569583088667"/>
    <x v="1"/>
    <n v="1703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x v="351"/>
    <n v="94.35"/>
    <x v="1"/>
    <n v="80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352"/>
    <n v="26.058139534883722"/>
    <x v="2"/>
    <n v="8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353"/>
    <n v="85.775000000000006"/>
    <x v="0"/>
    <n v="40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354"/>
    <n v="103.73170731707317"/>
    <x v="1"/>
    <n v="41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355"/>
    <n v="49.826086956521742"/>
    <x v="0"/>
    <n v="2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356"/>
    <n v="63.893048128342244"/>
    <x v="1"/>
    <n v="187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357"/>
    <n v="47.002434782608695"/>
    <x v="1"/>
    <n v="287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358"/>
    <n v="108.47727272727273"/>
    <x v="1"/>
    <n v="8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x v="359"/>
    <n v="72.015706806282722"/>
    <x v="1"/>
    <n v="191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x v="360"/>
    <n v="59.928057553956833"/>
    <x v="1"/>
    <n v="139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x v="361"/>
    <n v="78.209677419354833"/>
    <x v="1"/>
    <n v="186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362"/>
    <n v="104.77678571428571"/>
    <x v="1"/>
    <n v="112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363"/>
    <n v="105.52475247524752"/>
    <x v="1"/>
    <n v="101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364"/>
    <n v="24.933333333333334"/>
    <x v="0"/>
    <n v="75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365"/>
    <n v="69.873786407766985"/>
    <x v="1"/>
    <n v="206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366"/>
    <n v="95.733766233766232"/>
    <x v="1"/>
    <n v="154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367"/>
    <n v="29.997485752598056"/>
    <x v="1"/>
    <n v="596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368"/>
    <n v="59.011948529411768"/>
    <x v="0"/>
    <n v="2176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369"/>
    <n v="84.757396449704146"/>
    <x v="1"/>
    <n v="169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370"/>
    <n v="78.010921177587846"/>
    <x v="1"/>
    <n v="210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371"/>
    <n v="50.05215419501134"/>
    <x v="0"/>
    <n v="441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372"/>
    <n v="59.16"/>
    <x v="0"/>
    <n v="25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x v="373"/>
    <n v="93.702290076335885"/>
    <x v="1"/>
    <n v="131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374"/>
    <n v="40.14173228346457"/>
    <x v="0"/>
    <n v="12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x v="375"/>
    <n v="70.090140845070422"/>
    <x v="0"/>
    <n v="355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376"/>
    <n v="66.181818181818187"/>
    <x v="0"/>
    <n v="44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377"/>
    <n v="47.714285714285715"/>
    <x v="1"/>
    <n v="84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378"/>
    <n v="62.896774193548389"/>
    <x v="1"/>
    <n v="155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x v="379"/>
    <n v="86.611940298507463"/>
    <x v="0"/>
    <n v="67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380"/>
    <n v="75.126984126984127"/>
    <x v="1"/>
    <n v="189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381"/>
    <n v="41.004167534903104"/>
    <x v="1"/>
    <n v="4799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382"/>
    <n v="50.007915567282325"/>
    <x v="1"/>
    <n v="1137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383"/>
    <n v="96.960674157303373"/>
    <x v="0"/>
    <n v="1068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x v="384"/>
    <n v="100.93160377358491"/>
    <x v="0"/>
    <n v="424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x v="385"/>
    <n v="89.227586206896547"/>
    <x v="3"/>
    <n v="145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x v="386"/>
    <n v="87.979166666666671"/>
    <x v="1"/>
    <n v="1152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x v="387"/>
    <n v="89.54"/>
    <x v="1"/>
    <n v="50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388"/>
    <n v="29.09271523178808"/>
    <x v="0"/>
    <n v="151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389"/>
    <n v="42.006218905472636"/>
    <x v="0"/>
    <n v="1608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390"/>
    <n v="47.004903563255965"/>
    <x v="1"/>
    <n v="3059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x v="391"/>
    <n v="110.44117647058823"/>
    <x v="1"/>
    <n v="3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392"/>
    <n v="41.990909090909092"/>
    <x v="1"/>
    <n v="220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x v="393"/>
    <n v="48.012468827930178"/>
    <x v="1"/>
    <n v="1604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x v="394"/>
    <n v="31.019823788546255"/>
    <x v="1"/>
    <n v="454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x v="395"/>
    <n v="99.203252032520325"/>
    <x v="1"/>
    <n v="123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396"/>
    <n v="66.022316684378325"/>
    <x v="0"/>
    <n v="941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x v="50"/>
    <n v="2"/>
    <x v="0"/>
    <n v="1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397"/>
    <n v="46.060200668896321"/>
    <x v="1"/>
    <n v="299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398"/>
    <n v="73.650000000000006"/>
    <x v="0"/>
    <n v="40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399"/>
    <n v="55.99336650082919"/>
    <x v="0"/>
    <n v="3015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x v="400"/>
    <n v="68.985695127402778"/>
    <x v="1"/>
    <n v="2237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x v="401"/>
    <n v="60.981609195402299"/>
    <x v="0"/>
    <n v="435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x v="402"/>
    <n v="110.98139534883721"/>
    <x v="1"/>
    <n v="645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403"/>
    <n v="25"/>
    <x v="1"/>
    <n v="484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404"/>
    <n v="78.759740259740255"/>
    <x v="1"/>
    <n v="154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405"/>
    <n v="87.960784313725483"/>
    <x v="0"/>
    <n v="714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x v="406"/>
    <n v="49.987398739873989"/>
    <x v="2"/>
    <n v="1111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407"/>
    <n v="99.524390243902445"/>
    <x v="1"/>
    <n v="8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x v="408"/>
    <n v="104.82089552238806"/>
    <x v="1"/>
    <n v="134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409"/>
    <n v="108.01469237832875"/>
    <x v="2"/>
    <n v="1089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410"/>
    <n v="28.998544660724033"/>
    <x v="0"/>
    <n v="5497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x v="411"/>
    <n v="30.028708133971293"/>
    <x v="0"/>
    <n v="418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412"/>
    <n v="41.005559416261292"/>
    <x v="0"/>
    <n v="1439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413"/>
    <n v="62.866666666666667"/>
    <x v="0"/>
    <n v="15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x v="414"/>
    <n v="47.005002501250623"/>
    <x v="0"/>
    <n v="1999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415"/>
    <n v="26.997693638285604"/>
    <x v="1"/>
    <n v="5203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416"/>
    <n v="68.329787234042556"/>
    <x v="1"/>
    <n v="94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x v="417"/>
    <n v="50.974576271186443"/>
    <x v="0"/>
    <n v="118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418"/>
    <n v="54.024390243902438"/>
    <x v="1"/>
    <n v="205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419"/>
    <n v="97.055555555555557"/>
    <x v="0"/>
    <n v="162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x v="420"/>
    <n v="24.867469879518072"/>
    <x v="0"/>
    <n v="83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421"/>
    <n v="84.423913043478265"/>
    <x v="1"/>
    <n v="9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422"/>
    <n v="47.091324200913242"/>
    <x v="1"/>
    <n v="21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x v="423"/>
    <n v="77.996041171813147"/>
    <x v="1"/>
    <n v="2526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x v="424"/>
    <n v="62.967871485943775"/>
    <x v="0"/>
    <n v="74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425"/>
    <n v="81.006080449017773"/>
    <x v="3"/>
    <n v="2138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426"/>
    <n v="65.321428571428569"/>
    <x v="0"/>
    <n v="84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x v="427"/>
    <n v="104.43617021276596"/>
    <x v="1"/>
    <n v="9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x v="428"/>
    <n v="69.989010989010993"/>
    <x v="0"/>
    <n v="91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429"/>
    <n v="83.023989898989896"/>
    <x v="0"/>
    <n v="79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430"/>
    <n v="90.3"/>
    <x v="3"/>
    <n v="10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431"/>
    <n v="103.98131932282546"/>
    <x v="1"/>
    <n v="1713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x v="432"/>
    <n v="54.931726907630519"/>
    <x v="1"/>
    <n v="24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x v="433"/>
    <n v="51.921875"/>
    <x v="1"/>
    <n v="1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434"/>
    <n v="60.02834008097166"/>
    <x v="1"/>
    <n v="247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x v="435"/>
    <n v="44.003488879197555"/>
    <x v="1"/>
    <n v="2293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436"/>
    <n v="53.003513254551258"/>
    <x v="1"/>
    <n v="3131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437"/>
    <n v="54.5"/>
    <x v="0"/>
    <n v="32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438"/>
    <n v="75.04195804195804"/>
    <x v="1"/>
    <n v="143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x v="439"/>
    <n v="35.911111111111111"/>
    <x v="3"/>
    <n v="90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x v="440"/>
    <n v="36.952702702702702"/>
    <x v="1"/>
    <n v="296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441"/>
    <n v="63.170588235294119"/>
    <x v="1"/>
    <n v="170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442"/>
    <n v="29.99462365591398"/>
    <x v="0"/>
    <n v="186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443"/>
    <n v="86"/>
    <x v="3"/>
    <n v="439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444"/>
    <n v="75.014876033057845"/>
    <x v="0"/>
    <n v="6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x v="445"/>
    <n v="101.19767441860465"/>
    <x v="1"/>
    <n v="86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x v="446"/>
    <n v="4"/>
    <x v="0"/>
    <n v="1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447"/>
    <n v="29.001272669424118"/>
    <x v="1"/>
    <n v="6286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448"/>
    <n v="98.225806451612897"/>
    <x v="0"/>
    <n v="31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449"/>
    <n v="87.001693480101608"/>
    <x v="0"/>
    <n v="1181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450"/>
    <n v="45.205128205128204"/>
    <x v="0"/>
    <n v="39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451"/>
    <n v="37.001341561577675"/>
    <x v="1"/>
    <n v="372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452"/>
    <n v="94.976947040498445"/>
    <x v="1"/>
    <n v="160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453"/>
    <n v="28.956521739130434"/>
    <x v="0"/>
    <n v="4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454"/>
    <n v="55.993396226415094"/>
    <x v="1"/>
    <n v="2120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455"/>
    <n v="54.038095238095238"/>
    <x v="0"/>
    <n v="105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456"/>
    <n v="82.38"/>
    <x v="1"/>
    <n v="50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x v="457"/>
    <n v="66.997115384615384"/>
    <x v="1"/>
    <n v="2080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x v="458"/>
    <n v="107.91401869158878"/>
    <x v="0"/>
    <n v="535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459"/>
    <n v="69.009501187648453"/>
    <x v="1"/>
    <n v="21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460"/>
    <n v="39.006568144499177"/>
    <x v="1"/>
    <n v="2436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x v="461"/>
    <n v="110.3625"/>
    <x v="1"/>
    <n v="80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462"/>
    <n v="94.857142857142861"/>
    <x v="1"/>
    <n v="42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463"/>
    <n v="57.935251798561154"/>
    <x v="1"/>
    <n v="139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x v="464"/>
    <n v="101.25"/>
    <x v="0"/>
    <n v="16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x v="465"/>
    <n v="64.95597484276729"/>
    <x v="1"/>
    <n v="15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466"/>
    <n v="27.00524934383202"/>
    <x v="1"/>
    <n v="38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x v="467"/>
    <n v="50.97422680412371"/>
    <x v="1"/>
    <n v="194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468"/>
    <n v="104.94260869565217"/>
    <x v="0"/>
    <n v="575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x v="469"/>
    <n v="84.028301886792448"/>
    <x v="1"/>
    <n v="106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x v="470"/>
    <n v="102.85915492957747"/>
    <x v="1"/>
    <n v="142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471"/>
    <n v="39.962085308056871"/>
    <x v="1"/>
    <n v="21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472"/>
    <n v="51.001785714285717"/>
    <x v="0"/>
    <n v="1120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473"/>
    <n v="40.823008849557525"/>
    <x v="0"/>
    <n v="113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474"/>
    <n v="58.999637155297535"/>
    <x v="1"/>
    <n v="2756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475"/>
    <n v="71.156069364161851"/>
    <x v="1"/>
    <n v="173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x v="476"/>
    <n v="99.494252873563212"/>
    <x v="1"/>
    <n v="87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477"/>
    <n v="103.98634590377114"/>
    <x v="0"/>
    <n v="1538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478"/>
    <n v="76.555555555555557"/>
    <x v="0"/>
    <n v="9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479"/>
    <n v="87.068592057761734"/>
    <x v="0"/>
    <n v="55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x v="480"/>
    <n v="48.99554707379135"/>
    <x v="1"/>
    <n v="1572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481"/>
    <n v="42.969135802469133"/>
    <x v="0"/>
    <n v="648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482"/>
    <n v="33.428571428571431"/>
    <x v="0"/>
    <n v="2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483"/>
    <n v="83.982949701619773"/>
    <x v="1"/>
    <n v="2346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484"/>
    <n v="101.41739130434783"/>
    <x v="1"/>
    <n v="115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x v="485"/>
    <n v="109.87058823529412"/>
    <x v="1"/>
    <n v="85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486"/>
    <n v="31.916666666666668"/>
    <x v="1"/>
    <n v="144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487"/>
    <n v="70.993450675399103"/>
    <x v="1"/>
    <n v="244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x v="488"/>
    <n v="77.026890756302521"/>
    <x v="3"/>
    <n v="595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489"/>
    <n v="101.78125"/>
    <x v="1"/>
    <n v="64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490"/>
    <n v="51.059701492537314"/>
    <x v="1"/>
    <n v="268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491"/>
    <n v="68.02051282051282"/>
    <x v="1"/>
    <n v="195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x v="492"/>
    <n v="30.87037037037037"/>
    <x v="0"/>
    <n v="54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493"/>
    <n v="27.908333333333335"/>
    <x v="0"/>
    <n v="120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494"/>
    <n v="79.994818652849744"/>
    <x v="0"/>
    <n v="579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495"/>
    <n v="38.003378378378379"/>
    <x v="0"/>
    <n v="2072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e v="#DIV/0!"/>
    <x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x v="496"/>
    <n v="59.990534521158132"/>
    <x v="0"/>
    <n v="1796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497"/>
    <n v="37.037634408602152"/>
    <x v="1"/>
    <n v="186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498"/>
    <n v="99.963043478260872"/>
    <x v="1"/>
    <n v="460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499"/>
    <n v="111.6774193548387"/>
    <x v="0"/>
    <n v="62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x v="500"/>
    <n v="36.014409221902014"/>
    <x v="0"/>
    <n v="347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501"/>
    <n v="66.010284810126578"/>
    <x v="1"/>
    <n v="252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502"/>
    <n v="44.05263157894737"/>
    <x v="0"/>
    <n v="19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503"/>
    <n v="52.999726551818434"/>
    <x v="1"/>
    <n v="3657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x v="504"/>
    <n v="95"/>
    <x v="0"/>
    <n v="1258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505"/>
    <n v="70.908396946564892"/>
    <x v="1"/>
    <n v="13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506"/>
    <n v="98.060773480662988"/>
    <x v="0"/>
    <n v="362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x v="507"/>
    <n v="53.046025104602514"/>
    <x v="1"/>
    <n v="239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508"/>
    <n v="93.142857142857139"/>
    <x v="3"/>
    <n v="35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509"/>
    <n v="58.945075757575758"/>
    <x v="3"/>
    <n v="52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x v="510"/>
    <n v="36.067669172932334"/>
    <x v="0"/>
    <n v="133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511"/>
    <n v="63.030732860520096"/>
    <x v="0"/>
    <n v="84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512"/>
    <n v="84.717948717948715"/>
    <x v="1"/>
    <n v="78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513"/>
    <n v="62.2"/>
    <x v="0"/>
    <n v="10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514"/>
    <n v="101.97518330513255"/>
    <x v="1"/>
    <n v="1773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515"/>
    <n v="106.4375"/>
    <x v="1"/>
    <n v="32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x v="516"/>
    <n v="29.975609756097562"/>
    <x v="1"/>
    <n v="369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517"/>
    <n v="85.806282722513089"/>
    <x v="0"/>
    <n v="19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518"/>
    <n v="70.82022471910112"/>
    <x v="1"/>
    <n v="89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519"/>
    <n v="40.998484082870135"/>
    <x v="0"/>
    <n v="1979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520"/>
    <n v="28.063492063492063"/>
    <x v="0"/>
    <n v="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521"/>
    <n v="88.054421768707485"/>
    <x v="1"/>
    <n v="147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522"/>
    <n v="31"/>
    <x v="0"/>
    <n v="6080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523"/>
    <n v="90.337500000000006"/>
    <x v="0"/>
    <n v="80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x v="524"/>
    <n v="63.777777777777779"/>
    <x v="0"/>
    <n v="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525"/>
    <n v="53.995515695067262"/>
    <x v="0"/>
    <n v="178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526"/>
    <n v="48.993956043956047"/>
    <x v="2"/>
    <n v="3640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527"/>
    <n v="63.857142857142854"/>
    <x v="1"/>
    <n v="12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528"/>
    <n v="82.996393146979258"/>
    <x v="1"/>
    <n v="221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529"/>
    <n v="55.08230452674897"/>
    <x v="0"/>
    <n v="243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530"/>
    <n v="62.044554455445542"/>
    <x v="1"/>
    <n v="20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x v="531"/>
    <n v="104.97857142857143"/>
    <x v="1"/>
    <n v="140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532"/>
    <n v="94.044676806083643"/>
    <x v="1"/>
    <n v="1052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533"/>
    <n v="44.007716049382715"/>
    <x v="0"/>
    <n v="1296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534"/>
    <n v="92.467532467532465"/>
    <x v="0"/>
    <n v="7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x v="535"/>
    <n v="57.072874493927124"/>
    <x v="1"/>
    <n v="24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536"/>
    <n v="109.07848101265823"/>
    <x v="0"/>
    <n v="395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537"/>
    <n v="39.387755102040813"/>
    <x v="0"/>
    <n v="4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538"/>
    <n v="77.022222222222226"/>
    <x v="0"/>
    <n v="180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539"/>
    <n v="92.166666666666671"/>
    <x v="1"/>
    <n v="84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x v="540"/>
    <n v="61.007063197026021"/>
    <x v="0"/>
    <n v="2690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541"/>
    <n v="78.068181818181813"/>
    <x v="1"/>
    <n v="88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x v="542"/>
    <n v="80.75"/>
    <x v="1"/>
    <n v="156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x v="543"/>
    <n v="59.991289782244557"/>
    <x v="1"/>
    <n v="2985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544"/>
    <n v="110.03018372703411"/>
    <x v="1"/>
    <n v="762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446"/>
    <n v="4"/>
    <x v="3"/>
    <n v="1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545"/>
    <n v="37.99856063332134"/>
    <x v="0"/>
    <n v="2779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546"/>
    <n v="96.369565217391298"/>
    <x v="0"/>
    <n v="92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547"/>
    <n v="72.978599221789878"/>
    <x v="0"/>
    <n v="102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x v="548"/>
    <n v="26.007220216606498"/>
    <x v="1"/>
    <n v="554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x v="549"/>
    <n v="104.36296296296297"/>
    <x v="1"/>
    <n v="135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x v="550"/>
    <n v="102.18852459016394"/>
    <x v="1"/>
    <n v="122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551"/>
    <n v="54.117647058823529"/>
    <x v="1"/>
    <n v="221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552"/>
    <n v="63.222222222222221"/>
    <x v="1"/>
    <n v="126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553"/>
    <n v="104.03228962818004"/>
    <x v="1"/>
    <n v="1022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x v="554"/>
    <n v="49.994334277620396"/>
    <x v="1"/>
    <n v="3177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555"/>
    <n v="56.015151515151516"/>
    <x v="1"/>
    <n v="198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556"/>
    <n v="48.807692307692307"/>
    <x v="0"/>
    <n v="26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557"/>
    <n v="60.082352941176474"/>
    <x v="1"/>
    <n v="85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558"/>
    <n v="78.990502793296088"/>
    <x v="0"/>
    <n v="1790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x v="559"/>
    <n v="53.99499443826474"/>
    <x v="1"/>
    <n v="3596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x v="560"/>
    <n v="111.45945945945945"/>
    <x v="0"/>
    <n v="37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561"/>
    <n v="60.922131147540981"/>
    <x v="1"/>
    <n v="244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x v="562"/>
    <n v="26.0015444015444"/>
    <x v="1"/>
    <n v="5180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563"/>
    <n v="80.993208828522924"/>
    <x v="1"/>
    <n v="589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564"/>
    <n v="34.995963302752294"/>
    <x v="1"/>
    <n v="272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x v="565"/>
    <n v="94.142857142857139"/>
    <x v="0"/>
    <n v="35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566"/>
    <n v="52.085106382978722"/>
    <x v="3"/>
    <n v="94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x v="567"/>
    <n v="24.986666666666668"/>
    <x v="1"/>
    <n v="300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568"/>
    <n v="69.215277777777771"/>
    <x v="1"/>
    <n v="144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x v="569"/>
    <n v="93.944444444444443"/>
    <x v="0"/>
    <n v="558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570"/>
    <n v="98.40625"/>
    <x v="0"/>
    <n v="64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x v="571"/>
    <n v="41.783783783783782"/>
    <x v="3"/>
    <n v="37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x v="572"/>
    <n v="65.991836734693877"/>
    <x v="0"/>
    <n v="24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573"/>
    <n v="72.05747126436782"/>
    <x v="1"/>
    <n v="87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x v="574"/>
    <n v="48.003209242618745"/>
    <x v="1"/>
    <n v="3116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575"/>
    <n v="54.098591549295776"/>
    <x v="0"/>
    <n v="7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x v="576"/>
    <n v="107.88095238095238"/>
    <x v="0"/>
    <n v="42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577"/>
    <n v="67.034103410341032"/>
    <x v="1"/>
    <n v="909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578"/>
    <n v="64.01425914445133"/>
    <x v="1"/>
    <n v="161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x v="579"/>
    <n v="96.066176470588232"/>
    <x v="1"/>
    <n v="136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580"/>
    <n v="51.184615384615384"/>
    <x v="1"/>
    <n v="130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x v="581"/>
    <n v="43.92307692307692"/>
    <x v="0"/>
    <n v="156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x v="582"/>
    <n v="91.021198830409361"/>
    <x v="0"/>
    <n v="1368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583"/>
    <n v="50.127450980392155"/>
    <x v="0"/>
    <n v="102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584"/>
    <n v="67.720930232558146"/>
    <x v="0"/>
    <n v="8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585"/>
    <n v="61.03921568627451"/>
    <x v="1"/>
    <n v="102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586"/>
    <n v="80.011857707509876"/>
    <x v="0"/>
    <n v="253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x v="587"/>
    <n v="47.001497753369947"/>
    <x v="1"/>
    <n v="4006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588"/>
    <n v="71.127388535031841"/>
    <x v="0"/>
    <n v="157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589"/>
    <n v="89.99079189686924"/>
    <x v="1"/>
    <n v="162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x v="590"/>
    <n v="43.032786885245905"/>
    <x v="0"/>
    <n v="18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591"/>
    <n v="67.997714808043881"/>
    <x v="1"/>
    <n v="218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592"/>
    <n v="73.004566210045667"/>
    <x v="1"/>
    <n v="2409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593"/>
    <n v="62.341463414634148"/>
    <x v="0"/>
    <n v="82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298"/>
    <n v="5"/>
    <x v="0"/>
    <n v="1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x v="594"/>
    <n v="67.103092783505161"/>
    <x v="1"/>
    <n v="1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595"/>
    <n v="79.978947368421046"/>
    <x v="1"/>
    <n v="1140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596"/>
    <n v="62.176470588235297"/>
    <x v="1"/>
    <n v="102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597"/>
    <n v="53.005950297514879"/>
    <x v="1"/>
    <n v="2857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598"/>
    <n v="57.738317757009348"/>
    <x v="1"/>
    <n v="107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599"/>
    <n v="40.03125"/>
    <x v="1"/>
    <n v="160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600"/>
    <n v="81.016591928251117"/>
    <x v="1"/>
    <n v="2230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x v="601"/>
    <n v="35.047468354430379"/>
    <x v="1"/>
    <n v="316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x v="602"/>
    <n v="102.92307692307692"/>
    <x v="1"/>
    <n v="117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603"/>
    <n v="27.998126756166094"/>
    <x v="1"/>
    <n v="6406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604"/>
    <n v="75.733333333333334"/>
    <x v="3"/>
    <n v="15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x v="605"/>
    <n v="45.026041666666664"/>
    <x v="1"/>
    <n v="192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606"/>
    <n v="73.615384615384613"/>
    <x v="1"/>
    <n v="26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607"/>
    <n v="56.991701244813278"/>
    <x v="1"/>
    <n v="723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608"/>
    <n v="85.223529411764702"/>
    <x v="1"/>
    <n v="170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x v="609"/>
    <n v="50.962184873949582"/>
    <x v="1"/>
    <n v="238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x v="610"/>
    <n v="63.563636363636363"/>
    <x v="1"/>
    <n v="55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x v="611"/>
    <n v="80.999165275459092"/>
    <x v="0"/>
    <n v="1198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612"/>
    <n v="86.044753086419746"/>
    <x v="0"/>
    <n v="648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613"/>
    <n v="90.0390625"/>
    <x v="1"/>
    <n v="128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614"/>
    <n v="74.006063432835816"/>
    <x v="1"/>
    <n v="2144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x v="615"/>
    <n v="92.4375"/>
    <x v="0"/>
    <n v="6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616"/>
    <n v="55.999257333828446"/>
    <x v="1"/>
    <n v="2693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617"/>
    <n v="32.983796296296298"/>
    <x v="1"/>
    <n v="432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618"/>
    <n v="93.596774193548384"/>
    <x v="0"/>
    <n v="62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619"/>
    <n v="69.867724867724874"/>
    <x v="1"/>
    <n v="189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620"/>
    <n v="72.129870129870127"/>
    <x v="1"/>
    <n v="154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621"/>
    <n v="30.041666666666668"/>
    <x v="1"/>
    <n v="96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622"/>
    <n v="73.968000000000004"/>
    <x v="0"/>
    <n v="750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x v="623"/>
    <n v="68.65517241379311"/>
    <x v="3"/>
    <n v="87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624"/>
    <n v="59.992164544564154"/>
    <x v="1"/>
    <n v="3063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x v="625"/>
    <n v="111.15827338129496"/>
    <x v="2"/>
    <n v="278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x v="626"/>
    <n v="53.038095238095238"/>
    <x v="0"/>
    <n v="105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627"/>
    <n v="55.985524728588658"/>
    <x v="3"/>
    <n v="1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x v="628"/>
    <n v="69.986760812003524"/>
    <x v="1"/>
    <n v="2266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629"/>
    <n v="48.998079877112133"/>
    <x v="0"/>
    <n v="2604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630"/>
    <n v="103.84615384615384"/>
    <x v="0"/>
    <n v="6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x v="631"/>
    <n v="99.127659574468083"/>
    <x v="0"/>
    <n v="94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x v="632"/>
    <n v="107.37777777777778"/>
    <x v="2"/>
    <n v="45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633"/>
    <n v="76.922178988326849"/>
    <x v="0"/>
    <n v="257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634"/>
    <n v="58.128865979381445"/>
    <x v="1"/>
    <n v="194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635"/>
    <n v="103.73643410852713"/>
    <x v="1"/>
    <n v="129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x v="636"/>
    <n v="87.962666666666664"/>
    <x v="1"/>
    <n v="375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x v="637"/>
    <n v="28"/>
    <x v="0"/>
    <n v="29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638"/>
    <n v="37.999361294443261"/>
    <x v="0"/>
    <n v="4697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x v="639"/>
    <n v="29.999313893653515"/>
    <x v="0"/>
    <n v="29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640"/>
    <n v="103.5"/>
    <x v="0"/>
    <n v="18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641"/>
    <n v="85.994467496542185"/>
    <x v="3"/>
    <n v="723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x v="642"/>
    <n v="98.011627906976742"/>
    <x v="0"/>
    <n v="60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x v="50"/>
    <n v="2"/>
    <x v="0"/>
    <n v="1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x v="643"/>
    <n v="44.994570837642193"/>
    <x v="0"/>
    <n v="3868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644"/>
    <n v="31.012224938875306"/>
    <x v="1"/>
    <n v="409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x v="645"/>
    <n v="59.970085470085472"/>
    <x v="1"/>
    <n v="234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646"/>
    <n v="58.9973474801061"/>
    <x v="1"/>
    <n v="3016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647"/>
    <n v="50.045454545454547"/>
    <x v="1"/>
    <n v="264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648"/>
    <n v="98.966269841269835"/>
    <x v="0"/>
    <n v="504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x v="649"/>
    <n v="58.857142857142854"/>
    <x v="0"/>
    <n v="1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650"/>
    <n v="81.010256410256417"/>
    <x v="3"/>
    <n v="390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x v="651"/>
    <n v="76.013333333333335"/>
    <x v="0"/>
    <n v="750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652"/>
    <n v="96.597402597402592"/>
    <x v="0"/>
    <n v="77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x v="653"/>
    <n v="76.957446808510639"/>
    <x v="0"/>
    <n v="752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x v="654"/>
    <n v="67.984732824427482"/>
    <x v="0"/>
    <n v="131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x v="655"/>
    <n v="88.781609195402297"/>
    <x v="0"/>
    <n v="8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x v="656"/>
    <n v="24.99623706491063"/>
    <x v="0"/>
    <n v="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x v="657"/>
    <n v="44.922794117647058"/>
    <x v="1"/>
    <n v="27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658"/>
    <n v="79.400000000000006"/>
    <x v="3"/>
    <n v="25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659"/>
    <n v="29.009546539379475"/>
    <x v="1"/>
    <n v="419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660"/>
    <n v="73.59210526315789"/>
    <x v="0"/>
    <n v="76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661"/>
    <n v="107.97038864898211"/>
    <x v="1"/>
    <n v="162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662"/>
    <n v="68.987284287011803"/>
    <x v="1"/>
    <n v="1101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663"/>
    <n v="111.02236719478098"/>
    <x v="1"/>
    <n v="1073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x v="664"/>
    <n v="24.997515808491418"/>
    <x v="0"/>
    <n v="442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665"/>
    <n v="42.155172413793103"/>
    <x v="0"/>
    <n v="58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x v="666"/>
    <n v="47.003284072249592"/>
    <x v="3"/>
    <n v="1218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667"/>
    <n v="36.0392749244713"/>
    <x v="1"/>
    <n v="331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668"/>
    <n v="101.03760683760684"/>
    <x v="1"/>
    <n v="1170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669"/>
    <n v="39.927927927927925"/>
    <x v="0"/>
    <n v="111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670"/>
    <n v="83.158139534883716"/>
    <x v="3"/>
    <n v="215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x v="671"/>
    <n v="39.97520661157025"/>
    <x v="1"/>
    <n v="363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672"/>
    <n v="47.993908629441627"/>
    <x v="0"/>
    <n v="2955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673"/>
    <n v="95.978877489438744"/>
    <x v="0"/>
    <n v="1657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x v="674"/>
    <n v="78.728155339805824"/>
    <x v="1"/>
    <n v="10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x v="675"/>
    <n v="56.081632653061227"/>
    <x v="1"/>
    <n v="14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x v="676"/>
    <n v="69.090909090909093"/>
    <x v="1"/>
    <n v="110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677"/>
    <n v="102.05291576673866"/>
    <x v="0"/>
    <n v="92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678"/>
    <n v="107.32089552238806"/>
    <x v="1"/>
    <n v="134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679"/>
    <n v="51.970260223048328"/>
    <x v="1"/>
    <n v="269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680"/>
    <n v="71.137142857142862"/>
    <x v="1"/>
    <n v="175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681"/>
    <n v="106.49275362318841"/>
    <x v="1"/>
    <n v="6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x v="682"/>
    <n v="42.93684210526316"/>
    <x v="1"/>
    <n v="190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683"/>
    <n v="30.037974683544302"/>
    <x v="1"/>
    <n v="237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684"/>
    <n v="70.623376623376629"/>
    <x v="0"/>
    <n v="77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685"/>
    <n v="66.016018306636155"/>
    <x v="0"/>
    <n v="1748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x v="686"/>
    <n v="96.911392405063296"/>
    <x v="0"/>
    <n v="79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687"/>
    <n v="62.867346938775512"/>
    <x v="1"/>
    <n v="196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x v="688"/>
    <n v="108.98537682789652"/>
    <x v="0"/>
    <n v="88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689"/>
    <n v="26.999314599040439"/>
    <x v="1"/>
    <n v="7295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690"/>
    <n v="65.004147943311438"/>
    <x v="1"/>
    <n v="2893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x v="691"/>
    <n v="111.51785714285714"/>
    <x v="0"/>
    <n v="56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248"/>
    <n v="3"/>
    <x v="0"/>
    <n v="1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692"/>
    <n v="110.99268292682927"/>
    <x v="1"/>
    <n v="820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x v="693"/>
    <n v="56.746987951807228"/>
    <x v="0"/>
    <n v="83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x v="694"/>
    <n v="97.020608439646708"/>
    <x v="1"/>
    <n v="203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695"/>
    <n v="92.08620689655173"/>
    <x v="1"/>
    <n v="116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696"/>
    <n v="82.986666666666665"/>
    <x v="0"/>
    <n v="202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697"/>
    <n v="103.03791821561339"/>
    <x v="1"/>
    <n v="1345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698"/>
    <n v="68.922619047619051"/>
    <x v="1"/>
    <n v="168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x v="699"/>
    <n v="87.737226277372258"/>
    <x v="1"/>
    <n v="137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700"/>
    <n v="75.021505376344081"/>
    <x v="1"/>
    <n v="186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701"/>
    <n v="50.863999999999997"/>
    <x v="1"/>
    <n v="125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702"/>
    <n v="90"/>
    <x v="0"/>
    <n v="14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x v="703"/>
    <n v="72.896039603960389"/>
    <x v="1"/>
    <n v="202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x v="704"/>
    <n v="108.48543689320388"/>
    <x v="1"/>
    <n v="103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705"/>
    <n v="101.98095238095237"/>
    <x v="1"/>
    <n v="1785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706"/>
    <n v="44.009146341463413"/>
    <x v="0"/>
    <n v="656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707"/>
    <n v="65.942675159235662"/>
    <x v="1"/>
    <n v="157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708"/>
    <n v="24.987387387387386"/>
    <x v="1"/>
    <n v="555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709"/>
    <n v="28.003367003367003"/>
    <x v="1"/>
    <n v="297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710"/>
    <n v="85.829268292682926"/>
    <x v="1"/>
    <n v="12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711"/>
    <n v="84.921052631578945"/>
    <x v="3"/>
    <n v="38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712"/>
    <n v="90.483333333333334"/>
    <x v="3"/>
    <n v="60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x v="713"/>
    <n v="25.00197628458498"/>
    <x v="1"/>
    <n v="3036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714"/>
    <n v="92.013888888888886"/>
    <x v="1"/>
    <n v="144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x v="715"/>
    <n v="93.066115702479337"/>
    <x v="1"/>
    <n v="121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x v="716"/>
    <n v="61.008145363408524"/>
    <x v="0"/>
    <n v="1596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717"/>
    <n v="92.036259541984734"/>
    <x v="3"/>
    <n v="52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718"/>
    <n v="81.132596685082873"/>
    <x v="1"/>
    <n v="181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x v="719"/>
    <n v="73.5"/>
    <x v="0"/>
    <n v="10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720"/>
    <n v="85.221311475409834"/>
    <x v="1"/>
    <n v="1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721"/>
    <n v="110.96825396825396"/>
    <x v="1"/>
    <n v="1071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722"/>
    <n v="32.968036529680369"/>
    <x v="3"/>
    <n v="21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723"/>
    <n v="96.005352363960753"/>
    <x v="0"/>
    <n v="112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x v="724"/>
    <n v="84.96632653061225"/>
    <x v="1"/>
    <n v="980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x v="725"/>
    <n v="25.007462686567163"/>
    <x v="1"/>
    <n v="536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726"/>
    <n v="65.998995479658461"/>
    <x v="1"/>
    <n v="199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727"/>
    <n v="87.34482758620689"/>
    <x v="3"/>
    <n v="2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728"/>
    <n v="27.933333333333334"/>
    <x v="1"/>
    <n v="180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729"/>
    <n v="103.8"/>
    <x v="0"/>
    <n v="15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x v="730"/>
    <n v="31.937172774869111"/>
    <x v="0"/>
    <n v="19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731"/>
    <n v="99.5"/>
    <x v="0"/>
    <n v="16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x v="732"/>
    <n v="108.84615384615384"/>
    <x v="1"/>
    <n v="130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x v="733"/>
    <n v="110.76229508196721"/>
    <x v="1"/>
    <n v="122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734"/>
    <n v="29.647058823529413"/>
    <x v="0"/>
    <n v="17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x v="735"/>
    <n v="101.71428571428571"/>
    <x v="1"/>
    <n v="140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736"/>
    <n v="61.5"/>
    <x v="0"/>
    <n v="34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737"/>
    <n v="35"/>
    <x v="1"/>
    <n v="3388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x v="738"/>
    <n v="40.049999999999997"/>
    <x v="1"/>
    <n v="280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x v="739"/>
    <n v="110.97231270358306"/>
    <x v="3"/>
    <n v="614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740"/>
    <n v="36.959016393442624"/>
    <x v="1"/>
    <n v="36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100"/>
    <n v="1"/>
    <x v="0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x v="741"/>
    <n v="30.974074074074075"/>
    <x v="1"/>
    <n v="270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x v="742"/>
    <n v="47.035087719298247"/>
    <x v="3"/>
    <n v="11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x v="743"/>
    <n v="88.065693430656935"/>
    <x v="1"/>
    <n v="13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744"/>
    <n v="37.005616224648989"/>
    <x v="1"/>
    <n v="3205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745"/>
    <n v="26.027777777777779"/>
    <x v="1"/>
    <n v="288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746"/>
    <n v="67.817567567567565"/>
    <x v="1"/>
    <n v="148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x v="747"/>
    <n v="49.964912280701753"/>
    <x v="1"/>
    <n v="114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748"/>
    <n v="110.01646903820817"/>
    <x v="1"/>
    <n v="1518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749"/>
    <n v="89.964678178963894"/>
    <x v="0"/>
    <n v="127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x v="750"/>
    <n v="79.009523809523813"/>
    <x v="0"/>
    <n v="210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x v="751"/>
    <n v="86.867469879518069"/>
    <x v="1"/>
    <n v="166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x v="752"/>
    <n v="62.04"/>
    <x v="1"/>
    <n v="100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x v="753"/>
    <n v="26.970212765957445"/>
    <x v="1"/>
    <n v="23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754"/>
    <n v="54.121621621621621"/>
    <x v="1"/>
    <n v="148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x v="755"/>
    <n v="41.035353535353536"/>
    <x v="1"/>
    <n v="198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756"/>
    <n v="55.052419354838712"/>
    <x v="0"/>
    <n v="248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757"/>
    <n v="107.93762183235867"/>
    <x v="0"/>
    <n v="513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758"/>
    <n v="73.92"/>
    <x v="1"/>
    <n v="150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x v="759"/>
    <n v="31.995894428152493"/>
    <x v="0"/>
    <n v="3410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760"/>
    <n v="53.898148148148145"/>
    <x v="1"/>
    <n v="216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761"/>
    <n v="106.5"/>
    <x v="3"/>
    <n v="26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x v="762"/>
    <n v="32.999805409612762"/>
    <x v="1"/>
    <n v="5139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763"/>
    <n v="43.00254993625159"/>
    <x v="1"/>
    <n v="235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x v="764"/>
    <n v="86.858974358974365"/>
    <x v="1"/>
    <n v="78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x v="765"/>
    <n v="96.8"/>
    <x v="0"/>
    <n v="10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x v="766"/>
    <n v="32.995456610631528"/>
    <x v="0"/>
    <n v="2201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x v="767"/>
    <n v="68.028106508875737"/>
    <x v="0"/>
    <n v="676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x v="768"/>
    <n v="58.867816091954026"/>
    <x v="1"/>
    <n v="174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769"/>
    <n v="105.04572803850782"/>
    <x v="0"/>
    <n v="831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770"/>
    <n v="33.054878048780488"/>
    <x v="1"/>
    <n v="164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771"/>
    <n v="78.821428571428569"/>
    <x v="3"/>
    <n v="56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x v="772"/>
    <n v="68.204968944099377"/>
    <x v="1"/>
    <n v="161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773"/>
    <n v="75.731884057971016"/>
    <x v="1"/>
    <n v="138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x v="774"/>
    <n v="30.996070133010882"/>
    <x v="1"/>
    <n v="3308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775"/>
    <n v="101.88188976377953"/>
    <x v="1"/>
    <n v="127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776"/>
    <n v="52.879227053140099"/>
    <x v="1"/>
    <n v="207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x v="777"/>
    <n v="71.005820721769496"/>
    <x v="0"/>
    <n v="859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x v="778"/>
    <n v="102.38709677419355"/>
    <x v="2"/>
    <n v="31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779"/>
    <n v="74.466666666666669"/>
    <x v="0"/>
    <n v="45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x v="780"/>
    <n v="51.009883198562441"/>
    <x v="3"/>
    <n v="1113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781"/>
    <n v="90"/>
    <x v="0"/>
    <n v="6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782"/>
    <n v="97.142857142857139"/>
    <x v="0"/>
    <n v="7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783"/>
    <n v="72.071823204419886"/>
    <x v="1"/>
    <n v="181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x v="784"/>
    <n v="75.236363636363635"/>
    <x v="1"/>
    <n v="110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x v="785"/>
    <n v="32.967741935483872"/>
    <x v="0"/>
    <n v="31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786"/>
    <n v="54.807692307692307"/>
    <x v="0"/>
    <n v="78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787"/>
    <n v="45.037837837837834"/>
    <x v="1"/>
    <n v="185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x v="788"/>
    <n v="52.958677685950413"/>
    <x v="1"/>
    <n v="121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x v="789"/>
    <n v="60.017959183673469"/>
    <x v="0"/>
    <n v="1225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x v="100"/>
    <n v="1"/>
    <x v="0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x v="790"/>
    <n v="44.028301886792455"/>
    <x v="1"/>
    <n v="106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791"/>
    <n v="86.028169014084511"/>
    <x v="1"/>
    <n v="142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792"/>
    <n v="28.012875536480685"/>
    <x v="1"/>
    <n v="233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793"/>
    <n v="32.050458715596328"/>
    <x v="1"/>
    <n v="21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x v="794"/>
    <n v="73.611940298507463"/>
    <x v="0"/>
    <n v="67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x v="795"/>
    <n v="108.71052631578948"/>
    <x v="1"/>
    <n v="76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x v="796"/>
    <n v="42.97674418604651"/>
    <x v="1"/>
    <n v="43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797"/>
    <n v="83.315789473684205"/>
    <x v="0"/>
    <n v="19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798"/>
    <n v="42"/>
    <x v="0"/>
    <n v="2108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799"/>
    <n v="55.927601809954751"/>
    <x v="1"/>
    <n v="22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800"/>
    <n v="105.03681885125184"/>
    <x v="0"/>
    <n v="679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x v="801"/>
    <n v="48"/>
    <x v="1"/>
    <n v="2805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x v="802"/>
    <n v="112.66176470588235"/>
    <x v="1"/>
    <n v="68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x v="803"/>
    <n v="81.944444444444443"/>
    <x v="0"/>
    <n v="36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804"/>
    <n v="64.049180327868854"/>
    <x v="1"/>
    <n v="183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805"/>
    <n v="106.39097744360902"/>
    <x v="1"/>
    <n v="133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x v="806"/>
    <n v="76.011249497790274"/>
    <x v="1"/>
    <n v="2489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x v="807"/>
    <n v="111.07246376811594"/>
    <x v="1"/>
    <n v="69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x v="808"/>
    <n v="95.936170212765958"/>
    <x v="0"/>
    <n v="47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809"/>
    <n v="43.043010752688176"/>
    <x v="1"/>
    <n v="279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x v="810"/>
    <n v="67.966666666666669"/>
    <x v="1"/>
    <n v="210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811"/>
    <n v="89.991428571428571"/>
    <x v="1"/>
    <n v="2100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x v="812"/>
    <n v="58.095238095238095"/>
    <x v="1"/>
    <n v="252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813"/>
    <n v="83.996875000000003"/>
    <x v="1"/>
    <n v="1280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814"/>
    <n v="88.853503184713375"/>
    <x v="1"/>
    <n v="157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815"/>
    <n v="65.963917525773198"/>
    <x v="1"/>
    <n v="1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816"/>
    <n v="74.804878048780495"/>
    <x v="1"/>
    <n v="82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817"/>
    <n v="69.98571428571428"/>
    <x v="0"/>
    <n v="70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x v="818"/>
    <n v="32.006493506493506"/>
    <x v="0"/>
    <n v="154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819"/>
    <n v="64.727272727272734"/>
    <x v="0"/>
    <n v="22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x v="820"/>
    <n v="24.998110087408456"/>
    <x v="1"/>
    <n v="4233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821"/>
    <n v="104.97764070932922"/>
    <x v="1"/>
    <n v="1297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822"/>
    <n v="64.987878787878785"/>
    <x v="1"/>
    <n v="16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823"/>
    <n v="94.352941176470594"/>
    <x v="1"/>
    <n v="119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824"/>
    <n v="44.001706484641637"/>
    <x v="0"/>
    <n v="1758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x v="825"/>
    <n v="64.744680851063833"/>
    <x v="0"/>
    <n v="94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826"/>
    <n v="84.00667779632721"/>
    <x v="1"/>
    <n v="1797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x v="827"/>
    <n v="34.061302681992338"/>
    <x v="1"/>
    <n v="261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x v="828"/>
    <n v="93.273885350318466"/>
    <x v="1"/>
    <n v="15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829"/>
    <n v="32.998301726577978"/>
    <x v="1"/>
    <n v="35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830"/>
    <n v="83.812903225806451"/>
    <x v="1"/>
    <n v="155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831"/>
    <n v="63.992424242424242"/>
    <x v="1"/>
    <n v="13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832"/>
    <n v="81.909090909090907"/>
    <x v="0"/>
    <n v="33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833"/>
    <n v="93.053191489361708"/>
    <x v="3"/>
    <n v="94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834"/>
    <n v="101.98449039881831"/>
    <x v="1"/>
    <n v="1354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835"/>
    <n v="105.9375"/>
    <x v="1"/>
    <n v="48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836"/>
    <n v="101.58181818181818"/>
    <x v="1"/>
    <n v="110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837"/>
    <n v="62.970930232558139"/>
    <x v="1"/>
    <n v="172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838"/>
    <n v="29.045602605863191"/>
    <x v="1"/>
    <n v="307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100"/>
    <n v="1"/>
    <x v="0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839"/>
    <n v="77.924999999999997"/>
    <x v="1"/>
    <n v="160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840"/>
    <n v="80.806451612903231"/>
    <x v="0"/>
    <n v="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841"/>
    <n v="76.006816632583508"/>
    <x v="1"/>
    <n v="1467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842"/>
    <n v="72.993613824192337"/>
    <x v="1"/>
    <n v="2662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843"/>
    <n v="53"/>
    <x v="1"/>
    <n v="452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x v="844"/>
    <n v="54.164556962025316"/>
    <x v="1"/>
    <n v="158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845"/>
    <n v="32.946666666666665"/>
    <x v="1"/>
    <n v="22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846"/>
    <n v="79.371428571428567"/>
    <x v="0"/>
    <n v="35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847"/>
    <n v="41.174603174603178"/>
    <x v="0"/>
    <n v="63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x v="848"/>
    <n v="77.430769230769229"/>
    <x v="1"/>
    <n v="65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849"/>
    <n v="57.159509202453989"/>
    <x v="1"/>
    <n v="163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x v="850"/>
    <n v="77.17647058823529"/>
    <x v="1"/>
    <n v="85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x v="851"/>
    <n v="24.953917050691246"/>
    <x v="1"/>
    <n v="217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852"/>
    <n v="97.18"/>
    <x v="1"/>
    <n v="150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853"/>
    <n v="46.000916870415651"/>
    <x v="1"/>
    <n v="3272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x v="854"/>
    <n v="88.023385300668153"/>
    <x v="3"/>
    <n v="898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855"/>
    <n v="25.99"/>
    <x v="1"/>
    <n v="300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856"/>
    <n v="102.69047619047619"/>
    <x v="1"/>
    <n v="126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x v="857"/>
    <n v="72.958174904942965"/>
    <x v="0"/>
    <n v="526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858"/>
    <n v="57.190082644628099"/>
    <x v="0"/>
    <n v="121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859"/>
    <n v="84.013793103448279"/>
    <x v="1"/>
    <n v="2320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x v="860"/>
    <n v="98.666666666666671"/>
    <x v="1"/>
    <n v="8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861"/>
    <n v="42.007419183889773"/>
    <x v="1"/>
    <n v="1887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862"/>
    <n v="32.002753556677376"/>
    <x v="1"/>
    <n v="4358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863"/>
    <n v="81.567164179104481"/>
    <x v="0"/>
    <n v="67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864"/>
    <n v="37.035087719298247"/>
    <x v="0"/>
    <n v="5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865"/>
    <n v="103.033360455655"/>
    <x v="0"/>
    <n v="1229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x v="866"/>
    <n v="84.333333333333329"/>
    <x v="0"/>
    <n v="12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x v="867"/>
    <n v="102.60377358490567"/>
    <x v="1"/>
    <n v="53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868"/>
    <n v="79.992129246064621"/>
    <x v="1"/>
    <n v="2414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869"/>
    <n v="70.055309734513273"/>
    <x v="0"/>
    <n v="452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x v="870"/>
    <n v="37"/>
    <x v="1"/>
    <n v="80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871"/>
    <n v="41.911917098445599"/>
    <x v="1"/>
    <n v="193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872"/>
    <n v="57.992576882290564"/>
    <x v="0"/>
    <n v="1886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x v="873"/>
    <n v="40.942307692307693"/>
    <x v="1"/>
    <n v="52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x v="874"/>
    <n v="69.9972602739726"/>
    <x v="0"/>
    <n v="1825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x v="875"/>
    <n v="73.838709677419359"/>
    <x v="0"/>
    <n v="31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876"/>
    <n v="41.979310344827589"/>
    <x v="1"/>
    <n v="290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x v="877"/>
    <n v="77.93442622950819"/>
    <x v="1"/>
    <n v="122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878"/>
    <n v="106.01972789115646"/>
    <x v="1"/>
    <n v="1470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879"/>
    <n v="47.018181818181816"/>
    <x v="1"/>
    <n v="165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880"/>
    <n v="76.016483516483518"/>
    <x v="1"/>
    <n v="18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881"/>
    <n v="54.120603015075375"/>
    <x v="1"/>
    <n v="199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882"/>
    <n v="57.285714285714285"/>
    <x v="1"/>
    <n v="56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883"/>
    <n v="103.81308411214954"/>
    <x v="0"/>
    <n v="107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884"/>
    <n v="105.02602739726028"/>
    <x v="1"/>
    <n v="1460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x v="885"/>
    <n v="90.259259259259252"/>
    <x v="0"/>
    <n v="27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x v="886"/>
    <n v="76.978705978705975"/>
    <x v="0"/>
    <n v="1221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887"/>
    <n v="102.60162601626017"/>
    <x v="1"/>
    <n v="123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x v="50"/>
    <n v="2"/>
    <x v="0"/>
    <n v="1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x v="888"/>
    <n v="55.0062893081761"/>
    <x v="1"/>
    <n v="159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x v="889"/>
    <n v="32.127272727272725"/>
    <x v="1"/>
    <n v="110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890"/>
    <n v="50.642857142857146"/>
    <x v="2"/>
    <n v="1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891"/>
    <n v="49.6875"/>
    <x v="0"/>
    <n v="16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892"/>
    <n v="54.894067796610166"/>
    <x v="1"/>
    <n v="23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x v="893"/>
    <n v="46.931937172774866"/>
    <x v="1"/>
    <n v="191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894"/>
    <n v="44.951219512195124"/>
    <x v="0"/>
    <n v="41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x v="895"/>
    <n v="30.99898322318251"/>
    <x v="1"/>
    <n v="3934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896"/>
    <n v="107.7625"/>
    <x v="1"/>
    <n v="80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x v="897"/>
    <n v="102.07770270270271"/>
    <x v="3"/>
    <n v="296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898"/>
    <n v="24.976190476190474"/>
    <x v="1"/>
    <n v="462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899"/>
    <n v="79.944134078212286"/>
    <x v="1"/>
    <n v="179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900"/>
    <n v="67.946462715105156"/>
    <x v="0"/>
    <n v="523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901"/>
    <n v="26.070921985815602"/>
    <x v="0"/>
    <n v="141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902"/>
    <n v="105.0032154340836"/>
    <x v="1"/>
    <n v="186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903"/>
    <n v="25.826923076923077"/>
    <x v="0"/>
    <n v="52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904"/>
    <n v="77.666666666666671"/>
    <x v="2"/>
    <n v="2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x v="905"/>
    <n v="57.82692307692308"/>
    <x v="1"/>
    <n v="156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906"/>
    <n v="92.955555555555549"/>
    <x v="0"/>
    <n v="225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x v="907"/>
    <n v="37.945098039215686"/>
    <x v="1"/>
    <n v="255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908"/>
    <n v="31.842105263157894"/>
    <x v="0"/>
    <n v="38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x v="909"/>
    <n v="40"/>
    <x v="1"/>
    <n v="2261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x v="910"/>
    <n v="101.1"/>
    <x v="1"/>
    <n v="40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x v="911"/>
    <n v="84.006989951944078"/>
    <x v="1"/>
    <n v="2289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912"/>
    <n v="103.41538461538461"/>
    <x v="1"/>
    <n v="65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x v="913"/>
    <n v="105.13333333333334"/>
    <x v="0"/>
    <n v="15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x v="914"/>
    <n v="89.21621621621621"/>
    <x v="0"/>
    <n v="37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915"/>
    <n v="51.995234312946785"/>
    <x v="1"/>
    <n v="3777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x v="916"/>
    <n v="64.956521739130437"/>
    <x v="1"/>
    <n v="18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917"/>
    <n v="46.235294117647058"/>
    <x v="1"/>
    <n v="85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918"/>
    <n v="51.151785714285715"/>
    <x v="0"/>
    <n v="112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919"/>
    <n v="33.909722222222221"/>
    <x v="1"/>
    <n v="144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x v="920"/>
    <n v="92.016298633017882"/>
    <x v="1"/>
    <n v="19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921"/>
    <n v="107.42857142857143"/>
    <x v="1"/>
    <n v="105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922"/>
    <n v="75.848484848484844"/>
    <x v="1"/>
    <n v="132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x v="923"/>
    <n v="80.476190476190482"/>
    <x v="0"/>
    <n v="21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924"/>
    <n v="86.978483606557376"/>
    <x v="3"/>
    <n v="9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x v="925"/>
    <n v="105.13541666666667"/>
    <x v="1"/>
    <n v="96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926"/>
    <n v="57.298507462686565"/>
    <x v="0"/>
    <n v="67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x v="927"/>
    <n v="93.348484848484844"/>
    <x v="2"/>
    <n v="66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x v="928"/>
    <n v="71.987179487179489"/>
    <x v="0"/>
    <n v="78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x v="929"/>
    <n v="92.611940298507463"/>
    <x v="0"/>
    <n v="67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930"/>
    <n v="104.99122807017544"/>
    <x v="1"/>
    <n v="11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x v="931"/>
    <n v="30.958174904942965"/>
    <x v="0"/>
    <n v="263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932"/>
    <n v="33.001182732111175"/>
    <x v="0"/>
    <n v="1691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933"/>
    <n v="84.187845303867405"/>
    <x v="0"/>
    <n v="181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x v="934"/>
    <n v="73.92307692307692"/>
    <x v="0"/>
    <n v="13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x v="935"/>
    <n v="36.987499999999997"/>
    <x v="3"/>
    <n v="160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936"/>
    <n v="46.896551724137929"/>
    <x v="1"/>
    <n v="203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298"/>
    <n v="5"/>
    <x v="0"/>
    <n v="1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x v="937"/>
    <n v="102.02437459910199"/>
    <x v="1"/>
    <n v="155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x v="938"/>
    <n v="45.007502206531335"/>
    <x v="3"/>
    <n v="2266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939"/>
    <n v="94.285714285714292"/>
    <x v="0"/>
    <n v="21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940"/>
    <n v="101.02325581395348"/>
    <x v="1"/>
    <n v="15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941"/>
    <n v="97.037499999999994"/>
    <x v="1"/>
    <n v="80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x v="942"/>
    <n v="43.00963855421687"/>
    <x v="0"/>
    <n v="830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943"/>
    <n v="94.916030534351151"/>
    <x v="1"/>
    <n v="13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944"/>
    <n v="72.151785714285708"/>
    <x v="1"/>
    <n v="112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945"/>
    <n v="51.007692307692309"/>
    <x v="0"/>
    <n v="130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946"/>
    <n v="85.054545454545448"/>
    <x v="0"/>
    <n v="5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947"/>
    <n v="43.87096774193548"/>
    <x v="1"/>
    <n v="155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948"/>
    <n v="40.063909774436091"/>
    <x v="1"/>
    <n v="26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x v="949"/>
    <n v="43.833333333333336"/>
    <x v="0"/>
    <n v="114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950"/>
    <n v="84.92903225806451"/>
    <x v="1"/>
    <n v="155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x v="951"/>
    <n v="41.067632850241544"/>
    <x v="1"/>
    <n v="2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x v="952"/>
    <n v="54.971428571428568"/>
    <x v="1"/>
    <n v="245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x v="953"/>
    <n v="77.010807374443743"/>
    <x v="1"/>
    <n v="157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954"/>
    <n v="71.201754385964918"/>
    <x v="1"/>
    <n v="114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x v="955"/>
    <n v="91.935483870967744"/>
    <x v="1"/>
    <n v="93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956"/>
    <n v="97.069023569023571"/>
    <x v="0"/>
    <n v="594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x v="957"/>
    <n v="58.916666666666664"/>
    <x v="0"/>
    <n v="2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958"/>
    <n v="58.015466983938133"/>
    <x v="1"/>
    <n v="1681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959"/>
    <n v="103.87301587301587"/>
    <x v="0"/>
    <n v="252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960"/>
    <n v="93.46875"/>
    <x v="1"/>
    <n v="32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x v="961"/>
    <n v="61.970370370370368"/>
    <x v="1"/>
    <n v="135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962"/>
    <n v="92.042857142857144"/>
    <x v="1"/>
    <n v="140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x v="963"/>
    <n v="77.268656716417908"/>
    <x v="0"/>
    <n v="6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964"/>
    <n v="93.923913043478265"/>
    <x v="1"/>
    <n v="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965"/>
    <n v="84.969458128078813"/>
    <x v="1"/>
    <n v="1015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966"/>
    <n v="105.97035040431267"/>
    <x v="0"/>
    <n v="742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x v="967"/>
    <n v="36.969040247678016"/>
    <x v="1"/>
    <n v="323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x v="968"/>
    <n v="81.533333333333331"/>
    <x v="0"/>
    <n v="75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969"/>
    <n v="80.999140154772135"/>
    <x v="1"/>
    <n v="2326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970"/>
    <n v="26.010498687664043"/>
    <x v="1"/>
    <n v="38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x v="971"/>
    <n v="25.998410896708286"/>
    <x v="0"/>
    <n v="4405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972"/>
    <n v="34.173913043478258"/>
    <x v="0"/>
    <n v="92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x v="973"/>
    <n v="28.002083333333335"/>
    <x v="1"/>
    <n v="480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974"/>
    <n v="76.546875"/>
    <x v="0"/>
    <n v="64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975"/>
    <n v="53.053097345132741"/>
    <x v="1"/>
    <n v="226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976"/>
    <n v="106.859375"/>
    <x v="0"/>
    <n v="64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x v="977"/>
    <n v="46.020746887966808"/>
    <x v="1"/>
    <n v="241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x v="978"/>
    <n v="100.17424242424242"/>
    <x v="1"/>
    <n v="13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979"/>
    <n v="101.44"/>
    <x v="3"/>
    <n v="75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980"/>
    <n v="87.972684085510693"/>
    <x v="0"/>
    <n v="842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981"/>
    <n v="74.995594713656388"/>
    <x v="1"/>
    <n v="2043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982"/>
    <n v="42.982142857142854"/>
    <x v="0"/>
    <n v="112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x v="983"/>
    <n v="33.115107913669064"/>
    <x v="3"/>
    <n v="139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984"/>
    <n v="101.13101604278074"/>
    <x v="0"/>
    <n v="3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985"/>
    <n v="55.98841354723708"/>
    <x v="3"/>
    <n v="1122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839B4-2332-4D4B-BC57-F9F6CCDB45F3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BAD0C-22E7-3A4B-BFF3-EF814CA55B66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Sub-Category " fld="19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67329-F9D5-3345-87CA-84D05BAFA758}" name="PivotTable1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R1" zoomScale="135" workbookViewId="0">
      <selection activeCell="C15" sqref="C1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2" customWidth="1"/>
    <col min="6" max="6" width="15" style="4" customWidth="1"/>
    <col min="7" max="7" width="17" style="4" customWidth="1"/>
    <col min="8" max="8" width="12.5" customWidth="1"/>
    <col min="9" max="9" width="13" bestFit="1" customWidth="1"/>
    <col min="12" max="12" width="15.5" customWidth="1"/>
    <col min="13" max="13" width="23.83203125" customWidth="1"/>
    <col min="14" max="14" width="12.33203125" customWidth="1"/>
    <col min="15" max="15" width="22.5" customWidth="1"/>
    <col min="18" max="18" width="28" bestFit="1" customWidth="1"/>
    <col min="19" max="19" width="16.33203125" customWidth="1"/>
    <col min="20" max="20" width="21" customWidth="1"/>
  </cols>
  <sheetData>
    <row r="1" spans="1:20" s="1" customFormat="1" ht="17" x14ac:dyDescent="0.2">
      <c r="A1" s="1" t="s">
        <v>2027</v>
      </c>
      <c r="B1" s="1" t="s">
        <v>0</v>
      </c>
      <c r="C1" s="13" t="s">
        <v>1</v>
      </c>
      <c r="D1" s="1" t="s">
        <v>2</v>
      </c>
      <c r="E1" s="1" t="s">
        <v>3</v>
      </c>
      <c r="F1" s="14" t="s">
        <v>2029</v>
      </c>
      <c r="G1" s="14" t="s">
        <v>2030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2065</v>
      </c>
    </row>
    <row r="2" spans="1:20" ht="17" x14ac:dyDescent="0.2">
      <c r="A2">
        <v>0</v>
      </c>
      <c r="B2" t="s">
        <v>12</v>
      </c>
      <c r="C2" s="2" t="s">
        <v>13</v>
      </c>
      <c r="D2">
        <v>100</v>
      </c>
      <c r="E2">
        <v>0</v>
      </c>
      <c r="F2" s="3">
        <f>E2/D2*100</f>
        <v>0</v>
      </c>
      <c r="G2" s="3"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 s="7">
        <f>(((L2/60)/60/24)+DATE(1970,1,1))</f>
        <v>42336.25</v>
      </c>
      <c r="N2">
        <v>1450159200</v>
      </c>
      <c r="O2" s="7">
        <f>(((N2/60)/60/24)+DATE(1970,1,1))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2" t="s">
        <v>19</v>
      </c>
      <c r="D3">
        <v>1400</v>
      </c>
      <c r="E3">
        <v>14560</v>
      </c>
      <c r="F3" s="3">
        <f>E3/D3*100</f>
        <v>1040</v>
      </c>
      <c r="G3" s="3">
        <f>E3/I3</f>
        <v>92.151898734177209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 s="7">
        <f>(((L3/60)/60/24)+DATE(1970,1,1))</f>
        <v>41870.208333333336</v>
      </c>
      <c r="N3">
        <v>1408597200</v>
      </c>
      <c r="O3" s="7">
        <f t="shared" ref="O3:O66" si="0">(((N3/60)/60/24)+DATE(1970,1,1))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2" t="s">
        <v>25</v>
      </c>
      <c r="D4">
        <v>108400</v>
      </c>
      <c r="E4">
        <v>142523</v>
      </c>
      <c r="F4" s="3">
        <f t="shared" ref="F4:F67" si="1">E4/D4*100</f>
        <v>131.4787822878229</v>
      </c>
      <c r="G4" s="3">
        <f>E4/I4</f>
        <v>100.01614035087719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 s="7">
        <f t="shared" ref="M4:M66" si="2">(((L4/60)/60/24)+DATE(1970,1,1))</f>
        <v>41595.25</v>
      </c>
      <c r="N4">
        <v>1384840800</v>
      </c>
      <c r="O4" s="7">
        <f t="shared" si="0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2" t="s">
        <v>30</v>
      </c>
      <c r="D5">
        <v>4200</v>
      </c>
      <c r="E5">
        <v>2477</v>
      </c>
      <c r="F5" s="3">
        <f>E5/D5*100</f>
        <v>58.976190476190467</v>
      </c>
      <c r="G5" s="3">
        <f t="shared" ref="G5:G67" si="3">E5/I5</f>
        <v>103.20833333333333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 s="7">
        <f t="shared" si="2"/>
        <v>43688.208333333328</v>
      </c>
      <c r="N5">
        <v>1568955600</v>
      </c>
      <c r="O5" s="7">
        <f t="shared" si="0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2" t="s">
        <v>32</v>
      </c>
      <c r="D6">
        <v>7600</v>
      </c>
      <c r="E6">
        <v>5265</v>
      </c>
      <c r="F6" s="3">
        <f t="shared" si="1"/>
        <v>69.276315789473685</v>
      </c>
      <c r="G6" s="3">
        <f t="shared" si="3"/>
        <v>99.339622641509436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 s="7">
        <f t="shared" si="2"/>
        <v>43485.25</v>
      </c>
      <c r="N6">
        <v>1548309600</v>
      </c>
      <c r="O6" s="7">
        <f t="shared" si="0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2" t="s">
        <v>35</v>
      </c>
      <c r="D7">
        <v>7600</v>
      </c>
      <c r="E7">
        <v>13195</v>
      </c>
      <c r="F7" s="3">
        <f t="shared" si="1"/>
        <v>173.61842105263159</v>
      </c>
      <c r="G7" s="3">
        <f t="shared" si="3"/>
        <v>75.833333333333329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 s="7">
        <f t="shared" si="2"/>
        <v>41149.208333333336</v>
      </c>
      <c r="N7">
        <v>1347080400</v>
      </c>
      <c r="O7" s="7">
        <f t="shared" si="0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2" t="s">
        <v>39</v>
      </c>
      <c r="D8">
        <v>5200</v>
      </c>
      <c r="E8">
        <v>1090</v>
      </c>
      <c r="F8" s="3">
        <f t="shared" si="1"/>
        <v>20.961538461538463</v>
      </c>
      <c r="G8" s="3">
        <f t="shared" si="3"/>
        <v>60.555555555555557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 s="7">
        <f t="shared" si="2"/>
        <v>42991.208333333328</v>
      </c>
      <c r="N8">
        <v>1505365200</v>
      </c>
      <c r="O8" s="7">
        <f t="shared" si="0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2" t="s">
        <v>44</v>
      </c>
      <c r="D9">
        <v>4500</v>
      </c>
      <c r="E9">
        <v>14741</v>
      </c>
      <c r="F9" s="3">
        <f t="shared" si="1"/>
        <v>327.57777777777778</v>
      </c>
      <c r="G9" s="3">
        <f t="shared" si="3"/>
        <v>64.93832599118943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 s="7">
        <f t="shared" si="2"/>
        <v>42229.208333333328</v>
      </c>
      <c r="N9">
        <v>1439614800</v>
      </c>
      <c r="O9" s="7">
        <f t="shared" si="0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2" t="s">
        <v>46</v>
      </c>
      <c r="D10">
        <v>110100</v>
      </c>
      <c r="E10">
        <v>21946</v>
      </c>
      <c r="F10" s="3">
        <f t="shared" si="1"/>
        <v>19.932788374205266</v>
      </c>
      <c r="G10" s="3">
        <f t="shared" si="3"/>
        <v>30.997175141242938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 s="7">
        <f t="shared" si="2"/>
        <v>40399.208333333336</v>
      </c>
      <c r="N10">
        <v>1281502800</v>
      </c>
      <c r="O10" s="7">
        <f t="shared" si="0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2" t="s">
        <v>49</v>
      </c>
      <c r="D11">
        <v>6200</v>
      </c>
      <c r="E11">
        <v>3208</v>
      </c>
      <c r="F11" s="3">
        <f t="shared" si="1"/>
        <v>51.741935483870968</v>
      </c>
      <c r="G11" s="3">
        <f t="shared" si="3"/>
        <v>72.909090909090907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 s="7">
        <f t="shared" si="2"/>
        <v>41536.208333333336</v>
      </c>
      <c r="N11">
        <v>1383804000</v>
      </c>
      <c r="O11" s="7">
        <f t="shared" si="0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2" t="s">
        <v>52</v>
      </c>
      <c r="D12">
        <v>5200</v>
      </c>
      <c r="E12">
        <v>13838</v>
      </c>
      <c r="F12" s="3">
        <f t="shared" si="1"/>
        <v>266.11538461538464</v>
      </c>
      <c r="G12" s="3">
        <f t="shared" si="3"/>
        <v>62.9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 s="7">
        <f t="shared" si="2"/>
        <v>40404.208333333336</v>
      </c>
      <c r="N12">
        <v>1285909200</v>
      </c>
      <c r="O12" s="7">
        <f t="shared" si="0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2" t="s">
        <v>55</v>
      </c>
      <c r="D13">
        <v>6300</v>
      </c>
      <c r="E13">
        <v>3030</v>
      </c>
      <c r="F13" s="3">
        <f t="shared" si="1"/>
        <v>48.095238095238095</v>
      </c>
      <c r="G13" s="3">
        <f t="shared" si="3"/>
        <v>112.22222222222223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 s="7">
        <f t="shared" si="2"/>
        <v>40442.208333333336</v>
      </c>
      <c r="N13">
        <v>1285563600</v>
      </c>
      <c r="O13" s="7">
        <f t="shared" si="0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2" t="s">
        <v>57</v>
      </c>
      <c r="D14">
        <v>6300</v>
      </c>
      <c r="E14">
        <v>5629</v>
      </c>
      <c r="F14" s="3">
        <f t="shared" si="1"/>
        <v>89.349206349206341</v>
      </c>
      <c r="G14" s="3">
        <f t="shared" si="3"/>
        <v>102.34545454545454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 s="7">
        <f t="shared" si="2"/>
        <v>43760.208333333328</v>
      </c>
      <c r="N14">
        <v>1572411600</v>
      </c>
      <c r="O14" s="7">
        <f t="shared" si="0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2" t="s">
        <v>59</v>
      </c>
      <c r="D15">
        <v>4200</v>
      </c>
      <c r="E15">
        <v>10295</v>
      </c>
      <c r="F15" s="3">
        <f t="shared" si="1"/>
        <v>245.11904761904765</v>
      </c>
      <c r="G15" s="3">
        <f t="shared" si="3"/>
        <v>105.05102040816327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 s="7">
        <f t="shared" si="2"/>
        <v>42532.208333333328</v>
      </c>
      <c r="N15">
        <v>1466658000</v>
      </c>
      <c r="O15" s="7">
        <f t="shared" si="0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2" t="s">
        <v>62</v>
      </c>
      <c r="D16">
        <v>28200</v>
      </c>
      <c r="E16">
        <v>18829</v>
      </c>
      <c r="F16" s="3">
        <f t="shared" si="1"/>
        <v>66.769503546099301</v>
      </c>
      <c r="G16" s="3">
        <f t="shared" si="3"/>
        <v>94.144999999999996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 s="7">
        <f t="shared" si="2"/>
        <v>40974.25</v>
      </c>
      <c r="N16">
        <v>1333342800</v>
      </c>
      <c r="O16" s="7">
        <f t="shared" si="0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2" t="s">
        <v>64</v>
      </c>
      <c r="D17">
        <v>81200</v>
      </c>
      <c r="E17">
        <v>38414</v>
      </c>
      <c r="F17" s="3">
        <f t="shared" si="1"/>
        <v>47.307881773399011</v>
      </c>
      <c r="G17" s="3">
        <f t="shared" si="3"/>
        <v>84.986725663716811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 s="7">
        <f t="shared" si="2"/>
        <v>43809.25</v>
      </c>
      <c r="N17">
        <v>1576303200</v>
      </c>
      <c r="O17" s="7">
        <f t="shared" si="0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2" t="s">
        <v>67</v>
      </c>
      <c r="D18">
        <v>1700</v>
      </c>
      <c r="E18">
        <v>11041</v>
      </c>
      <c r="F18" s="3">
        <f t="shared" si="1"/>
        <v>649.47058823529414</v>
      </c>
      <c r="G18" s="3">
        <f t="shared" si="3"/>
        <v>110.41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 s="7">
        <f t="shared" si="2"/>
        <v>41661.25</v>
      </c>
      <c r="N18">
        <v>1392271200</v>
      </c>
      <c r="O18" s="7">
        <f t="shared" si="0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s="3">
        <f t="shared" si="1"/>
        <v>159.39125295508273</v>
      </c>
      <c r="G19" s="3">
        <f t="shared" si="3"/>
        <v>107.96236989591674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 s="7">
        <f t="shared" si="2"/>
        <v>40555.25</v>
      </c>
      <c r="N19">
        <v>1294898400</v>
      </c>
      <c r="O19" s="7">
        <f t="shared" si="0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2" t="s">
        <v>73</v>
      </c>
      <c r="D20">
        <v>9100</v>
      </c>
      <c r="E20">
        <v>6089</v>
      </c>
      <c r="F20" s="3">
        <f t="shared" si="1"/>
        <v>66.912087912087912</v>
      </c>
      <c r="G20" s="3">
        <f t="shared" si="3"/>
        <v>45.103703703703701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 s="7">
        <f t="shared" si="2"/>
        <v>43351.208333333328</v>
      </c>
      <c r="N20">
        <v>1537074000</v>
      </c>
      <c r="O20" s="7">
        <f t="shared" si="0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2" t="s">
        <v>76</v>
      </c>
      <c r="D21">
        <v>62500</v>
      </c>
      <c r="E21">
        <v>30331</v>
      </c>
      <c r="F21" s="3">
        <f t="shared" si="1"/>
        <v>48.529600000000002</v>
      </c>
      <c r="G21" s="3">
        <f t="shared" si="3"/>
        <v>45.001483679525222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 s="7">
        <f t="shared" si="2"/>
        <v>43528.25</v>
      </c>
      <c r="N21">
        <v>1553490000</v>
      </c>
      <c r="O21" s="7">
        <f t="shared" si="0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s="3">
        <f t="shared" si="1"/>
        <v>112.24279210925646</v>
      </c>
      <c r="G22" s="3">
        <f t="shared" si="3"/>
        <v>105.97134670487107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 s="7">
        <f t="shared" si="2"/>
        <v>41848.208333333336</v>
      </c>
      <c r="N22">
        <v>1406523600</v>
      </c>
      <c r="O22" s="7">
        <f t="shared" si="0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2" t="s">
        <v>80</v>
      </c>
      <c r="D23">
        <v>94000</v>
      </c>
      <c r="E23">
        <v>38533</v>
      </c>
      <c r="F23" s="3">
        <f t="shared" si="1"/>
        <v>40.992553191489364</v>
      </c>
      <c r="G23" s="3">
        <f t="shared" si="3"/>
        <v>69.055555555555557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 s="7">
        <f t="shared" si="2"/>
        <v>40770.208333333336</v>
      </c>
      <c r="N23">
        <v>1316322000</v>
      </c>
      <c r="O23" s="7">
        <f t="shared" si="0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2" t="s">
        <v>82</v>
      </c>
      <c r="D24">
        <v>59100</v>
      </c>
      <c r="E24">
        <v>75690</v>
      </c>
      <c r="F24" s="3">
        <f t="shared" si="1"/>
        <v>128.07106598984771</v>
      </c>
      <c r="G24" s="3">
        <f t="shared" si="3"/>
        <v>85.044943820224717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 s="7">
        <f t="shared" si="2"/>
        <v>43193.208333333328</v>
      </c>
      <c r="N24">
        <v>1524027600</v>
      </c>
      <c r="O24" s="7">
        <f t="shared" si="0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2" t="s">
        <v>84</v>
      </c>
      <c r="D25">
        <v>4500</v>
      </c>
      <c r="E25">
        <v>14942</v>
      </c>
      <c r="F25" s="3">
        <f t="shared" si="1"/>
        <v>332.04444444444448</v>
      </c>
      <c r="G25" s="3">
        <f t="shared" si="3"/>
        <v>105.22535211267606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 s="7">
        <f t="shared" si="2"/>
        <v>43510.25</v>
      </c>
      <c r="N25">
        <v>1554699600</v>
      </c>
      <c r="O25" s="7">
        <f t="shared" si="0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s="3">
        <f t="shared" si="1"/>
        <v>112.83225108225108</v>
      </c>
      <c r="G26" s="3">
        <f t="shared" si="3"/>
        <v>39.003741114852225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 s="7">
        <f t="shared" si="2"/>
        <v>41811.208333333336</v>
      </c>
      <c r="N26">
        <v>1403499600</v>
      </c>
      <c r="O26" s="7">
        <f t="shared" si="0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2" t="s">
        <v>88</v>
      </c>
      <c r="D27">
        <v>5500</v>
      </c>
      <c r="E27">
        <v>11904</v>
      </c>
      <c r="F27" s="3">
        <f t="shared" si="1"/>
        <v>216.43636363636364</v>
      </c>
      <c r="G27" s="3">
        <f t="shared" si="3"/>
        <v>73.030674846625772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 s="7">
        <f t="shared" si="2"/>
        <v>40681.208333333336</v>
      </c>
      <c r="N27">
        <v>1307422800</v>
      </c>
      <c r="O27" s="7">
        <f t="shared" si="0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s="3">
        <f t="shared" si="1"/>
        <v>48.199069767441863</v>
      </c>
      <c r="G28" s="3">
        <f t="shared" si="3"/>
        <v>35.009459459459457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 s="7">
        <f t="shared" si="2"/>
        <v>43312.208333333328</v>
      </c>
      <c r="N28">
        <v>1535346000</v>
      </c>
      <c r="O28" s="7">
        <f t="shared" si="0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2" t="s">
        <v>93</v>
      </c>
      <c r="D29">
        <v>2000</v>
      </c>
      <c r="E29">
        <v>1599</v>
      </c>
      <c r="F29" s="3">
        <f t="shared" si="1"/>
        <v>79.95</v>
      </c>
      <c r="G29" s="3">
        <f t="shared" si="3"/>
        <v>106.6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 s="7">
        <f t="shared" si="2"/>
        <v>42280.208333333328</v>
      </c>
      <c r="N29">
        <v>1444539600</v>
      </c>
      <c r="O29" s="7">
        <f t="shared" si="0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s="3">
        <f t="shared" si="1"/>
        <v>105.22553516819573</v>
      </c>
      <c r="G30" s="3">
        <f t="shared" si="3"/>
        <v>61.997747747747745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 s="7">
        <f t="shared" si="2"/>
        <v>40218.25</v>
      </c>
      <c r="N30">
        <v>1267682400</v>
      </c>
      <c r="O30" s="7">
        <f t="shared" si="0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s="3">
        <f t="shared" si="1"/>
        <v>328.89978213507629</v>
      </c>
      <c r="G31" s="3">
        <f t="shared" si="3"/>
        <v>94.000622665006233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 s="7">
        <f t="shared" si="2"/>
        <v>43301.208333333328</v>
      </c>
      <c r="N31">
        <v>1535518800</v>
      </c>
      <c r="O31" s="7">
        <f t="shared" si="0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s="3">
        <f t="shared" si="1"/>
        <v>160.61111111111111</v>
      </c>
      <c r="G32" s="3">
        <f t="shared" si="3"/>
        <v>112.05426356589147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 s="7">
        <f t="shared" si="2"/>
        <v>43609.208333333328</v>
      </c>
      <c r="N32">
        <v>1559106000</v>
      </c>
      <c r="O32" s="7">
        <f t="shared" si="0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s="3">
        <f t="shared" si="1"/>
        <v>310</v>
      </c>
      <c r="G33" s="3">
        <f t="shared" si="3"/>
        <v>48.008849557522126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 s="7">
        <f t="shared" si="2"/>
        <v>42374.25</v>
      </c>
      <c r="N33">
        <v>1454392800</v>
      </c>
      <c r="O33" s="7">
        <f t="shared" si="0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s="3">
        <f t="shared" si="1"/>
        <v>86.807920792079202</v>
      </c>
      <c r="G34" s="3">
        <f t="shared" si="3"/>
        <v>38.004334633723452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 s="7">
        <f t="shared" si="2"/>
        <v>43110.25</v>
      </c>
      <c r="N34">
        <v>1517896800</v>
      </c>
      <c r="O34" s="7">
        <f t="shared" si="0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s="3">
        <f t="shared" si="1"/>
        <v>377.82071713147411</v>
      </c>
      <c r="G35" s="3">
        <f t="shared" si="3"/>
        <v>35.000184535892231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 s="7">
        <f t="shared" si="2"/>
        <v>41917.208333333336</v>
      </c>
      <c r="N35">
        <v>1415685600</v>
      </c>
      <c r="O35" s="7">
        <f t="shared" si="0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s="3">
        <f t="shared" si="1"/>
        <v>150.80645161290323</v>
      </c>
      <c r="G36" s="3">
        <f t="shared" si="3"/>
        <v>85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 s="7">
        <f t="shared" si="2"/>
        <v>42817.208333333328</v>
      </c>
      <c r="N36">
        <v>1490677200</v>
      </c>
      <c r="O36" s="7">
        <f t="shared" si="0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s="3">
        <f t="shared" si="1"/>
        <v>150.30119521912351</v>
      </c>
      <c r="G37" s="3">
        <f t="shared" si="3"/>
        <v>95.993893129770996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 s="7">
        <f t="shared" si="2"/>
        <v>43484.25</v>
      </c>
      <c r="N37">
        <v>1551506400</v>
      </c>
      <c r="O37" s="7">
        <f t="shared" si="0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2" t="s">
        <v>116</v>
      </c>
      <c r="D38">
        <v>700</v>
      </c>
      <c r="E38">
        <v>1101</v>
      </c>
      <c r="F38" s="3">
        <f t="shared" si="1"/>
        <v>157.28571428571431</v>
      </c>
      <c r="G38" s="3">
        <f t="shared" si="3"/>
        <v>68.8125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 s="7">
        <f t="shared" si="2"/>
        <v>40600.25</v>
      </c>
      <c r="N38">
        <v>1300856400</v>
      </c>
      <c r="O38" s="7">
        <f t="shared" si="0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s="3">
        <f t="shared" si="1"/>
        <v>139.98765432098764</v>
      </c>
      <c r="G39" s="3">
        <f t="shared" si="3"/>
        <v>105.97196261682242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 s="7">
        <f t="shared" si="2"/>
        <v>43744.208333333328</v>
      </c>
      <c r="N39">
        <v>1573192800</v>
      </c>
      <c r="O39" s="7">
        <f t="shared" si="0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s="3">
        <f t="shared" si="1"/>
        <v>325.32258064516128</v>
      </c>
      <c r="G40" s="3">
        <f t="shared" si="3"/>
        <v>75.261194029850742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 s="7">
        <f t="shared" si="2"/>
        <v>40469.208333333336</v>
      </c>
      <c r="N40">
        <v>1287810000</v>
      </c>
      <c r="O40" s="7">
        <f t="shared" si="0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2" t="s">
        <v>124</v>
      </c>
      <c r="D41">
        <v>9900</v>
      </c>
      <c r="E41">
        <v>5027</v>
      </c>
      <c r="F41" s="3">
        <f t="shared" si="1"/>
        <v>50.777777777777779</v>
      </c>
      <c r="G41" s="3">
        <f t="shared" si="3"/>
        <v>57.125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 s="7">
        <f t="shared" si="2"/>
        <v>41330.25</v>
      </c>
      <c r="N41">
        <v>1362978000</v>
      </c>
      <c r="O41" s="7">
        <f t="shared" si="0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s="3">
        <f t="shared" si="1"/>
        <v>169.06818181818181</v>
      </c>
      <c r="G42" s="3">
        <f t="shared" si="3"/>
        <v>75.141414141414145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 s="7">
        <f t="shared" si="2"/>
        <v>40334.208333333336</v>
      </c>
      <c r="N42">
        <v>1277355600</v>
      </c>
      <c r="O42" s="7">
        <f t="shared" si="0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s="3">
        <f t="shared" si="1"/>
        <v>212.92857142857144</v>
      </c>
      <c r="G43" s="3">
        <f t="shared" si="3"/>
        <v>107.42342342342343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 s="7">
        <f t="shared" si="2"/>
        <v>41156.208333333336</v>
      </c>
      <c r="N43">
        <v>1348981200</v>
      </c>
      <c r="O43" s="7">
        <f t="shared" si="0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2" t="s">
        <v>130</v>
      </c>
      <c r="D44">
        <v>1800</v>
      </c>
      <c r="E44">
        <v>7991</v>
      </c>
      <c r="F44" s="3">
        <f t="shared" si="1"/>
        <v>443.94444444444446</v>
      </c>
      <c r="G44" s="3">
        <f t="shared" si="3"/>
        <v>35.995495495495497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 s="7">
        <f t="shared" si="2"/>
        <v>40728.208333333336</v>
      </c>
      <c r="N44">
        <v>1310533200</v>
      </c>
      <c r="O44" s="7">
        <f t="shared" si="0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s="3">
        <f t="shared" si="1"/>
        <v>185.9390243902439</v>
      </c>
      <c r="G45" s="3">
        <f t="shared" si="3"/>
        <v>26.998873148744366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 s="7">
        <f t="shared" si="2"/>
        <v>41844.208333333336</v>
      </c>
      <c r="N45">
        <v>1407560400</v>
      </c>
      <c r="O45" s="7">
        <f t="shared" si="0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s="3">
        <f t="shared" si="1"/>
        <v>658.8125</v>
      </c>
      <c r="G46" s="3">
        <f t="shared" si="3"/>
        <v>107.56122448979592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 s="7">
        <f t="shared" si="2"/>
        <v>43541.208333333328</v>
      </c>
      <c r="N46">
        <v>1552885200</v>
      </c>
      <c r="O46" s="7">
        <f t="shared" si="0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2" t="s">
        <v>137</v>
      </c>
      <c r="D47">
        <v>9500</v>
      </c>
      <c r="E47">
        <v>4530</v>
      </c>
      <c r="F47" s="3">
        <f t="shared" si="1"/>
        <v>47.684210526315788</v>
      </c>
      <c r="G47" s="3">
        <f t="shared" si="3"/>
        <v>94.375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 s="7">
        <f t="shared" si="2"/>
        <v>42676.208333333328</v>
      </c>
      <c r="N47">
        <v>1479362400</v>
      </c>
      <c r="O47" s="7">
        <f t="shared" si="0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2" t="s">
        <v>139</v>
      </c>
      <c r="D48">
        <v>3700</v>
      </c>
      <c r="E48">
        <v>4247</v>
      </c>
      <c r="F48" s="3">
        <f t="shared" si="1"/>
        <v>114.78378378378378</v>
      </c>
      <c r="G48" s="3">
        <f t="shared" si="3"/>
        <v>46.163043478260867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 s="7">
        <f t="shared" si="2"/>
        <v>40367.208333333336</v>
      </c>
      <c r="N48">
        <v>1280552400</v>
      </c>
      <c r="O48" s="7">
        <f t="shared" si="0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2" t="s">
        <v>141</v>
      </c>
      <c r="D49">
        <v>1500</v>
      </c>
      <c r="E49">
        <v>7129</v>
      </c>
      <c r="F49" s="3">
        <f t="shared" si="1"/>
        <v>475.26666666666665</v>
      </c>
      <c r="G49" s="3">
        <f t="shared" si="3"/>
        <v>47.845637583892618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 s="7">
        <f t="shared" si="2"/>
        <v>41727.208333333336</v>
      </c>
      <c r="N49">
        <v>1398661200</v>
      </c>
      <c r="O49" s="7">
        <f t="shared" si="0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s="3">
        <f t="shared" si="1"/>
        <v>386.97297297297297</v>
      </c>
      <c r="G50" s="3">
        <f t="shared" si="3"/>
        <v>53.007815713698065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 s="7">
        <f t="shared" si="2"/>
        <v>42180.208333333328</v>
      </c>
      <c r="N50">
        <v>1436245200</v>
      </c>
      <c r="O50" s="7">
        <f t="shared" si="0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s="3">
        <f t="shared" si="1"/>
        <v>189.625</v>
      </c>
      <c r="G51" s="3">
        <f t="shared" si="3"/>
        <v>45.059405940594061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 s="7">
        <f t="shared" si="2"/>
        <v>43758.208333333328</v>
      </c>
      <c r="N51">
        <v>1575439200</v>
      </c>
      <c r="O51" s="7">
        <f t="shared" si="0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2" t="s">
        <v>147</v>
      </c>
      <c r="D52">
        <v>100</v>
      </c>
      <c r="E52">
        <v>2</v>
      </c>
      <c r="F52" s="3">
        <f t="shared" si="1"/>
        <v>2</v>
      </c>
      <c r="G52" s="3">
        <f t="shared" si="3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 s="7">
        <f t="shared" si="2"/>
        <v>41487.208333333336</v>
      </c>
      <c r="N52">
        <v>1377752400</v>
      </c>
      <c r="O52" s="7">
        <f t="shared" si="0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s="3">
        <f t="shared" si="1"/>
        <v>91.867805186590772</v>
      </c>
      <c r="G53" s="3">
        <f t="shared" si="3"/>
        <v>99.006816632583508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 s="7">
        <f t="shared" si="2"/>
        <v>40995.208333333336</v>
      </c>
      <c r="N53">
        <v>1334206800</v>
      </c>
      <c r="O53" s="7">
        <f t="shared" si="0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2" t="s">
        <v>152</v>
      </c>
      <c r="D54">
        <v>7200</v>
      </c>
      <c r="E54">
        <v>2459</v>
      </c>
      <c r="F54" s="3">
        <f t="shared" si="1"/>
        <v>34.152777777777779</v>
      </c>
      <c r="G54" s="3">
        <f t="shared" si="3"/>
        <v>32.786666666666669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 s="7">
        <f t="shared" si="2"/>
        <v>40436.208333333336</v>
      </c>
      <c r="N54">
        <v>1284872400</v>
      </c>
      <c r="O54" s="7">
        <f t="shared" si="0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s="3">
        <f t="shared" si="1"/>
        <v>140.40909090909091</v>
      </c>
      <c r="G55" s="3">
        <f t="shared" si="3"/>
        <v>59.119617224880386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 s="7">
        <f t="shared" si="2"/>
        <v>41779.208333333336</v>
      </c>
      <c r="N55">
        <v>1403931600</v>
      </c>
      <c r="O55" s="7">
        <f t="shared" si="0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2" t="s">
        <v>156</v>
      </c>
      <c r="D56">
        <v>6000</v>
      </c>
      <c r="E56">
        <v>5392</v>
      </c>
      <c r="F56" s="3">
        <f t="shared" si="1"/>
        <v>89.86666666666666</v>
      </c>
      <c r="G56" s="3">
        <f t="shared" si="3"/>
        <v>44.93333333333333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 s="7">
        <f t="shared" si="2"/>
        <v>43170.25</v>
      </c>
      <c r="N56">
        <v>1521262800</v>
      </c>
      <c r="O56" s="7">
        <f t="shared" si="0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s="3">
        <f t="shared" si="1"/>
        <v>177.96969696969697</v>
      </c>
      <c r="G57" s="3">
        <f t="shared" si="3"/>
        <v>89.664122137404576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 s="7">
        <f t="shared" si="2"/>
        <v>43311.208333333328</v>
      </c>
      <c r="N57">
        <v>1533358800</v>
      </c>
      <c r="O57" s="7">
        <f t="shared" si="0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s="3">
        <f t="shared" si="1"/>
        <v>143.66249999999999</v>
      </c>
      <c r="G58" s="3">
        <f t="shared" si="3"/>
        <v>70.079268292682926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 s="7">
        <f t="shared" si="2"/>
        <v>42014.25</v>
      </c>
      <c r="N58">
        <v>1421474400</v>
      </c>
      <c r="O58" s="7">
        <f t="shared" si="0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2" t="s">
        <v>163</v>
      </c>
      <c r="D59">
        <v>2900</v>
      </c>
      <c r="E59">
        <v>6243</v>
      </c>
      <c r="F59" s="3">
        <f t="shared" si="1"/>
        <v>215.27586206896552</v>
      </c>
      <c r="G59" s="3">
        <f t="shared" si="3"/>
        <v>31.059701492537314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 s="7">
        <f t="shared" si="2"/>
        <v>42979.208333333328</v>
      </c>
      <c r="N59">
        <v>1505278800</v>
      </c>
      <c r="O59" s="7">
        <f t="shared" si="0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2" t="s">
        <v>165</v>
      </c>
      <c r="D60">
        <v>2700</v>
      </c>
      <c r="E60">
        <v>6132</v>
      </c>
      <c r="F60" s="3">
        <f t="shared" si="1"/>
        <v>227.11111111111114</v>
      </c>
      <c r="G60" s="3">
        <f t="shared" si="3"/>
        <v>29.061611374407583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 s="7">
        <f t="shared" si="2"/>
        <v>42268.208333333328</v>
      </c>
      <c r="N60">
        <v>1443934800</v>
      </c>
      <c r="O60" s="7">
        <f t="shared" si="0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2" t="s">
        <v>167</v>
      </c>
      <c r="D61">
        <v>1400</v>
      </c>
      <c r="E61">
        <v>3851</v>
      </c>
      <c r="F61" s="3">
        <f t="shared" si="1"/>
        <v>275.07142857142861</v>
      </c>
      <c r="G61" s="3">
        <f t="shared" si="3"/>
        <v>30.0859375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 s="7">
        <f t="shared" si="2"/>
        <v>42898.208333333328</v>
      </c>
      <c r="N61">
        <v>1498539600</v>
      </c>
      <c r="O61" s="7">
        <f t="shared" si="0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s="3">
        <f t="shared" si="1"/>
        <v>144.37048832271762</v>
      </c>
      <c r="G62" s="3">
        <f t="shared" si="3"/>
        <v>84.998125000000002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 s="7">
        <f t="shared" si="2"/>
        <v>41107.208333333336</v>
      </c>
      <c r="N62">
        <v>1342760400</v>
      </c>
      <c r="O62" s="7">
        <f t="shared" si="0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s="3">
        <f t="shared" si="1"/>
        <v>92.74598393574297</v>
      </c>
      <c r="G63" s="3">
        <f t="shared" si="3"/>
        <v>82.001775410563695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 s="7">
        <f t="shared" si="2"/>
        <v>40595.25</v>
      </c>
      <c r="N63">
        <v>1301720400</v>
      </c>
      <c r="O63" s="7">
        <f t="shared" si="0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s="3">
        <f t="shared" si="1"/>
        <v>722.6</v>
      </c>
      <c r="G64" s="3">
        <f t="shared" si="3"/>
        <v>58.040160642570278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 s="7">
        <f t="shared" si="2"/>
        <v>42160.208333333328</v>
      </c>
      <c r="N64">
        <v>1433566800</v>
      </c>
      <c r="O64" s="7">
        <f t="shared" si="0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2" t="s">
        <v>175</v>
      </c>
      <c r="D65">
        <v>4700</v>
      </c>
      <c r="E65">
        <v>557</v>
      </c>
      <c r="F65" s="3">
        <f t="shared" si="1"/>
        <v>11.851063829787234</v>
      </c>
      <c r="G65" s="3">
        <f t="shared" si="3"/>
        <v>111.4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 s="7">
        <f t="shared" si="2"/>
        <v>42853.208333333328</v>
      </c>
      <c r="N65">
        <v>1493874000</v>
      </c>
      <c r="O65" s="7">
        <f t="shared" si="0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2" t="s">
        <v>177</v>
      </c>
      <c r="D66">
        <v>2800</v>
      </c>
      <c r="E66">
        <v>2734</v>
      </c>
      <c r="F66" s="3">
        <f t="shared" si="1"/>
        <v>97.642857142857139</v>
      </c>
      <c r="G66" s="3">
        <f t="shared" si="3"/>
        <v>71.94736842105263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 s="7">
        <f t="shared" si="2"/>
        <v>43283.208333333328</v>
      </c>
      <c r="N66">
        <v>1531803600</v>
      </c>
      <c r="O66" s="7">
        <f t="shared" si="0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s="3">
        <f t="shared" si="1"/>
        <v>236.14754098360655</v>
      </c>
      <c r="G67" s="3">
        <f t="shared" si="3"/>
        <v>61.038135593220339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 s="7">
        <f t="shared" ref="M67:M130" si="4">(((L67/60)/60/24)+DATE(1970,1,1))</f>
        <v>40570.25</v>
      </c>
      <c r="N67">
        <v>1296712800</v>
      </c>
      <c r="O67" s="7">
        <f t="shared" ref="O67:O130" si="5">(((N67/60)/60/24)+DATE(1970,1,1))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2" t="s">
        <v>181</v>
      </c>
      <c r="D68">
        <v>2900</v>
      </c>
      <c r="E68">
        <v>1307</v>
      </c>
      <c r="F68" s="3">
        <f t="shared" ref="F68:F131" si="6">E68/D68*100</f>
        <v>45.068965517241381</v>
      </c>
      <c r="G68" s="3">
        <f t="shared" ref="G68:G131" si="7">E68/I68</f>
        <v>108.91666666666667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 s="7">
        <f t="shared" si="4"/>
        <v>42102.208333333328</v>
      </c>
      <c r="N68">
        <v>1428901200</v>
      </c>
      <c r="O68" s="7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s="3">
        <f t="shared" si="6"/>
        <v>162.38567493112947</v>
      </c>
      <c r="G69" s="3">
        <f t="shared" si="7"/>
        <v>29.001722017220171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 s="7">
        <f t="shared" si="4"/>
        <v>40203.25</v>
      </c>
      <c r="N69">
        <v>1264831200</v>
      </c>
      <c r="O69" s="7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s="3">
        <f t="shared" si="6"/>
        <v>254.52631578947367</v>
      </c>
      <c r="G70" s="3">
        <f t="shared" si="7"/>
        <v>58.975609756097562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 s="7">
        <f t="shared" si="4"/>
        <v>42943.208333333328</v>
      </c>
      <c r="N70">
        <v>1505192400</v>
      </c>
      <c r="O70" s="7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2" t="s">
        <v>187</v>
      </c>
      <c r="D71">
        <v>7900</v>
      </c>
      <c r="E71">
        <v>1901</v>
      </c>
      <c r="F71" s="3">
        <f t="shared" si="6"/>
        <v>24.063291139240505</v>
      </c>
      <c r="G71" s="3">
        <f t="shared" si="7"/>
        <v>111.82352941176471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 s="7">
        <f t="shared" si="4"/>
        <v>40531.25</v>
      </c>
      <c r="N71">
        <v>1295676000</v>
      </c>
      <c r="O71" s="7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s="3">
        <f t="shared" si="6"/>
        <v>123.74140625000001</v>
      </c>
      <c r="G72" s="3">
        <f t="shared" si="7"/>
        <v>63.995555555555555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 s="7">
        <f t="shared" si="4"/>
        <v>40484.208333333336</v>
      </c>
      <c r="N72">
        <v>1292911200</v>
      </c>
      <c r="O72" s="7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2" t="s">
        <v>191</v>
      </c>
      <c r="D73">
        <v>6000</v>
      </c>
      <c r="E73">
        <v>6484</v>
      </c>
      <c r="F73" s="3">
        <f t="shared" si="6"/>
        <v>108.06666666666666</v>
      </c>
      <c r="G73" s="3">
        <f t="shared" si="7"/>
        <v>85.315789473684205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 s="7">
        <f t="shared" si="4"/>
        <v>43799.25</v>
      </c>
      <c r="N73">
        <v>1575439200</v>
      </c>
      <c r="O73" s="7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2" t="s">
        <v>193</v>
      </c>
      <c r="D74">
        <v>600</v>
      </c>
      <c r="E74">
        <v>4022</v>
      </c>
      <c r="F74" s="3">
        <f t="shared" si="6"/>
        <v>670.33333333333326</v>
      </c>
      <c r="G74" s="3">
        <f t="shared" si="7"/>
        <v>74.481481481481481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 s="7">
        <f t="shared" si="4"/>
        <v>42186.208333333328</v>
      </c>
      <c r="N74">
        <v>1438837200</v>
      </c>
      <c r="O74" s="7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2" t="s">
        <v>195</v>
      </c>
      <c r="D75">
        <v>1400</v>
      </c>
      <c r="E75">
        <v>9253</v>
      </c>
      <c r="F75" s="3">
        <f t="shared" si="6"/>
        <v>660.92857142857144</v>
      </c>
      <c r="G75" s="3">
        <f t="shared" si="7"/>
        <v>105.14772727272727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 s="7">
        <f t="shared" si="4"/>
        <v>42701.25</v>
      </c>
      <c r="N75">
        <v>1480485600</v>
      </c>
      <c r="O75" s="7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2" t="s">
        <v>197</v>
      </c>
      <c r="D76">
        <v>3900</v>
      </c>
      <c r="E76">
        <v>4776</v>
      </c>
      <c r="F76" s="3">
        <f t="shared" si="6"/>
        <v>122.46153846153847</v>
      </c>
      <c r="G76" s="3">
        <f t="shared" si="7"/>
        <v>56.188235294117646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 s="7">
        <f t="shared" si="4"/>
        <v>42456.208333333328</v>
      </c>
      <c r="N76">
        <v>1459141200</v>
      </c>
      <c r="O76" s="7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s="3">
        <f t="shared" si="6"/>
        <v>150.57731958762886</v>
      </c>
      <c r="G77" s="3">
        <f t="shared" si="7"/>
        <v>85.917647058823533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 s="7">
        <f t="shared" si="4"/>
        <v>43296.208333333328</v>
      </c>
      <c r="N77">
        <v>1532322000</v>
      </c>
      <c r="O77" s="7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s="3">
        <f t="shared" si="6"/>
        <v>78.106590724165997</v>
      </c>
      <c r="G78" s="3">
        <f t="shared" si="7"/>
        <v>57.00296912114014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 s="7">
        <f t="shared" si="4"/>
        <v>42027.25</v>
      </c>
      <c r="N78">
        <v>1426222800</v>
      </c>
      <c r="O78" s="7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2" t="s">
        <v>203</v>
      </c>
      <c r="D79">
        <v>9500</v>
      </c>
      <c r="E79">
        <v>4460</v>
      </c>
      <c r="F79" s="3">
        <f t="shared" si="6"/>
        <v>46.94736842105263</v>
      </c>
      <c r="G79" s="3">
        <f t="shared" si="7"/>
        <v>79.642857142857139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 s="7">
        <f t="shared" si="4"/>
        <v>40448.208333333336</v>
      </c>
      <c r="N79">
        <v>1286773200</v>
      </c>
      <c r="O79" s="7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s="3">
        <f t="shared" si="6"/>
        <v>300.8</v>
      </c>
      <c r="G80" s="3">
        <f t="shared" si="7"/>
        <v>41.018181818181816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 s="7">
        <f t="shared" si="4"/>
        <v>43206.208333333328</v>
      </c>
      <c r="N80">
        <v>1523941200</v>
      </c>
      <c r="O80" s="7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s="3">
        <f t="shared" si="6"/>
        <v>69.598615916955026</v>
      </c>
      <c r="G81" s="3">
        <f t="shared" si="7"/>
        <v>48.004773269689736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 s="7">
        <f t="shared" si="4"/>
        <v>43267.208333333328</v>
      </c>
      <c r="N81">
        <v>1529557200</v>
      </c>
      <c r="O81" s="7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2" t="s">
        <v>210</v>
      </c>
      <c r="D82">
        <v>1100</v>
      </c>
      <c r="E82">
        <v>7012</v>
      </c>
      <c r="F82" s="3">
        <f t="shared" si="6"/>
        <v>637.4545454545455</v>
      </c>
      <c r="G82" s="3">
        <f t="shared" si="7"/>
        <v>55.212598425196852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 s="7">
        <f t="shared" si="4"/>
        <v>42976.208333333328</v>
      </c>
      <c r="N82">
        <v>1506574800</v>
      </c>
      <c r="O82" s="7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s="3">
        <f t="shared" si="6"/>
        <v>225.33928571428569</v>
      </c>
      <c r="G83" s="3">
        <f t="shared" si="7"/>
        <v>92.109489051094897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 s="7">
        <f t="shared" si="4"/>
        <v>43062.25</v>
      </c>
      <c r="N83">
        <v>1513576800</v>
      </c>
      <c r="O83" s="7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s="3">
        <f t="shared" si="6"/>
        <v>1497.3000000000002</v>
      </c>
      <c r="G84" s="3">
        <f t="shared" si="7"/>
        <v>83.183333333333337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 s="7">
        <f t="shared" si="4"/>
        <v>43482.25</v>
      </c>
      <c r="N84">
        <v>1548309600</v>
      </c>
      <c r="O84" s="7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s="3">
        <f t="shared" si="6"/>
        <v>37.590225563909776</v>
      </c>
      <c r="G85" s="3">
        <f t="shared" si="7"/>
        <v>39.996000000000002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 s="7">
        <f t="shared" si="4"/>
        <v>42579.208333333328</v>
      </c>
      <c r="N85">
        <v>1471582800</v>
      </c>
      <c r="O85" s="7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s="3">
        <f t="shared" si="6"/>
        <v>132.36942675159236</v>
      </c>
      <c r="G86" s="3">
        <f t="shared" si="7"/>
        <v>111.1336898395722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 s="7">
        <f t="shared" si="4"/>
        <v>41118.208333333336</v>
      </c>
      <c r="N86">
        <v>1344315600</v>
      </c>
      <c r="O86" s="7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2" t="s">
        <v>220</v>
      </c>
      <c r="D87">
        <v>4900</v>
      </c>
      <c r="E87">
        <v>6430</v>
      </c>
      <c r="F87" s="3">
        <f t="shared" si="6"/>
        <v>131.22448979591837</v>
      </c>
      <c r="G87" s="3">
        <f t="shared" si="7"/>
        <v>90.563380281690144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 s="7">
        <f t="shared" si="4"/>
        <v>40797.208333333336</v>
      </c>
      <c r="N87">
        <v>1316408400</v>
      </c>
      <c r="O87" s="7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s="3">
        <f t="shared" si="6"/>
        <v>167.63513513513513</v>
      </c>
      <c r="G88" s="3">
        <f t="shared" si="7"/>
        <v>61.108374384236456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 s="7">
        <f t="shared" si="4"/>
        <v>42128.208333333328</v>
      </c>
      <c r="N88">
        <v>1431838800</v>
      </c>
      <c r="O88" s="7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s="3">
        <f t="shared" si="6"/>
        <v>61.984886649874063</v>
      </c>
      <c r="G89" s="3">
        <f t="shared" si="7"/>
        <v>83.022941970310384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 s="7">
        <f t="shared" si="4"/>
        <v>40610.25</v>
      </c>
      <c r="N89">
        <v>1300510800</v>
      </c>
      <c r="O89" s="7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s="3">
        <f t="shared" si="6"/>
        <v>260.75</v>
      </c>
      <c r="G90" s="3">
        <f t="shared" si="7"/>
        <v>110.76106194690266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 s="7">
        <f t="shared" si="4"/>
        <v>42110.208333333328</v>
      </c>
      <c r="N90">
        <v>1431061200</v>
      </c>
      <c r="O90" s="7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2" t="s">
        <v>228</v>
      </c>
      <c r="D91">
        <v>3400</v>
      </c>
      <c r="E91">
        <v>8588</v>
      </c>
      <c r="F91" s="3">
        <f t="shared" si="6"/>
        <v>252.58823529411765</v>
      </c>
      <c r="G91" s="3">
        <f t="shared" si="7"/>
        <v>89.458333333333329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 s="7">
        <f t="shared" si="4"/>
        <v>40283.208333333336</v>
      </c>
      <c r="N91">
        <v>1271480400</v>
      </c>
      <c r="O91" s="7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2" t="s">
        <v>230</v>
      </c>
      <c r="D92">
        <v>7800</v>
      </c>
      <c r="E92">
        <v>6132</v>
      </c>
      <c r="F92" s="3">
        <f t="shared" si="6"/>
        <v>78.615384615384613</v>
      </c>
      <c r="G92" s="3">
        <f t="shared" si="7"/>
        <v>57.849056603773583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 s="7">
        <f t="shared" si="4"/>
        <v>42425.25</v>
      </c>
      <c r="N92">
        <v>1456380000</v>
      </c>
      <c r="O92" s="7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s="3">
        <f t="shared" si="6"/>
        <v>48.404406999351913</v>
      </c>
      <c r="G93" s="3">
        <f t="shared" si="7"/>
        <v>109.99705449189985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 s="7">
        <f t="shared" si="4"/>
        <v>42588.208333333328</v>
      </c>
      <c r="N93">
        <v>1472878800</v>
      </c>
      <c r="O93" s="7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s="3">
        <f t="shared" si="6"/>
        <v>258.875</v>
      </c>
      <c r="G94" s="3">
        <f t="shared" si="7"/>
        <v>103.96586345381526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 s="7">
        <f t="shared" si="4"/>
        <v>40352.208333333336</v>
      </c>
      <c r="N94">
        <v>1277355600</v>
      </c>
      <c r="O94" s="7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s="3">
        <f t="shared" si="6"/>
        <v>60.548713235294116</v>
      </c>
      <c r="G95" s="3">
        <f t="shared" si="7"/>
        <v>107.99508196721311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 s="7">
        <f t="shared" si="4"/>
        <v>41202.208333333336</v>
      </c>
      <c r="N95">
        <v>1351054800</v>
      </c>
      <c r="O95" s="7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2" t="s">
        <v>238</v>
      </c>
      <c r="D96">
        <v>2900</v>
      </c>
      <c r="E96">
        <v>8807</v>
      </c>
      <c r="F96" s="3">
        <f t="shared" si="6"/>
        <v>303.68965517241378</v>
      </c>
      <c r="G96" s="3">
        <f t="shared" si="7"/>
        <v>48.927777777777777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 s="7">
        <f t="shared" si="4"/>
        <v>43562.208333333328</v>
      </c>
      <c r="N96">
        <v>1555563600</v>
      </c>
      <c r="O96" s="7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2" t="s">
        <v>240</v>
      </c>
      <c r="D97">
        <v>900</v>
      </c>
      <c r="E97">
        <v>1017</v>
      </c>
      <c r="F97" s="3">
        <f t="shared" si="6"/>
        <v>112.99999999999999</v>
      </c>
      <c r="G97" s="3">
        <f t="shared" si="7"/>
        <v>37.666666666666664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 s="7">
        <f t="shared" si="4"/>
        <v>43752.208333333328</v>
      </c>
      <c r="N97">
        <v>1571634000</v>
      </c>
      <c r="O97" s="7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s="3">
        <f t="shared" si="6"/>
        <v>217.37876614060258</v>
      </c>
      <c r="G98" s="3">
        <f t="shared" si="7"/>
        <v>64.999141999141997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 s="7">
        <f t="shared" si="4"/>
        <v>40612.25</v>
      </c>
      <c r="N98">
        <v>1300856400</v>
      </c>
      <c r="O98" s="7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s="3">
        <f t="shared" si="6"/>
        <v>926.69230769230762</v>
      </c>
      <c r="G99" s="3">
        <f t="shared" si="7"/>
        <v>106.61061946902655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 s="7">
        <f t="shared" si="4"/>
        <v>42180.208333333328</v>
      </c>
      <c r="N99">
        <v>1439874000</v>
      </c>
      <c r="O99" s="7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s="3">
        <f t="shared" si="6"/>
        <v>33.692229038854805</v>
      </c>
      <c r="G100" s="3">
        <f t="shared" si="7"/>
        <v>27.009016393442622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 s="7">
        <f t="shared" si="4"/>
        <v>42212.208333333328</v>
      </c>
      <c r="N100">
        <v>1438318800</v>
      </c>
      <c r="O100" s="7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s="3">
        <f t="shared" si="6"/>
        <v>196.7236842105263</v>
      </c>
      <c r="G101" s="3">
        <f t="shared" si="7"/>
        <v>91.16463414634147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 s="7">
        <f t="shared" si="4"/>
        <v>41968.25</v>
      </c>
      <c r="N101">
        <v>1419400800</v>
      </c>
      <c r="O101" s="7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s="3">
        <f t="shared" si="6"/>
        <v>1</v>
      </c>
      <c r="G102" s="3">
        <f t="shared" si="7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 s="7">
        <f t="shared" si="4"/>
        <v>40835.208333333336</v>
      </c>
      <c r="N102">
        <v>1320555600</v>
      </c>
      <c r="O102" s="7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s="3">
        <f t="shared" si="6"/>
        <v>1021.4444444444445</v>
      </c>
      <c r="G103" s="3">
        <f t="shared" si="7"/>
        <v>56.054878048780488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 s="7">
        <f t="shared" si="4"/>
        <v>42056.25</v>
      </c>
      <c r="N103">
        <v>1425103200</v>
      </c>
      <c r="O103" s="7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s="3">
        <f t="shared" si="6"/>
        <v>281.67567567567568</v>
      </c>
      <c r="G104" s="3">
        <f t="shared" si="7"/>
        <v>31.017857142857142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 s="7">
        <f t="shared" si="4"/>
        <v>43234.208333333328</v>
      </c>
      <c r="N104">
        <v>1526878800</v>
      </c>
      <c r="O104" s="7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s="3">
        <f t="shared" si="6"/>
        <v>24.610000000000003</v>
      </c>
      <c r="G105" s="3">
        <f t="shared" si="7"/>
        <v>66.513513513513516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 s="7">
        <f t="shared" si="4"/>
        <v>40475.208333333336</v>
      </c>
      <c r="N105">
        <v>1288674000</v>
      </c>
      <c r="O105" s="7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s="3">
        <f t="shared" si="6"/>
        <v>143.14010067114094</v>
      </c>
      <c r="G106" s="3">
        <f t="shared" si="7"/>
        <v>89.005216484089729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 s="7">
        <f t="shared" si="4"/>
        <v>42878.208333333328</v>
      </c>
      <c r="N106">
        <v>1495602000</v>
      </c>
      <c r="O106" s="7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s="3">
        <f t="shared" si="6"/>
        <v>144.54411764705884</v>
      </c>
      <c r="G107" s="3">
        <f t="shared" si="7"/>
        <v>103.46315789473684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 s="7">
        <f t="shared" si="4"/>
        <v>41366.208333333336</v>
      </c>
      <c r="N107">
        <v>1366434000</v>
      </c>
      <c r="O107" s="7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s="3">
        <f t="shared" si="6"/>
        <v>359.12820512820514</v>
      </c>
      <c r="G108" s="3">
        <f t="shared" si="7"/>
        <v>95.278911564625844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 s="7">
        <f t="shared" si="4"/>
        <v>43716.208333333328</v>
      </c>
      <c r="N108">
        <v>1568350800</v>
      </c>
      <c r="O108" s="7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s="3">
        <f t="shared" si="6"/>
        <v>186.48571428571427</v>
      </c>
      <c r="G109" s="3">
        <f t="shared" si="7"/>
        <v>75.895348837209298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 s="7">
        <f t="shared" si="4"/>
        <v>43213.208333333328</v>
      </c>
      <c r="N109">
        <v>1525928400</v>
      </c>
      <c r="O109" s="7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s="3">
        <f t="shared" si="6"/>
        <v>595.26666666666665</v>
      </c>
      <c r="G110" s="3">
        <f t="shared" si="7"/>
        <v>107.57831325301204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 s="7">
        <f t="shared" si="4"/>
        <v>41005.208333333336</v>
      </c>
      <c r="N110">
        <v>1336885200</v>
      </c>
      <c r="O110" s="7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s="3">
        <f t="shared" si="6"/>
        <v>59.21153846153846</v>
      </c>
      <c r="G111" s="3">
        <f t="shared" si="7"/>
        <v>51.31666666666667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 s="7">
        <f t="shared" si="4"/>
        <v>41651.25</v>
      </c>
      <c r="N111">
        <v>1389679200</v>
      </c>
      <c r="O111" s="7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s="3">
        <f t="shared" si="6"/>
        <v>14.962780898876405</v>
      </c>
      <c r="G112" s="3">
        <f t="shared" si="7"/>
        <v>71.983108108108112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 s="7">
        <f t="shared" si="4"/>
        <v>43354.208333333328</v>
      </c>
      <c r="N112">
        <v>1538283600</v>
      </c>
      <c r="O112" s="7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s="3">
        <f t="shared" si="6"/>
        <v>119.95602605863192</v>
      </c>
      <c r="G113" s="3">
        <f t="shared" si="7"/>
        <v>108.95414201183432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 s="7">
        <f t="shared" si="4"/>
        <v>41174.208333333336</v>
      </c>
      <c r="N113">
        <v>1348808400</v>
      </c>
      <c r="O113" s="7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s="3">
        <f t="shared" si="6"/>
        <v>268.82978723404256</v>
      </c>
      <c r="G114" s="3">
        <f t="shared" si="7"/>
        <v>35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 s="7">
        <f t="shared" si="4"/>
        <v>41875.208333333336</v>
      </c>
      <c r="N114">
        <v>1410152400</v>
      </c>
      <c r="O114" s="7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s="3">
        <f t="shared" si="6"/>
        <v>376.87878787878788</v>
      </c>
      <c r="G115" s="3">
        <f t="shared" si="7"/>
        <v>94.938931297709928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 s="7">
        <f t="shared" si="4"/>
        <v>42990.208333333328</v>
      </c>
      <c r="N115">
        <v>1505797200</v>
      </c>
      <c r="O115" s="7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s="3">
        <f t="shared" si="6"/>
        <v>727.15789473684208</v>
      </c>
      <c r="G116" s="3">
        <f t="shared" si="7"/>
        <v>109.65079365079364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 s="7">
        <f t="shared" si="4"/>
        <v>43564.208333333328</v>
      </c>
      <c r="N116">
        <v>1554872400</v>
      </c>
      <c r="O116" s="7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s="3">
        <f t="shared" si="6"/>
        <v>87.211757648470297</v>
      </c>
      <c r="G117" s="3">
        <f t="shared" si="7"/>
        <v>44.001815980629537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 s="7">
        <f t="shared" si="4"/>
        <v>43056.25</v>
      </c>
      <c r="N117">
        <v>1513922400</v>
      </c>
      <c r="O117" s="7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s="3">
        <f t="shared" si="6"/>
        <v>88</v>
      </c>
      <c r="G118" s="3">
        <f t="shared" si="7"/>
        <v>86.794520547945211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 s="7">
        <f t="shared" si="4"/>
        <v>42265.208333333328</v>
      </c>
      <c r="N118">
        <v>1442638800</v>
      </c>
      <c r="O118" s="7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s="3">
        <f t="shared" si="6"/>
        <v>173.9387755102041</v>
      </c>
      <c r="G119" s="3">
        <f t="shared" si="7"/>
        <v>30.992727272727272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 s="7">
        <f t="shared" si="4"/>
        <v>40808.208333333336</v>
      </c>
      <c r="N119">
        <v>1317186000</v>
      </c>
      <c r="O119" s="7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s="3">
        <f t="shared" si="6"/>
        <v>117.61111111111111</v>
      </c>
      <c r="G120" s="3">
        <f t="shared" si="7"/>
        <v>94.791044776119406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 s="7">
        <f t="shared" si="4"/>
        <v>41665.25</v>
      </c>
      <c r="N120">
        <v>1391234400</v>
      </c>
      <c r="O120" s="7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s="3">
        <f t="shared" si="6"/>
        <v>214.96</v>
      </c>
      <c r="G121" s="3">
        <f t="shared" si="7"/>
        <v>69.79220779220779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 s="7">
        <f t="shared" si="4"/>
        <v>41806.208333333336</v>
      </c>
      <c r="N121">
        <v>1404363600</v>
      </c>
      <c r="O121" s="7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s="3">
        <f t="shared" si="6"/>
        <v>149.49667110519306</v>
      </c>
      <c r="G122" s="3">
        <f t="shared" si="7"/>
        <v>63.003367003367003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 s="7">
        <f t="shared" si="4"/>
        <v>42111.208333333328</v>
      </c>
      <c r="N122">
        <v>1429592400</v>
      </c>
      <c r="O122" s="7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s="3">
        <f t="shared" si="6"/>
        <v>219.33995584988963</v>
      </c>
      <c r="G123" s="3">
        <f t="shared" si="7"/>
        <v>110.0343300110742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 s="7">
        <f t="shared" si="4"/>
        <v>41917.208333333336</v>
      </c>
      <c r="N123">
        <v>1413608400</v>
      </c>
      <c r="O123" s="7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s="3">
        <f t="shared" si="6"/>
        <v>64.367690058479525</v>
      </c>
      <c r="G124" s="3">
        <f t="shared" si="7"/>
        <v>25.997933274284026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 s="7">
        <f t="shared" si="4"/>
        <v>41970.25</v>
      </c>
      <c r="N124">
        <v>1419400800</v>
      </c>
      <c r="O124" s="7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s="3">
        <f t="shared" si="6"/>
        <v>18.622397298818232</v>
      </c>
      <c r="G125" s="3">
        <f t="shared" si="7"/>
        <v>49.987915407854985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 s="7">
        <f t="shared" si="4"/>
        <v>42332.25</v>
      </c>
      <c r="N125">
        <v>1448604000</v>
      </c>
      <c r="O125" s="7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s="3">
        <f t="shared" si="6"/>
        <v>367.76923076923077</v>
      </c>
      <c r="G126" s="3">
        <f t="shared" si="7"/>
        <v>101.72340425531915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 s="7">
        <f t="shared" si="4"/>
        <v>43598.208333333328</v>
      </c>
      <c r="N126">
        <v>1562302800</v>
      </c>
      <c r="O126" s="7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s="3">
        <f t="shared" si="6"/>
        <v>159.90566037735849</v>
      </c>
      <c r="G127" s="3">
        <f t="shared" si="7"/>
        <v>47.083333333333336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 s="7">
        <f t="shared" si="4"/>
        <v>43362.208333333328</v>
      </c>
      <c r="N127">
        <v>1537678800</v>
      </c>
      <c r="O127" s="7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s="3">
        <f t="shared" si="6"/>
        <v>38.633185349611544</v>
      </c>
      <c r="G128" s="3">
        <f t="shared" si="7"/>
        <v>89.944444444444443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 s="7">
        <f t="shared" si="4"/>
        <v>42596.208333333328</v>
      </c>
      <c r="N128">
        <v>1473570000</v>
      </c>
      <c r="O128" s="7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s="3">
        <f t="shared" si="6"/>
        <v>51.42151162790698</v>
      </c>
      <c r="G129" s="3">
        <f t="shared" si="7"/>
        <v>78.96875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 s="7">
        <f t="shared" si="4"/>
        <v>40310.208333333336</v>
      </c>
      <c r="N129">
        <v>1273899600</v>
      </c>
      <c r="O129" s="7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s="3">
        <f t="shared" si="6"/>
        <v>60.334277620396605</v>
      </c>
      <c r="G130" s="3">
        <f t="shared" si="7"/>
        <v>80.067669172932327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 s="7">
        <f t="shared" si="4"/>
        <v>40417.208333333336</v>
      </c>
      <c r="N130">
        <v>1284008400</v>
      </c>
      <c r="O130" s="7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s="3">
        <f t="shared" si="6"/>
        <v>3.202693602693603</v>
      </c>
      <c r="G131" s="3">
        <f t="shared" si="7"/>
        <v>86.472727272727269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 s="7">
        <f t="shared" ref="M131:M194" si="8">(((L131/60)/60/24)+DATE(1970,1,1))</f>
        <v>42038.25</v>
      </c>
      <c r="N131">
        <v>1425103200</v>
      </c>
      <c r="O131" s="7">
        <f t="shared" ref="O131:O194" si="9">(((N131/60)/60/24)+DATE(1970,1,1))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s="3">
        <f t="shared" ref="F132:F195" si="10">E132/D132*100</f>
        <v>155.46875</v>
      </c>
      <c r="G132" s="3">
        <f t="shared" ref="G132:G195" si="11">E132/I132</f>
        <v>28.001876172607879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 s="7">
        <f t="shared" si="8"/>
        <v>40842.208333333336</v>
      </c>
      <c r="N132">
        <v>1320991200</v>
      </c>
      <c r="O132" s="7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s="3">
        <f t="shared" si="10"/>
        <v>100.85974499089254</v>
      </c>
      <c r="G133" s="3">
        <f t="shared" si="11"/>
        <v>67.996725337699544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 s="7">
        <f t="shared" si="8"/>
        <v>41607.25</v>
      </c>
      <c r="N133">
        <v>1386828000</v>
      </c>
      <c r="O133" s="7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s="3">
        <f t="shared" si="10"/>
        <v>116.18181818181819</v>
      </c>
      <c r="G134" s="3">
        <f t="shared" si="11"/>
        <v>43.078651685393261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 s="7">
        <f t="shared" si="8"/>
        <v>43112.25</v>
      </c>
      <c r="N134">
        <v>1517119200</v>
      </c>
      <c r="O134" s="7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s="3">
        <f t="shared" si="10"/>
        <v>310.77777777777777</v>
      </c>
      <c r="G135" s="3">
        <f t="shared" si="11"/>
        <v>87.95597484276729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 s="7">
        <f t="shared" si="8"/>
        <v>40767.208333333336</v>
      </c>
      <c r="N135">
        <v>1315026000</v>
      </c>
      <c r="O135" s="7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s="3">
        <f t="shared" si="10"/>
        <v>89.73668341708543</v>
      </c>
      <c r="G136" s="3">
        <f t="shared" si="11"/>
        <v>94.987234042553197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 s="7">
        <f t="shared" si="8"/>
        <v>40713.208333333336</v>
      </c>
      <c r="N136">
        <v>1312693200</v>
      </c>
      <c r="O136" s="7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s="3">
        <f t="shared" si="10"/>
        <v>71.27272727272728</v>
      </c>
      <c r="G137" s="3">
        <f t="shared" si="11"/>
        <v>46.905982905982903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 s="7">
        <f t="shared" si="8"/>
        <v>41340.25</v>
      </c>
      <c r="N137">
        <v>1363064400</v>
      </c>
      <c r="O137" s="7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s="3">
        <f t="shared" si="10"/>
        <v>3.2862318840579712</v>
      </c>
      <c r="G138" s="3">
        <f t="shared" si="11"/>
        <v>46.913793103448278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 s="7">
        <f t="shared" si="8"/>
        <v>41797.208333333336</v>
      </c>
      <c r="N138">
        <v>1403154000</v>
      </c>
      <c r="O138" s="7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s="3">
        <f t="shared" si="10"/>
        <v>261.77777777777777</v>
      </c>
      <c r="G139" s="3">
        <f t="shared" si="11"/>
        <v>94.24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 s="7">
        <f t="shared" si="8"/>
        <v>40457.208333333336</v>
      </c>
      <c r="N139">
        <v>1286859600</v>
      </c>
      <c r="O139" s="7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s="3">
        <f t="shared" si="10"/>
        <v>96</v>
      </c>
      <c r="G140" s="3">
        <f t="shared" si="11"/>
        <v>80.139130434782615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 s="7">
        <f t="shared" si="8"/>
        <v>41180.208333333336</v>
      </c>
      <c r="N140">
        <v>1349326800</v>
      </c>
      <c r="O140" s="7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s="3">
        <f t="shared" si="10"/>
        <v>20.896851248642779</v>
      </c>
      <c r="G141" s="3">
        <f t="shared" si="11"/>
        <v>59.036809815950917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 s="7">
        <f t="shared" si="8"/>
        <v>42115.208333333328</v>
      </c>
      <c r="N141">
        <v>1430974800</v>
      </c>
      <c r="O141" s="7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s="3">
        <f t="shared" si="10"/>
        <v>223.16363636363636</v>
      </c>
      <c r="G142" s="3">
        <f t="shared" si="11"/>
        <v>65.989247311827953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 s="7">
        <f t="shared" si="8"/>
        <v>43156.25</v>
      </c>
      <c r="N142">
        <v>1519970400</v>
      </c>
      <c r="O142" s="7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s="3">
        <f t="shared" si="10"/>
        <v>101.59097978227061</v>
      </c>
      <c r="G143" s="3">
        <f t="shared" si="11"/>
        <v>60.992530345471522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 s="7">
        <f t="shared" si="8"/>
        <v>42167.208333333328</v>
      </c>
      <c r="N143">
        <v>1434603600</v>
      </c>
      <c r="O143" s="7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s="3">
        <f t="shared" si="10"/>
        <v>230.03999999999996</v>
      </c>
      <c r="G144" s="3">
        <f t="shared" si="11"/>
        <v>98.307692307692307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 s="7">
        <f t="shared" si="8"/>
        <v>41005.208333333336</v>
      </c>
      <c r="N144">
        <v>1337230800</v>
      </c>
      <c r="O144" s="7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s="3">
        <f t="shared" si="10"/>
        <v>135.59259259259261</v>
      </c>
      <c r="G145" s="3">
        <f t="shared" si="11"/>
        <v>104.6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 s="7">
        <f t="shared" si="8"/>
        <v>40357.208333333336</v>
      </c>
      <c r="N145">
        <v>1279429200</v>
      </c>
      <c r="O145" s="7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s="3">
        <f t="shared" si="10"/>
        <v>129.1</v>
      </c>
      <c r="G146" s="3">
        <f t="shared" si="11"/>
        <v>86.066666666666663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 s="7">
        <f t="shared" si="8"/>
        <v>43633.208333333328</v>
      </c>
      <c r="N146">
        <v>1561438800</v>
      </c>
      <c r="O146" s="7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s="3">
        <f t="shared" si="10"/>
        <v>236.512</v>
      </c>
      <c r="G147" s="3">
        <f t="shared" si="11"/>
        <v>76.989583333333329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 s="7">
        <f t="shared" si="8"/>
        <v>41889.208333333336</v>
      </c>
      <c r="N147">
        <v>1410498000</v>
      </c>
      <c r="O147" s="7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s="3">
        <f t="shared" si="10"/>
        <v>17.25</v>
      </c>
      <c r="G148" s="3">
        <f t="shared" si="11"/>
        <v>29.764705882352942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 s="7">
        <f t="shared" si="8"/>
        <v>40855.25</v>
      </c>
      <c r="N148">
        <v>1322460000</v>
      </c>
      <c r="O148" s="7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s="3">
        <f t="shared" si="10"/>
        <v>112.49397590361446</v>
      </c>
      <c r="G149" s="3">
        <f t="shared" si="11"/>
        <v>46.91959798994975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 s="7">
        <f t="shared" si="8"/>
        <v>42534.208333333328</v>
      </c>
      <c r="N149">
        <v>1466312400</v>
      </c>
      <c r="O149" s="7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s="3">
        <f t="shared" si="10"/>
        <v>121.02150537634408</v>
      </c>
      <c r="G150" s="3">
        <f t="shared" si="11"/>
        <v>105.18691588785046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 s="7">
        <f t="shared" si="8"/>
        <v>42941.208333333328</v>
      </c>
      <c r="N150">
        <v>1501736400</v>
      </c>
      <c r="O150" s="7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s="3">
        <f t="shared" si="10"/>
        <v>219.87096774193549</v>
      </c>
      <c r="G151" s="3">
        <f t="shared" si="11"/>
        <v>69.907692307692301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 s="7">
        <f t="shared" si="8"/>
        <v>41275.25</v>
      </c>
      <c r="N151">
        <v>1361512800</v>
      </c>
      <c r="O151" s="7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s="3">
        <f t="shared" si="10"/>
        <v>1</v>
      </c>
      <c r="G152" s="3">
        <f t="shared" si="11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 s="7">
        <f t="shared" si="8"/>
        <v>43450.25</v>
      </c>
      <c r="N152">
        <v>1545026400</v>
      </c>
      <c r="O152" s="7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s="3">
        <f t="shared" si="10"/>
        <v>64.166909620991248</v>
      </c>
      <c r="G153" s="3">
        <f t="shared" si="11"/>
        <v>60.011588275391958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 s="7">
        <f t="shared" si="8"/>
        <v>41799.208333333336</v>
      </c>
      <c r="N153">
        <v>1406696400</v>
      </c>
      <c r="O153" s="7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s="3">
        <f t="shared" si="10"/>
        <v>423.06746987951806</v>
      </c>
      <c r="G154" s="3">
        <f t="shared" si="11"/>
        <v>52.006220379146917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 s="7">
        <f t="shared" si="8"/>
        <v>42783.25</v>
      </c>
      <c r="N154">
        <v>1487916000</v>
      </c>
      <c r="O154" s="7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s="3">
        <f t="shared" si="10"/>
        <v>92.984160506863773</v>
      </c>
      <c r="G155" s="3">
        <f t="shared" si="11"/>
        <v>31.000176025347649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 s="7">
        <f t="shared" si="8"/>
        <v>41201.208333333336</v>
      </c>
      <c r="N155">
        <v>1351141200</v>
      </c>
      <c r="O155" s="7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s="3">
        <f t="shared" si="10"/>
        <v>58.756567425569173</v>
      </c>
      <c r="G156" s="3">
        <f t="shared" si="11"/>
        <v>95.042492917847028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 s="7">
        <f t="shared" si="8"/>
        <v>42502.208333333328</v>
      </c>
      <c r="N156">
        <v>1465016400</v>
      </c>
      <c r="O156" s="7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s="3">
        <f t="shared" si="10"/>
        <v>65.022222222222226</v>
      </c>
      <c r="G157" s="3">
        <f t="shared" si="11"/>
        <v>75.968174204355108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 s="7">
        <f t="shared" si="8"/>
        <v>40262.208333333336</v>
      </c>
      <c r="N157">
        <v>1270789200</v>
      </c>
      <c r="O157" s="7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s="3">
        <f t="shared" si="10"/>
        <v>73.939560439560438</v>
      </c>
      <c r="G158" s="3">
        <f t="shared" si="11"/>
        <v>71.013192612137203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 s="7">
        <f t="shared" si="8"/>
        <v>43743.208333333328</v>
      </c>
      <c r="N158">
        <v>1572325200</v>
      </c>
      <c r="O158" s="7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s="3">
        <f t="shared" si="10"/>
        <v>52.666666666666664</v>
      </c>
      <c r="G159" s="3">
        <f t="shared" si="11"/>
        <v>73.733333333333334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 s="7">
        <f t="shared" si="8"/>
        <v>41638.25</v>
      </c>
      <c r="N159">
        <v>1389420000</v>
      </c>
      <c r="O159" s="7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s="3">
        <f t="shared" si="10"/>
        <v>220.95238095238096</v>
      </c>
      <c r="G160" s="3">
        <f t="shared" si="11"/>
        <v>113.17073170731707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 s="7">
        <f t="shared" si="8"/>
        <v>42346.25</v>
      </c>
      <c r="N160">
        <v>1449640800</v>
      </c>
      <c r="O160" s="7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s="3">
        <f t="shared" si="10"/>
        <v>100.01150627615063</v>
      </c>
      <c r="G161" s="3">
        <f t="shared" si="11"/>
        <v>105.00933552992861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 s="7">
        <f t="shared" si="8"/>
        <v>43551.208333333328</v>
      </c>
      <c r="N161">
        <v>1555218000</v>
      </c>
      <c r="O161" s="7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s="3">
        <f t="shared" si="10"/>
        <v>162.3125</v>
      </c>
      <c r="G162" s="3">
        <f t="shared" si="11"/>
        <v>79.176829268292678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 s="7">
        <f t="shared" si="8"/>
        <v>43582.208333333328</v>
      </c>
      <c r="N162">
        <v>1557723600</v>
      </c>
      <c r="O162" s="7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s="3">
        <f t="shared" si="10"/>
        <v>78.181818181818187</v>
      </c>
      <c r="G163" s="3">
        <f t="shared" si="11"/>
        <v>57.333333333333336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 s="7">
        <f t="shared" si="8"/>
        <v>42270.208333333328</v>
      </c>
      <c r="N163">
        <v>1443502800</v>
      </c>
      <c r="O163" s="7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s="3">
        <f t="shared" si="10"/>
        <v>149.73770491803279</v>
      </c>
      <c r="G164" s="3">
        <f t="shared" si="11"/>
        <v>58.178343949044589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 s="7">
        <f t="shared" si="8"/>
        <v>43442.25</v>
      </c>
      <c r="N164">
        <v>1546840800</v>
      </c>
      <c r="O164" s="7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s="3">
        <f t="shared" si="10"/>
        <v>253.25714285714284</v>
      </c>
      <c r="G165" s="3">
        <f t="shared" si="11"/>
        <v>36.032520325203251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 s="7">
        <f t="shared" si="8"/>
        <v>43028.208333333328</v>
      </c>
      <c r="N165">
        <v>1512712800</v>
      </c>
      <c r="O165" s="7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s="3">
        <f t="shared" si="10"/>
        <v>100.16943521594683</v>
      </c>
      <c r="G166" s="3">
        <f t="shared" si="11"/>
        <v>107.99068767908309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 s="7">
        <f t="shared" si="8"/>
        <v>43016.208333333328</v>
      </c>
      <c r="N166">
        <v>1507525200</v>
      </c>
      <c r="O166" s="7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s="3">
        <f t="shared" si="10"/>
        <v>121.99004424778761</v>
      </c>
      <c r="G167" s="3">
        <f t="shared" si="11"/>
        <v>44.005985634477256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 s="7">
        <f t="shared" si="8"/>
        <v>42948.208333333328</v>
      </c>
      <c r="N167">
        <v>1504328400</v>
      </c>
      <c r="O167" s="7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s="3">
        <f t="shared" si="10"/>
        <v>137.13265306122449</v>
      </c>
      <c r="G168" s="3">
        <f t="shared" si="11"/>
        <v>55.077868852459019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 s="7">
        <f t="shared" si="8"/>
        <v>40534.25</v>
      </c>
      <c r="N168">
        <v>1293343200</v>
      </c>
      <c r="O168" s="7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s="3">
        <f t="shared" si="10"/>
        <v>415.53846153846149</v>
      </c>
      <c r="G169" s="3">
        <f t="shared" si="11"/>
        <v>74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 s="7">
        <f t="shared" si="8"/>
        <v>41435.208333333336</v>
      </c>
      <c r="N169">
        <v>1371704400</v>
      </c>
      <c r="O169" s="7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s="3">
        <f t="shared" si="10"/>
        <v>31.30913348946136</v>
      </c>
      <c r="G170" s="3">
        <f t="shared" si="11"/>
        <v>41.996858638743454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 s="7">
        <f t="shared" si="8"/>
        <v>43518.25</v>
      </c>
      <c r="N170">
        <v>1552798800</v>
      </c>
      <c r="O170" s="7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s="3">
        <f t="shared" si="10"/>
        <v>424.08154506437768</v>
      </c>
      <c r="G171" s="3">
        <f t="shared" si="11"/>
        <v>77.988161010260455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 s="7">
        <f t="shared" si="8"/>
        <v>41077.208333333336</v>
      </c>
      <c r="N171">
        <v>1342328400</v>
      </c>
      <c r="O171" s="7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s="3">
        <f t="shared" si="10"/>
        <v>2.93886230728336</v>
      </c>
      <c r="G172" s="3">
        <f t="shared" si="11"/>
        <v>82.507462686567166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 s="7">
        <f t="shared" si="8"/>
        <v>42950.208333333328</v>
      </c>
      <c r="N172">
        <v>1502341200</v>
      </c>
      <c r="O172" s="7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s="3">
        <f t="shared" si="10"/>
        <v>10.63265306122449</v>
      </c>
      <c r="G173" s="3">
        <f t="shared" si="11"/>
        <v>104.2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 s="7">
        <f t="shared" si="8"/>
        <v>41718.208333333336</v>
      </c>
      <c r="N173">
        <v>1397192400</v>
      </c>
      <c r="O173" s="7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s="3">
        <f t="shared" si="10"/>
        <v>82.875</v>
      </c>
      <c r="G174" s="3">
        <f t="shared" si="11"/>
        <v>25.5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 s="7">
        <f t="shared" si="8"/>
        <v>41839.208333333336</v>
      </c>
      <c r="N174">
        <v>1407042000</v>
      </c>
      <c r="O174" s="7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s="3">
        <f t="shared" si="10"/>
        <v>163.01447776628748</v>
      </c>
      <c r="G175" s="3">
        <f t="shared" si="11"/>
        <v>100.98334401024984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 s="7">
        <f t="shared" si="8"/>
        <v>41412.208333333336</v>
      </c>
      <c r="N175">
        <v>1369371600</v>
      </c>
      <c r="O175" s="7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s="3">
        <f t="shared" si="10"/>
        <v>894.66666666666674</v>
      </c>
      <c r="G176" s="3">
        <f t="shared" si="11"/>
        <v>111.83333333333333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 s="7">
        <f t="shared" si="8"/>
        <v>42282.208333333328</v>
      </c>
      <c r="N176">
        <v>1444107600</v>
      </c>
      <c r="O176" s="7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s="3">
        <f t="shared" si="10"/>
        <v>26.191501103752756</v>
      </c>
      <c r="G177" s="3">
        <f t="shared" si="11"/>
        <v>41.999115044247787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 s="7">
        <f t="shared" si="8"/>
        <v>42613.208333333328</v>
      </c>
      <c r="N177">
        <v>1474261200</v>
      </c>
      <c r="O177" s="7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s="3">
        <f t="shared" si="10"/>
        <v>74.834782608695647</v>
      </c>
      <c r="G178" s="3">
        <f t="shared" si="11"/>
        <v>110.05115089514067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 s="7">
        <f t="shared" si="8"/>
        <v>42616.208333333328</v>
      </c>
      <c r="N178">
        <v>1473656400</v>
      </c>
      <c r="O178" s="7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s="3">
        <f t="shared" si="10"/>
        <v>416.47680412371136</v>
      </c>
      <c r="G179" s="3">
        <f t="shared" si="11"/>
        <v>58.997079225994888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 s="7">
        <f t="shared" si="8"/>
        <v>40497.25</v>
      </c>
      <c r="N179">
        <v>1291960800</v>
      </c>
      <c r="O179" s="7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s="3">
        <f t="shared" si="10"/>
        <v>96.208333333333329</v>
      </c>
      <c r="G180" s="3">
        <f t="shared" si="11"/>
        <v>32.985714285714288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 s="7">
        <f t="shared" si="8"/>
        <v>42999.208333333328</v>
      </c>
      <c r="N180">
        <v>1506747600</v>
      </c>
      <c r="O180" s="7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s="3">
        <f t="shared" si="10"/>
        <v>357.71910112359546</v>
      </c>
      <c r="G181" s="3">
        <f t="shared" si="11"/>
        <v>45.005654509471306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 s="7">
        <f t="shared" si="8"/>
        <v>41350.208333333336</v>
      </c>
      <c r="N181">
        <v>1363582800</v>
      </c>
      <c r="O181" s="7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s="3">
        <f t="shared" si="10"/>
        <v>308.45714285714286</v>
      </c>
      <c r="G182" s="3">
        <f t="shared" si="11"/>
        <v>81.98196487897485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 s="7">
        <f t="shared" si="8"/>
        <v>40259.208333333336</v>
      </c>
      <c r="N182">
        <v>1269666000</v>
      </c>
      <c r="O182" s="7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s="3">
        <f t="shared" si="10"/>
        <v>61.802325581395344</v>
      </c>
      <c r="G183" s="3">
        <f t="shared" si="11"/>
        <v>39.080882352941174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 s="7">
        <f t="shared" si="8"/>
        <v>43012.208333333328</v>
      </c>
      <c r="N183">
        <v>1508648400</v>
      </c>
      <c r="O183" s="7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s="3">
        <f t="shared" si="10"/>
        <v>722.32472324723244</v>
      </c>
      <c r="G184" s="3">
        <f t="shared" si="11"/>
        <v>58.996383363471971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 s="7">
        <f t="shared" si="8"/>
        <v>43631.208333333328</v>
      </c>
      <c r="N184">
        <v>1561957200</v>
      </c>
      <c r="O184" s="7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s="3">
        <f t="shared" si="10"/>
        <v>69.117647058823522</v>
      </c>
      <c r="G185" s="3">
        <f t="shared" si="11"/>
        <v>40.988372093023258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 s="7">
        <f t="shared" si="8"/>
        <v>40430.208333333336</v>
      </c>
      <c r="N185">
        <v>1285131600</v>
      </c>
      <c r="O185" s="7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s="3">
        <f t="shared" si="10"/>
        <v>293.05555555555554</v>
      </c>
      <c r="G186" s="3">
        <f t="shared" si="11"/>
        <v>31.029411764705884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 s="7">
        <f t="shared" si="8"/>
        <v>43588.208333333328</v>
      </c>
      <c r="N186">
        <v>1556946000</v>
      </c>
      <c r="O186" s="7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s="3">
        <f t="shared" si="10"/>
        <v>71.8</v>
      </c>
      <c r="G187" s="3">
        <f t="shared" si="11"/>
        <v>37.789473684210527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 s="7">
        <f t="shared" si="8"/>
        <v>43233.208333333328</v>
      </c>
      <c r="N187">
        <v>1527138000</v>
      </c>
      <c r="O187" s="7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s="3">
        <f t="shared" si="10"/>
        <v>31.934684684684683</v>
      </c>
      <c r="G188" s="3">
        <f t="shared" si="11"/>
        <v>32.006772009029348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 s="7">
        <f t="shared" si="8"/>
        <v>41782.208333333336</v>
      </c>
      <c r="N188">
        <v>1402117200</v>
      </c>
      <c r="O188" s="7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s="3">
        <f t="shared" si="10"/>
        <v>229.87375415282392</v>
      </c>
      <c r="G189" s="3">
        <f t="shared" si="11"/>
        <v>95.966712898751737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 s="7">
        <f t="shared" si="8"/>
        <v>41328.25</v>
      </c>
      <c r="N189">
        <v>1364014800</v>
      </c>
      <c r="O189" s="7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s="3">
        <f t="shared" si="10"/>
        <v>32.012195121951223</v>
      </c>
      <c r="G190" s="3">
        <f t="shared" si="11"/>
        <v>75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 s="7">
        <f t="shared" si="8"/>
        <v>41975.25</v>
      </c>
      <c r="N190">
        <v>1417586400</v>
      </c>
      <c r="O190" s="7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s="3">
        <f t="shared" si="10"/>
        <v>23.525352848928385</v>
      </c>
      <c r="G191" s="3">
        <f t="shared" si="11"/>
        <v>102.0498866213152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 s="7">
        <f t="shared" si="8"/>
        <v>42433.25</v>
      </c>
      <c r="N191">
        <v>1457071200</v>
      </c>
      <c r="O191" s="7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s="3">
        <f t="shared" si="10"/>
        <v>68.594594594594597</v>
      </c>
      <c r="G192" s="3">
        <f t="shared" si="11"/>
        <v>105.75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 s="7">
        <f t="shared" si="8"/>
        <v>41429.208333333336</v>
      </c>
      <c r="N192">
        <v>1370408400</v>
      </c>
      <c r="O192" s="7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s="3">
        <f t="shared" si="10"/>
        <v>37.952380952380956</v>
      </c>
      <c r="G193" s="3">
        <f t="shared" si="11"/>
        <v>37.069767441860463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 s="7">
        <f t="shared" si="8"/>
        <v>43536.208333333328</v>
      </c>
      <c r="N193">
        <v>1552626000</v>
      </c>
      <c r="O193" s="7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s="3">
        <f t="shared" si="10"/>
        <v>19.992957746478872</v>
      </c>
      <c r="G194" s="3">
        <f t="shared" si="11"/>
        <v>35.049382716049379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 s="7">
        <f t="shared" si="8"/>
        <v>41817.208333333336</v>
      </c>
      <c r="N194">
        <v>1404190800</v>
      </c>
      <c r="O194" s="7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s="3">
        <f t="shared" si="10"/>
        <v>45.636363636363633</v>
      </c>
      <c r="G195" s="3">
        <f t="shared" si="11"/>
        <v>46.338461538461537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 s="7">
        <f t="shared" ref="M195:M258" si="12">(((L195/60)/60/24)+DATE(1970,1,1))</f>
        <v>43198.208333333328</v>
      </c>
      <c r="N195">
        <v>1523509200</v>
      </c>
      <c r="O195" s="7">
        <f t="shared" ref="O195:O258" si="13">(((N195/60)/60/24)+DATE(1970,1,1))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s="3">
        <f t="shared" ref="F196:F259" si="14">E196/D196*100</f>
        <v>122.7605633802817</v>
      </c>
      <c r="G196" s="3">
        <f t="shared" ref="G196:G259" si="15">E196/I196</f>
        <v>69.174603174603178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 s="7">
        <f t="shared" si="12"/>
        <v>42261.208333333328</v>
      </c>
      <c r="N196">
        <v>1443589200</v>
      </c>
      <c r="O196" s="7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s="3">
        <f t="shared" si="14"/>
        <v>361.75316455696202</v>
      </c>
      <c r="G197" s="3">
        <f t="shared" si="15"/>
        <v>109.07824427480917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 s="7">
        <f t="shared" si="12"/>
        <v>43310.208333333328</v>
      </c>
      <c r="N197">
        <v>1533445200</v>
      </c>
      <c r="O197" s="7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s="3">
        <f t="shared" si="14"/>
        <v>63.146341463414636</v>
      </c>
      <c r="G198" s="3">
        <f t="shared" si="15"/>
        <v>51.78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 s="7">
        <f t="shared" si="12"/>
        <v>42616.208333333328</v>
      </c>
      <c r="N198">
        <v>1474520400</v>
      </c>
      <c r="O198" s="7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s="3">
        <f t="shared" si="14"/>
        <v>298.20475319926874</v>
      </c>
      <c r="G199" s="3">
        <f t="shared" si="15"/>
        <v>82.010055304172951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 s="7">
        <f t="shared" si="12"/>
        <v>42909.208333333328</v>
      </c>
      <c r="N199">
        <v>1499403600</v>
      </c>
      <c r="O199" s="7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s="3">
        <f t="shared" si="14"/>
        <v>9.5585443037974684</v>
      </c>
      <c r="G200" s="3">
        <f t="shared" si="15"/>
        <v>35.958333333333336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 s="7">
        <f t="shared" si="12"/>
        <v>40396.208333333336</v>
      </c>
      <c r="N200">
        <v>1283576400</v>
      </c>
      <c r="O200" s="7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s="3">
        <f t="shared" si="14"/>
        <v>53.777777777777779</v>
      </c>
      <c r="G201" s="3">
        <f t="shared" si="15"/>
        <v>74.461538461538467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 s="7">
        <f t="shared" si="12"/>
        <v>42192.208333333328</v>
      </c>
      <c r="N201">
        <v>1436590800</v>
      </c>
      <c r="O201" s="7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s="3">
        <f t="shared" si="14"/>
        <v>2</v>
      </c>
      <c r="G202" s="3">
        <f t="shared" si="15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 s="7">
        <f t="shared" si="12"/>
        <v>40262.208333333336</v>
      </c>
      <c r="N202">
        <v>1270443600</v>
      </c>
      <c r="O202" s="7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s="3">
        <f t="shared" si="14"/>
        <v>681.19047619047615</v>
      </c>
      <c r="G203" s="3">
        <f t="shared" si="15"/>
        <v>91.114649681528661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 s="7">
        <f t="shared" si="12"/>
        <v>41845.208333333336</v>
      </c>
      <c r="N203">
        <v>1407819600</v>
      </c>
      <c r="O203" s="7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s="3">
        <f t="shared" si="14"/>
        <v>78.831325301204828</v>
      </c>
      <c r="G204" s="3">
        <f t="shared" si="15"/>
        <v>79.792682926829272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 s="7">
        <f t="shared" si="12"/>
        <v>40818.208333333336</v>
      </c>
      <c r="N204">
        <v>1317877200</v>
      </c>
      <c r="O204" s="7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s="3">
        <f t="shared" si="14"/>
        <v>134.40792216817235</v>
      </c>
      <c r="G205" s="3">
        <f t="shared" si="15"/>
        <v>42.999777678968428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 s="7">
        <f t="shared" si="12"/>
        <v>42752.25</v>
      </c>
      <c r="N205">
        <v>1484805600</v>
      </c>
      <c r="O205" s="7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s="3">
        <f t="shared" si="14"/>
        <v>3.3719999999999999</v>
      </c>
      <c r="G206" s="3">
        <f t="shared" si="15"/>
        <v>63.225000000000001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 s="7">
        <f t="shared" si="12"/>
        <v>40636.208333333336</v>
      </c>
      <c r="N206">
        <v>1302670800</v>
      </c>
      <c r="O206" s="7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s="3">
        <f t="shared" si="14"/>
        <v>431.84615384615387</v>
      </c>
      <c r="G207" s="3">
        <f t="shared" si="15"/>
        <v>70.174999999999997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 s="7">
        <f t="shared" si="12"/>
        <v>43390.208333333328</v>
      </c>
      <c r="N207">
        <v>1540789200</v>
      </c>
      <c r="O207" s="7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s="3">
        <f t="shared" si="14"/>
        <v>38.844444444444441</v>
      </c>
      <c r="G208" s="3">
        <f t="shared" si="15"/>
        <v>61.333333333333336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 s="7">
        <f t="shared" si="12"/>
        <v>40236.25</v>
      </c>
      <c r="N208">
        <v>1268028000</v>
      </c>
      <c r="O208" s="7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s="3">
        <f t="shared" si="14"/>
        <v>425.7</v>
      </c>
      <c r="G209" s="3">
        <f t="shared" si="15"/>
        <v>99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 s="7">
        <f t="shared" si="12"/>
        <v>43340.208333333328</v>
      </c>
      <c r="N209">
        <v>1537160400</v>
      </c>
      <c r="O209" s="7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s="3">
        <f t="shared" si="14"/>
        <v>101.12239715591672</v>
      </c>
      <c r="G210" s="3">
        <f t="shared" si="15"/>
        <v>96.984900146127615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 s="7">
        <f t="shared" si="12"/>
        <v>43048.25</v>
      </c>
      <c r="N210">
        <v>1512280800</v>
      </c>
      <c r="O210" s="7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s="3">
        <f t="shared" si="14"/>
        <v>21.188688946015425</v>
      </c>
      <c r="G211" s="3">
        <f t="shared" si="15"/>
        <v>51.004950495049506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 s="7">
        <f t="shared" si="12"/>
        <v>42496.208333333328</v>
      </c>
      <c r="N211">
        <v>1463115600</v>
      </c>
      <c r="O211" s="7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s="3">
        <f t="shared" si="14"/>
        <v>67.425531914893625</v>
      </c>
      <c r="G212" s="3">
        <f t="shared" si="15"/>
        <v>28.044247787610619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 s="7">
        <f t="shared" si="12"/>
        <v>42797.25</v>
      </c>
      <c r="N212">
        <v>1490850000</v>
      </c>
      <c r="O212" s="7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s="3">
        <f t="shared" si="14"/>
        <v>94.923371647509583</v>
      </c>
      <c r="G213" s="3">
        <f t="shared" si="15"/>
        <v>60.984615384615381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 s="7">
        <f t="shared" si="12"/>
        <v>41513.208333333336</v>
      </c>
      <c r="N213">
        <v>1379653200</v>
      </c>
      <c r="O213" s="7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s="3">
        <f t="shared" si="14"/>
        <v>151.85185185185185</v>
      </c>
      <c r="G214" s="3">
        <f t="shared" si="15"/>
        <v>73.214285714285708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 s="7">
        <f t="shared" si="12"/>
        <v>43814.25</v>
      </c>
      <c r="N214">
        <v>1580364000</v>
      </c>
      <c r="O214" s="7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s="3">
        <f t="shared" si="14"/>
        <v>195.16382252559728</v>
      </c>
      <c r="G215" s="3">
        <f t="shared" si="15"/>
        <v>39.997435299603637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 s="7">
        <f t="shared" si="12"/>
        <v>40488.208333333336</v>
      </c>
      <c r="N215">
        <v>1289714400</v>
      </c>
      <c r="O215" s="7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s="3">
        <f t="shared" si="14"/>
        <v>1023.1428571428571</v>
      </c>
      <c r="G216" s="3">
        <f t="shared" si="15"/>
        <v>86.812121212121212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 s="7">
        <f t="shared" si="12"/>
        <v>40409.208333333336</v>
      </c>
      <c r="N216">
        <v>1282712400</v>
      </c>
      <c r="O216" s="7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s="3">
        <f t="shared" si="14"/>
        <v>3.841836734693878</v>
      </c>
      <c r="G217" s="3">
        <f t="shared" si="15"/>
        <v>42.125874125874127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 s="7">
        <f t="shared" si="12"/>
        <v>43509.25</v>
      </c>
      <c r="N217">
        <v>1550210400</v>
      </c>
      <c r="O217" s="7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s="3">
        <f t="shared" si="14"/>
        <v>155.07066557107643</v>
      </c>
      <c r="G218" s="3">
        <f t="shared" si="15"/>
        <v>103.97851239669421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 s="7">
        <f t="shared" si="12"/>
        <v>40869.25</v>
      </c>
      <c r="N218">
        <v>1322114400</v>
      </c>
      <c r="O218" s="7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s="3">
        <f t="shared" si="14"/>
        <v>44.753477588871718</v>
      </c>
      <c r="G219" s="3">
        <f t="shared" si="15"/>
        <v>62.003211991434689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 s="7">
        <f t="shared" si="12"/>
        <v>43583.208333333328</v>
      </c>
      <c r="N219">
        <v>1557205200</v>
      </c>
      <c r="O219" s="7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s="3">
        <f t="shared" si="14"/>
        <v>215.94736842105263</v>
      </c>
      <c r="G220" s="3">
        <f t="shared" si="15"/>
        <v>31.005037783375315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 s="7">
        <f t="shared" si="12"/>
        <v>40858.25</v>
      </c>
      <c r="N220">
        <v>1323928800</v>
      </c>
      <c r="O220" s="7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s="3">
        <f t="shared" si="14"/>
        <v>332.12709832134288</v>
      </c>
      <c r="G221" s="3">
        <f t="shared" si="15"/>
        <v>89.991552956465242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 s="7">
        <f t="shared" si="12"/>
        <v>41137.208333333336</v>
      </c>
      <c r="N221">
        <v>1346130000</v>
      </c>
      <c r="O221" s="7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s="3">
        <f t="shared" si="14"/>
        <v>8.4430379746835449</v>
      </c>
      <c r="G222" s="3">
        <f t="shared" si="15"/>
        <v>39.235294117647058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 s="7">
        <f t="shared" si="12"/>
        <v>40725.208333333336</v>
      </c>
      <c r="N222">
        <v>1311051600</v>
      </c>
      <c r="O222" s="7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s="3">
        <f t="shared" si="14"/>
        <v>98.625514403292186</v>
      </c>
      <c r="G223" s="3">
        <f t="shared" si="15"/>
        <v>54.993116108306566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 s="7">
        <f t="shared" si="12"/>
        <v>41081.208333333336</v>
      </c>
      <c r="N223">
        <v>1340427600</v>
      </c>
      <c r="O223" s="7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s="3">
        <f t="shared" si="14"/>
        <v>137.97916666666669</v>
      </c>
      <c r="G224" s="3">
        <f t="shared" si="15"/>
        <v>47.992753623188406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 s="7">
        <f t="shared" si="12"/>
        <v>41914.208333333336</v>
      </c>
      <c r="N224">
        <v>1412312400</v>
      </c>
      <c r="O224" s="7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s="3">
        <f t="shared" si="14"/>
        <v>93.81099656357388</v>
      </c>
      <c r="G225" s="3">
        <f t="shared" si="15"/>
        <v>87.966702470461868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 s="7">
        <f t="shared" si="12"/>
        <v>42445.208333333328</v>
      </c>
      <c r="N225">
        <v>1459314000</v>
      </c>
      <c r="O225" s="7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s="3">
        <f t="shared" si="14"/>
        <v>403.63930885529157</v>
      </c>
      <c r="G226" s="3">
        <f t="shared" si="15"/>
        <v>51.999165275459099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 s="7">
        <f t="shared" si="12"/>
        <v>41906.208333333336</v>
      </c>
      <c r="N226">
        <v>1415426400</v>
      </c>
      <c r="O226" s="7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s="3">
        <f t="shared" si="14"/>
        <v>260.1740412979351</v>
      </c>
      <c r="G227" s="3">
        <f t="shared" si="15"/>
        <v>29.999659863945578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 s="7">
        <f t="shared" si="12"/>
        <v>41762.208333333336</v>
      </c>
      <c r="N227">
        <v>1399093200</v>
      </c>
      <c r="O227" s="7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s="3">
        <f t="shared" si="14"/>
        <v>366.63333333333333</v>
      </c>
      <c r="G228" s="3">
        <f t="shared" si="15"/>
        <v>98.205357142857139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 s="7">
        <f t="shared" si="12"/>
        <v>40276.208333333336</v>
      </c>
      <c r="N228">
        <v>1273899600</v>
      </c>
      <c r="O228" s="7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s="3">
        <f t="shared" si="14"/>
        <v>168.72085385878489</v>
      </c>
      <c r="G229" s="3">
        <f t="shared" si="15"/>
        <v>108.96182396606575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 s="7">
        <f t="shared" si="12"/>
        <v>42139.208333333328</v>
      </c>
      <c r="N229">
        <v>1432184400</v>
      </c>
      <c r="O229" s="7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s="3">
        <f t="shared" si="14"/>
        <v>119.90717911530093</v>
      </c>
      <c r="G230" s="3">
        <f t="shared" si="15"/>
        <v>66.998379254457049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 s="7">
        <f t="shared" si="12"/>
        <v>42613.208333333328</v>
      </c>
      <c r="N230">
        <v>1474779600</v>
      </c>
      <c r="O230" s="7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s="3">
        <f t="shared" si="14"/>
        <v>193.68925233644859</v>
      </c>
      <c r="G231" s="3">
        <f t="shared" si="15"/>
        <v>64.99333594668758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 s="7">
        <f t="shared" si="12"/>
        <v>42887.208333333328</v>
      </c>
      <c r="N231">
        <v>1500440400</v>
      </c>
      <c r="O231" s="7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s="3">
        <f t="shared" si="14"/>
        <v>420.16666666666669</v>
      </c>
      <c r="G232" s="3">
        <f t="shared" si="15"/>
        <v>99.841584158415841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 s="7">
        <f t="shared" si="12"/>
        <v>43805.25</v>
      </c>
      <c r="N232">
        <v>1575612000</v>
      </c>
      <c r="O232" s="7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s="3">
        <f t="shared" si="14"/>
        <v>76.708333333333329</v>
      </c>
      <c r="G233" s="3">
        <f t="shared" si="15"/>
        <v>82.432835820895519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 s="7">
        <f t="shared" si="12"/>
        <v>41415.208333333336</v>
      </c>
      <c r="N233">
        <v>1374123600</v>
      </c>
      <c r="O233" s="7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s="3">
        <f t="shared" si="14"/>
        <v>171.26470588235293</v>
      </c>
      <c r="G234" s="3">
        <f t="shared" si="15"/>
        <v>63.293478260869563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 s="7">
        <f t="shared" si="12"/>
        <v>42576.208333333328</v>
      </c>
      <c r="N234">
        <v>1469509200</v>
      </c>
      <c r="O234" s="7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s="3">
        <f t="shared" si="14"/>
        <v>157.89473684210526</v>
      </c>
      <c r="G235" s="3">
        <f t="shared" si="15"/>
        <v>96.774193548387103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 s="7">
        <f t="shared" si="12"/>
        <v>40706.208333333336</v>
      </c>
      <c r="N235">
        <v>1309237200</v>
      </c>
      <c r="O235" s="7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s="3">
        <f t="shared" si="14"/>
        <v>109.08</v>
      </c>
      <c r="G236" s="3">
        <f t="shared" si="15"/>
        <v>54.906040268456373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 s="7">
        <f t="shared" si="12"/>
        <v>42969.208333333328</v>
      </c>
      <c r="N236">
        <v>1503982800</v>
      </c>
      <c r="O236" s="7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s="3">
        <f t="shared" si="14"/>
        <v>41.732558139534881</v>
      </c>
      <c r="G237" s="3">
        <f t="shared" si="15"/>
        <v>39.010869565217391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 s="7">
        <f t="shared" si="12"/>
        <v>42779.25</v>
      </c>
      <c r="N237">
        <v>1487397600</v>
      </c>
      <c r="O237" s="7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s="3">
        <f t="shared" si="14"/>
        <v>10.944303797468354</v>
      </c>
      <c r="G238" s="3">
        <f t="shared" si="15"/>
        <v>75.84210526315789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 s="7">
        <f t="shared" si="12"/>
        <v>43641.208333333328</v>
      </c>
      <c r="N238">
        <v>1562043600</v>
      </c>
      <c r="O238" s="7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s="3">
        <f t="shared" si="14"/>
        <v>159.3763440860215</v>
      </c>
      <c r="G239" s="3">
        <f t="shared" si="15"/>
        <v>45.051671732522799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 s="7">
        <f t="shared" si="12"/>
        <v>41754.208333333336</v>
      </c>
      <c r="N239">
        <v>1398574800</v>
      </c>
      <c r="O239" s="7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s="3">
        <f t="shared" si="14"/>
        <v>422.41666666666669</v>
      </c>
      <c r="G240" s="3">
        <f t="shared" si="15"/>
        <v>104.51546391752578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 s="7">
        <f t="shared" si="12"/>
        <v>43083.25</v>
      </c>
      <c r="N240">
        <v>1515391200</v>
      </c>
      <c r="O240" s="7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s="3">
        <f t="shared" si="14"/>
        <v>97.71875</v>
      </c>
      <c r="G241" s="3">
        <f t="shared" si="15"/>
        <v>76.268292682926827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 s="7">
        <f t="shared" si="12"/>
        <v>42245.208333333328</v>
      </c>
      <c r="N241">
        <v>1441170000</v>
      </c>
      <c r="O241" s="7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s="3">
        <f t="shared" si="14"/>
        <v>418.78911564625849</v>
      </c>
      <c r="G242" s="3">
        <f t="shared" si="15"/>
        <v>69.015695067264573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 s="7">
        <f t="shared" si="12"/>
        <v>40396.208333333336</v>
      </c>
      <c r="N242">
        <v>1281157200</v>
      </c>
      <c r="O242" s="7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s="3">
        <f t="shared" si="14"/>
        <v>101.91632047477745</v>
      </c>
      <c r="G243" s="3">
        <f t="shared" si="15"/>
        <v>101.97684085510689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 s="7">
        <f t="shared" si="12"/>
        <v>41742.208333333336</v>
      </c>
      <c r="N243">
        <v>1398229200</v>
      </c>
      <c r="O243" s="7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s="3">
        <f t="shared" si="14"/>
        <v>127.72619047619047</v>
      </c>
      <c r="G244" s="3">
        <f t="shared" si="15"/>
        <v>42.915999999999997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 s="7">
        <f t="shared" si="12"/>
        <v>42865.208333333328</v>
      </c>
      <c r="N244">
        <v>1495256400</v>
      </c>
      <c r="O244" s="7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s="3">
        <f t="shared" si="14"/>
        <v>445.21739130434781</v>
      </c>
      <c r="G245" s="3">
        <f t="shared" si="15"/>
        <v>43.025210084033617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 s="7">
        <f t="shared" si="12"/>
        <v>43163.25</v>
      </c>
      <c r="N245">
        <v>1520402400</v>
      </c>
      <c r="O245" s="7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s="3">
        <f t="shared" si="14"/>
        <v>569.71428571428578</v>
      </c>
      <c r="G246" s="3">
        <f t="shared" si="15"/>
        <v>75.245283018867923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 s="7">
        <f t="shared" si="12"/>
        <v>41834.208333333336</v>
      </c>
      <c r="N246">
        <v>1409806800</v>
      </c>
      <c r="O246" s="7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s="3">
        <f t="shared" si="14"/>
        <v>509.34482758620686</v>
      </c>
      <c r="G247" s="3">
        <f t="shared" si="15"/>
        <v>69.023364485981304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 s="7">
        <f t="shared" si="12"/>
        <v>41736.208333333336</v>
      </c>
      <c r="N247">
        <v>1396933200</v>
      </c>
      <c r="O247" s="7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s="3">
        <f t="shared" si="14"/>
        <v>325.5333333333333</v>
      </c>
      <c r="G248" s="3">
        <f t="shared" si="15"/>
        <v>65.986486486486484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 s="7">
        <f t="shared" si="12"/>
        <v>41491.208333333336</v>
      </c>
      <c r="N248">
        <v>1376024400</v>
      </c>
      <c r="O248" s="7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s="3">
        <f t="shared" si="14"/>
        <v>932.61616161616166</v>
      </c>
      <c r="G249" s="3">
        <f t="shared" si="15"/>
        <v>98.013800424628457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 s="7">
        <f t="shared" si="12"/>
        <v>42726.25</v>
      </c>
      <c r="N249">
        <v>1483682400</v>
      </c>
      <c r="O249" s="7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s="3">
        <f t="shared" si="14"/>
        <v>211.33870967741933</v>
      </c>
      <c r="G250" s="3">
        <f t="shared" si="15"/>
        <v>60.105504587155963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 s="7">
        <f t="shared" si="12"/>
        <v>42004.25</v>
      </c>
      <c r="N250">
        <v>1420437600</v>
      </c>
      <c r="O250" s="7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s="3">
        <f t="shared" si="14"/>
        <v>273.32520325203251</v>
      </c>
      <c r="G251" s="3">
        <f t="shared" si="15"/>
        <v>26.000773395204948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 s="7">
        <f t="shared" si="12"/>
        <v>42006.25</v>
      </c>
      <c r="N251">
        <v>1420783200</v>
      </c>
      <c r="O251" s="7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s="3">
        <f t="shared" si="14"/>
        <v>3</v>
      </c>
      <c r="G252" s="3">
        <f t="shared" si="15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 s="7">
        <f t="shared" si="12"/>
        <v>40203.25</v>
      </c>
      <c r="N252">
        <v>1267423200</v>
      </c>
      <c r="O252" s="7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s="3">
        <f t="shared" si="14"/>
        <v>54.084507042253513</v>
      </c>
      <c r="G253" s="3">
        <f t="shared" si="15"/>
        <v>38.019801980198018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 s="7">
        <f t="shared" si="12"/>
        <v>41252.25</v>
      </c>
      <c r="N253">
        <v>1355205600</v>
      </c>
      <c r="O253" s="7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s="3">
        <f t="shared" si="14"/>
        <v>626.29999999999995</v>
      </c>
      <c r="G254" s="3">
        <f t="shared" si="15"/>
        <v>106.15254237288136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 s="7">
        <f t="shared" si="12"/>
        <v>41572.208333333336</v>
      </c>
      <c r="N254">
        <v>1383109200</v>
      </c>
      <c r="O254" s="7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s="3">
        <f t="shared" si="14"/>
        <v>89.021399176954731</v>
      </c>
      <c r="G255" s="3">
        <f t="shared" si="15"/>
        <v>81.019475655430711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 s="7">
        <f t="shared" si="12"/>
        <v>40641.208333333336</v>
      </c>
      <c r="N255">
        <v>1303275600</v>
      </c>
      <c r="O255" s="7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s="3">
        <f t="shared" si="14"/>
        <v>184.89130434782609</v>
      </c>
      <c r="G256" s="3">
        <f t="shared" si="15"/>
        <v>96.647727272727266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 s="7">
        <f t="shared" si="12"/>
        <v>42787.25</v>
      </c>
      <c r="N256">
        <v>1487829600</v>
      </c>
      <c r="O256" s="7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s="3">
        <f t="shared" si="14"/>
        <v>120.16770186335404</v>
      </c>
      <c r="G257" s="3">
        <f t="shared" si="15"/>
        <v>57.003535651149086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 s="7">
        <f t="shared" si="12"/>
        <v>40590.25</v>
      </c>
      <c r="N257">
        <v>1298268000</v>
      </c>
      <c r="O257" s="7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s="3">
        <f t="shared" si="14"/>
        <v>23.390243902439025</v>
      </c>
      <c r="G258" s="3">
        <f t="shared" si="15"/>
        <v>63.93333333333333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 s="7">
        <f t="shared" si="12"/>
        <v>42393.25</v>
      </c>
      <c r="N258">
        <v>1456812000</v>
      </c>
      <c r="O258" s="7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s="3">
        <f t="shared" si="14"/>
        <v>146</v>
      </c>
      <c r="G259" s="3">
        <f t="shared" si="15"/>
        <v>90.456521739130437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 s="7">
        <f t="shared" ref="M259:M322" si="16">(((L259/60)/60/24)+DATE(1970,1,1))</f>
        <v>41338.25</v>
      </c>
      <c r="N259">
        <v>1363669200</v>
      </c>
      <c r="O259" s="7">
        <f t="shared" ref="O259:O322" si="17">(((N259/60)/60/24)+DATE(1970,1,1))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s="3">
        <f t="shared" ref="F260:F323" si="18">E260/D260*100</f>
        <v>268.48</v>
      </c>
      <c r="G260" s="3">
        <f t="shared" ref="G260:G323" si="19">E260/I260</f>
        <v>72.172043010752688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 s="7">
        <f t="shared" si="16"/>
        <v>42712.25</v>
      </c>
      <c r="N260">
        <v>1482904800</v>
      </c>
      <c r="O260" s="7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s="3">
        <f t="shared" si="18"/>
        <v>597.5</v>
      </c>
      <c r="G261" s="3">
        <f t="shared" si="19"/>
        <v>77.934782608695656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 s="7">
        <f t="shared" si="16"/>
        <v>41251.25</v>
      </c>
      <c r="N261">
        <v>1356588000</v>
      </c>
      <c r="O261" s="7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s="3">
        <f t="shared" si="18"/>
        <v>157.69841269841268</v>
      </c>
      <c r="G262" s="3">
        <f t="shared" si="19"/>
        <v>38.065134099616856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 s="7">
        <f t="shared" si="16"/>
        <v>41180.208333333336</v>
      </c>
      <c r="N262">
        <v>1349845200</v>
      </c>
      <c r="O262" s="7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s="3">
        <f t="shared" si="18"/>
        <v>31.201660735468568</v>
      </c>
      <c r="G263" s="3">
        <f t="shared" si="19"/>
        <v>57.936123348017624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 s="7">
        <f t="shared" si="16"/>
        <v>40415.208333333336</v>
      </c>
      <c r="N263">
        <v>1283058000</v>
      </c>
      <c r="O263" s="7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s="3">
        <f t="shared" si="18"/>
        <v>313.41176470588238</v>
      </c>
      <c r="G264" s="3">
        <f t="shared" si="19"/>
        <v>49.794392523364486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 s="7">
        <f t="shared" si="16"/>
        <v>40638.208333333336</v>
      </c>
      <c r="N264">
        <v>1304226000</v>
      </c>
      <c r="O264" s="7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s="3">
        <f t="shared" si="18"/>
        <v>370.89655172413791</v>
      </c>
      <c r="G265" s="3">
        <f t="shared" si="19"/>
        <v>54.050251256281406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 s="7">
        <f t="shared" si="16"/>
        <v>40187.25</v>
      </c>
      <c r="N265">
        <v>1263016800</v>
      </c>
      <c r="O265" s="7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s="3">
        <f t="shared" si="18"/>
        <v>362.66447368421052</v>
      </c>
      <c r="G266" s="3">
        <f t="shared" si="19"/>
        <v>30.002721335268504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 s="7">
        <f t="shared" si="16"/>
        <v>41317.25</v>
      </c>
      <c r="N266">
        <v>1362031200</v>
      </c>
      <c r="O266" s="7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s="3">
        <f t="shared" si="18"/>
        <v>123.08163265306122</v>
      </c>
      <c r="G267" s="3">
        <f t="shared" si="19"/>
        <v>70.127906976744185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 s="7">
        <f t="shared" si="16"/>
        <v>42372.25</v>
      </c>
      <c r="N267">
        <v>1455602400</v>
      </c>
      <c r="O267" s="7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s="3">
        <f t="shared" si="18"/>
        <v>76.766756032171585</v>
      </c>
      <c r="G268" s="3">
        <f t="shared" si="19"/>
        <v>26.996228786926462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 s="7">
        <f t="shared" si="16"/>
        <v>41950.25</v>
      </c>
      <c r="N268">
        <v>1418191200</v>
      </c>
      <c r="O268" s="7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s="3">
        <f t="shared" si="18"/>
        <v>233.62012987012989</v>
      </c>
      <c r="G269" s="3">
        <f t="shared" si="19"/>
        <v>51.990606936416185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 s="7">
        <f t="shared" si="16"/>
        <v>41206.208333333336</v>
      </c>
      <c r="N269">
        <v>1352440800</v>
      </c>
      <c r="O269" s="7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s="3">
        <f t="shared" si="18"/>
        <v>180.53333333333333</v>
      </c>
      <c r="G270" s="3">
        <f t="shared" si="19"/>
        <v>56.416666666666664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 s="7">
        <f t="shared" si="16"/>
        <v>41186.208333333336</v>
      </c>
      <c r="N270">
        <v>1353304800</v>
      </c>
      <c r="O270" s="7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s="3">
        <f t="shared" si="18"/>
        <v>252.62857142857143</v>
      </c>
      <c r="G271" s="3">
        <f t="shared" si="19"/>
        <v>101.63218390804597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 s="7">
        <f t="shared" si="16"/>
        <v>43496.25</v>
      </c>
      <c r="N271">
        <v>1550728800</v>
      </c>
      <c r="O271" s="7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s="3">
        <f t="shared" si="18"/>
        <v>27.176538240368025</v>
      </c>
      <c r="G272" s="3">
        <f t="shared" si="19"/>
        <v>25.005291005291006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 s="7">
        <f t="shared" si="16"/>
        <v>40514.25</v>
      </c>
      <c r="N272">
        <v>1291442400</v>
      </c>
      <c r="O272" s="7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s="3">
        <f t="shared" si="18"/>
        <v>1.2706571242680547</v>
      </c>
      <c r="G273" s="3">
        <f t="shared" si="19"/>
        <v>32.016393442622949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 s="7">
        <f t="shared" si="16"/>
        <v>42345.25</v>
      </c>
      <c r="N273">
        <v>1452146400</v>
      </c>
      <c r="O273" s="7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s="3">
        <f t="shared" si="18"/>
        <v>304.0097847358121</v>
      </c>
      <c r="G274" s="3">
        <f t="shared" si="19"/>
        <v>82.021647307286173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 s="7">
        <f t="shared" si="16"/>
        <v>43656.208333333328</v>
      </c>
      <c r="N274">
        <v>1564894800</v>
      </c>
      <c r="O274" s="7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s="3">
        <f t="shared" si="18"/>
        <v>137.23076923076923</v>
      </c>
      <c r="G275" s="3">
        <f t="shared" si="19"/>
        <v>37.957446808510639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 s="7">
        <f t="shared" si="16"/>
        <v>42995.208333333328</v>
      </c>
      <c r="N275">
        <v>1505883600</v>
      </c>
      <c r="O275" s="7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s="3">
        <f t="shared" si="18"/>
        <v>32.208333333333336</v>
      </c>
      <c r="G276" s="3">
        <f t="shared" si="19"/>
        <v>51.533333333333331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 s="7">
        <f t="shared" si="16"/>
        <v>43045.25</v>
      </c>
      <c r="N276">
        <v>1510380000</v>
      </c>
      <c r="O276" s="7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s="3">
        <f t="shared" si="18"/>
        <v>241.51282051282053</v>
      </c>
      <c r="G277" s="3">
        <f t="shared" si="19"/>
        <v>81.198275862068968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 s="7">
        <f t="shared" si="16"/>
        <v>43561.208333333328</v>
      </c>
      <c r="N277">
        <v>1555218000</v>
      </c>
      <c r="O277" s="7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s="3">
        <f t="shared" si="18"/>
        <v>96.8</v>
      </c>
      <c r="G278" s="3">
        <f t="shared" si="19"/>
        <v>40.030075187969928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 s="7">
        <f t="shared" si="16"/>
        <v>41018.208333333336</v>
      </c>
      <c r="N278">
        <v>1335243600</v>
      </c>
      <c r="O278" s="7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s="3">
        <f t="shared" si="18"/>
        <v>1066.4285714285716</v>
      </c>
      <c r="G279" s="3">
        <f t="shared" si="19"/>
        <v>89.939759036144579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 s="7">
        <f t="shared" si="16"/>
        <v>40378.208333333336</v>
      </c>
      <c r="N279">
        <v>1279688400</v>
      </c>
      <c r="O279" s="7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s="3">
        <f t="shared" si="18"/>
        <v>325.88888888888891</v>
      </c>
      <c r="G280" s="3">
        <f t="shared" si="19"/>
        <v>96.692307692307693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 s="7">
        <f t="shared" si="16"/>
        <v>41239.25</v>
      </c>
      <c r="N280">
        <v>1356069600</v>
      </c>
      <c r="O280" s="7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s="3">
        <f t="shared" si="18"/>
        <v>170.70000000000002</v>
      </c>
      <c r="G281" s="3">
        <f t="shared" si="19"/>
        <v>25.010989010989011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 s="7">
        <f t="shared" si="16"/>
        <v>43346.208333333328</v>
      </c>
      <c r="N281">
        <v>1536210000</v>
      </c>
      <c r="O281" s="7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s="3">
        <f t="shared" si="18"/>
        <v>581.44000000000005</v>
      </c>
      <c r="G282" s="3">
        <f t="shared" si="19"/>
        <v>36.987277353689571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 s="7">
        <f t="shared" si="16"/>
        <v>43060.25</v>
      </c>
      <c r="N282">
        <v>1511762400</v>
      </c>
      <c r="O282" s="7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s="3">
        <f t="shared" si="18"/>
        <v>91.520972644376897</v>
      </c>
      <c r="G283" s="3">
        <f t="shared" si="19"/>
        <v>73.012609117361791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 s="7">
        <f t="shared" si="16"/>
        <v>40979.25</v>
      </c>
      <c r="N283">
        <v>1333256400</v>
      </c>
      <c r="O283" s="7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s="3">
        <f t="shared" si="18"/>
        <v>108.04761904761904</v>
      </c>
      <c r="G284" s="3">
        <f t="shared" si="19"/>
        <v>68.240601503759393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 s="7">
        <f t="shared" si="16"/>
        <v>42701.25</v>
      </c>
      <c r="N284">
        <v>1480744800</v>
      </c>
      <c r="O284" s="7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s="3">
        <f t="shared" si="18"/>
        <v>18.728395061728396</v>
      </c>
      <c r="G285" s="3">
        <f t="shared" si="19"/>
        <v>52.310344827586206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 s="7">
        <f t="shared" si="16"/>
        <v>42520.208333333328</v>
      </c>
      <c r="N285">
        <v>1465016400</v>
      </c>
      <c r="O285" s="7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s="3">
        <f t="shared" si="18"/>
        <v>83.193877551020407</v>
      </c>
      <c r="G286" s="3">
        <f t="shared" si="19"/>
        <v>61.765151515151516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 s="7">
        <f t="shared" si="16"/>
        <v>41030.208333333336</v>
      </c>
      <c r="N286">
        <v>1336280400</v>
      </c>
      <c r="O286" s="7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s="3">
        <f t="shared" si="18"/>
        <v>706.33333333333337</v>
      </c>
      <c r="G287" s="3">
        <f t="shared" si="19"/>
        <v>25.027559055118111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 s="7">
        <f t="shared" si="16"/>
        <v>42623.208333333328</v>
      </c>
      <c r="N287">
        <v>1476766800</v>
      </c>
      <c r="O287" s="7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s="3">
        <f t="shared" si="18"/>
        <v>17.446030330062445</v>
      </c>
      <c r="G288" s="3">
        <f t="shared" si="19"/>
        <v>106.28804347826087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 s="7">
        <f t="shared" si="16"/>
        <v>42697.25</v>
      </c>
      <c r="N288">
        <v>1480485600</v>
      </c>
      <c r="O288" s="7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s="3">
        <f t="shared" si="18"/>
        <v>209.73015873015873</v>
      </c>
      <c r="G289" s="3">
        <f t="shared" si="19"/>
        <v>75.07386363636364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 s="7">
        <f t="shared" si="16"/>
        <v>42122.208333333328</v>
      </c>
      <c r="N289">
        <v>1430197200</v>
      </c>
      <c r="O289" s="7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s="3">
        <f t="shared" si="18"/>
        <v>97.785714285714292</v>
      </c>
      <c r="G290" s="3">
        <f t="shared" si="19"/>
        <v>39.970802919708028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 s="7">
        <f t="shared" si="16"/>
        <v>40982.208333333336</v>
      </c>
      <c r="N290">
        <v>1331787600</v>
      </c>
      <c r="O290" s="7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s="3">
        <f t="shared" si="18"/>
        <v>1684.25</v>
      </c>
      <c r="G291" s="3">
        <f t="shared" si="19"/>
        <v>39.982195845697326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 s="7">
        <f t="shared" si="16"/>
        <v>42219.208333333328</v>
      </c>
      <c r="N291">
        <v>1438837200</v>
      </c>
      <c r="O291" s="7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s="3">
        <f t="shared" si="18"/>
        <v>54.402135231316727</v>
      </c>
      <c r="G292" s="3">
        <f t="shared" si="19"/>
        <v>101.01541850220265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 s="7">
        <f t="shared" si="16"/>
        <v>41404.208333333336</v>
      </c>
      <c r="N292">
        <v>1370926800</v>
      </c>
      <c r="O292" s="7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s="3">
        <f t="shared" si="18"/>
        <v>456.61111111111109</v>
      </c>
      <c r="G293" s="3">
        <f t="shared" si="19"/>
        <v>76.813084112149539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 s="7">
        <f t="shared" si="16"/>
        <v>40831.208333333336</v>
      </c>
      <c r="N293">
        <v>1319000400</v>
      </c>
      <c r="O293" s="7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s="3">
        <f t="shared" si="18"/>
        <v>9.8219178082191778</v>
      </c>
      <c r="G294" s="3">
        <f t="shared" si="19"/>
        <v>71.7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 s="7">
        <f t="shared" si="16"/>
        <v>40984.208333333336</v>
      </c>
      <c r="N294">
        <v>1333429200</v>
      </c>
      <c r="O294" s="7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s="3">
        <f t="shared" si="18"/>
        <v>16.384615384615383</v>
      </c>
      <c r="G295" s="3">
        <f t="shared" si="19"/>
        <v>33.28125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 s="7">
        <f t="shared" si="16"/>
        <v>40456.208333333336</v>
      </c>
      <c r="N295">
        <v>1287032400</v>
      </c>
      <c r="O295" s="7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s="3">
        <f t="shared" si="18"/>
        <v>1339.6666666666667</v>
      </c>
      <c r="G296" s="3">
        <f t="shared" si="19"/>
        <v>43.923497267759565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 s="7">
        <f t="shared" si="16"/>
        <v>43399.208333333328</v>
      </c>
      <c r="N296">
        <v>1541570400</v>
      </c>
      <c r="O296" s="7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s="3">
        <f t="shared" si="18"/>
        <v>35.650077760497666</v>
      </c>
      <c r="G297" s="3">
        <f t="shared" si="19"/>
        <v>36.004712041884815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 s="7">
        <f t="shared" si="16"/>
        <v>41562.208333333336</v>
      </c>
      <c r="N297">
        <v>1383976800</v>
      </c>
      <c r="O297" s="7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s="3">
        <f t="shared" si="18"/>
        <v>54.950819672131146</v>
      </c>
      <c r="G298" s="3">
        <f t="shared" si="19"/>
        <v>88.21052631578948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 s="7">
        <f t="shared" si="16"/>
        <v>43493.25</v>
      </c>
      <c r="N298">
        <v>1550556000</v>
      </c>
      <c r="O298" s="7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s="3">
        <f t="shared" si="18"/>
        <v>94.236111111111114</v>
      </c>
      <c r="G299" s="3">
        <f t="shared" si="19"/>
        <v>65.240384615384613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 s="7">
        <f t="shared" si="16"/>
        <v>41653.25</v>
      </c>
      <c r="N299">
        <v>1390456800</v>
      </c>
      <c r="O299" s="7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s="3">
        <f t="shared" si="18"/>
        <v>143.91428571428571</v>
      </c>
      <c r="G300" s="3">
        <f t="shared" si="19"/>
        <v>69.958333333333329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 s="7">
        <f t="shared" si="16"/>
        <v>42426.25</v>
      </c>
      <c r="N300">
        <v>1458018000</v>
      </c>
      <c r="O300" s="7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s="3">
        <f t="shared" si="18"/>
        <v>51.421052631578945</v>
      </c>
      <c r="G301" s="3">
        <f t="shared" si="19"/>
        <v>39.877551020408163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 s="7">
        <f t="shared" si="16"/>
        <v>42432.25</v>
      </c>
      <c r="N301">
        <v>1461819600</v>
      </c>
      <c r="O301" s="7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s="3">
        <f t="shared" si="18"/>
        <v>5</v>
      </c>
      <c r="G302" s="3">
        <f t="shared" si="19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 s="7">
        <f t="shared" si="16"/>
        <v>42977.208333333328</v>
      </c>
      <c r="N302">
        <v>1504155600</v>
      </c>
      <c r="O302" s="7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s="3">
        <f t="shared" si="18"/>
        <v>1344.6666666666667</v>
      </c>
      <c r="G303" s="3">
        <f t="shared" si="19"/>
        <v>41.023728813559323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 s="7">
        <f t="shared" si="16"/>
        <v>42061.25</v>
      </c>
      <c r="N303">
        <v>1426395600</v>
      </c>
      <c r="O303" s="7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s="3">
        <f t="shared" si="18"/>
        <v>31.844940867279899</v>
      </c>
      <c r="G304" s="3">
        <f t="shared" si="19"/>
        <v>98.914285714285711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 s="7">
        <f t="shared" si="16"/>
        <v>43345.208333333328</v>
      </c>
      <c r="N304">
        <v>1537074000</v>
      </c>
      <c r="O304" s="7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s="3">
        <f t="shared" si="18"/>
        <v>82.617647058823536</v>
      </c>
      <c r="G305" s="3">
        <f t="shared" si="19"/>
        <v>87.78125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 s="7">
        <f t="shared" si="16"/>
        <v>42376.25</v>
      </c>
      <c r="N305">
        <v>1452578400</v>
      </c>
      <c r="O305" s="7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s="3">
        <f t="shared" si="18"/>
        <v>546.14285714285722</v>
      </c>
      <c r="G306" s="3">
        <f t="shared" si="19"/>
        <v>80.767605633802816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 s="7">
        <f t="shared" si="16"/>
        <v>42589.208333333328</v>
      </c>
      <c r="N306">
        <v>1474088400</v>
      </c>
      <c r="O306" s="7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s="3">
        <f t="shared" si="18"/>
        <v>286.21428571428572</v>
      </c>
      <c r="G307" s="3">
        <f t="shared" si="19"/>
        <v>94.28235294117647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 s="7">
        <f t="shared" si="16"/>
        <v>42448.208333333328</v>
      </c>
      <c r="N307">
        <v>1461906000</v>
      </c>
      <c r="O307" s="7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s="3">
        <f t="shared" si="18"/>
        <v>7.9076923076923071</v>
      </c>
      <c r="G308" s="3">
        <f t="shared" si="19"/>
        <v>73.428571428571431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 s="7">
        <f t="shared" si="16"/>
        <v>42930.208333333328</v>
      </c>
      <c r="N308">
        <v>1500267600</v>
      </c>
      <c r="O308" s="7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s="3">
        <f t="shared" si="18"/>
        <v>132.13677811550153</v>
      </c>
      <c r="G309" s="3">
        <f t="shared" si="19"/>
        <v>65.968133535660087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 s="7">
        <f t="shared" si="16"/>
        <v>41066.208333333336</v>
      </c>
      <c r="N309">
        <v>1340686800</v>
      </c>
      <c r="O309" s="7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s="3">
        <f t="shared" si="18"/>
        <v>74.077834179357026</v>
      </c>
      <c r="G310" s="3">
        <f t="shared" si="19"/>
        <v>109.04109589041096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 s="7">
        <f t="shared" si="16"/>
        <v>40651.208333333336</v>
      </c>
      <c r="N310">
        <v>1303189200</v>
      </c>
      <c r="O310" s="7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s="3">
        <f t="shared" si="18"/>
        <v>75.292682926829272</v>
      </c>
      <c r="G311" s="3">
        <f t="shared" si="19"/>
        <v>41.16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 s="7">
        <f t="shared" si="16"/>
        <v>40807.208333333336</v>
      </c>
      <c r="N311">
        <v>1318309200</v>
      </c>
      <c r="O311" s="7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s="3">
        <f t="shared" si="18"/>
        <v>20.333333333333332</v>
      </c>
      <c r="G312" s="3">
        <f t="shared" si="19"/>
        <v>99.125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 s="7">
        <f t="shared" si="16"/>
        <v>40277.208333333336</v>
      </c>
      <c r="N312">
        <v>1272171600</v>
      </c>
      <c r="O312" s="7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s="3">
        <f t="shared" si="18"/>
        <v>203.36507936507937</v>
      </c>
      <c r="G313" s="3">
        <f t="shared" si="19"/>
        <v>105.88429752066116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 s="7">
        <f t="shared" si="16"/>
        <v>40590.25</v>
      </c>
      <c r="N313">
        <v>1298872800</v>
      </c>
      <c r="O313" s="7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s="3">
        <f t="shared" si="18"/>
        <v>310.2284263959391</v>
      </c>
      <c r="G314" s="3">
        <f t="shared" si="19"/>
        <v>48.996525921966864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 s="7">
        <f t="shared" si="16"/>
        <v>41572.208333333336</v>
      </c>
      <c r="N314">
        <v>1383282000</v>
      </c>
      <c r="O314" s="7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s="3">
        <f t="shared" si="18"/>
        <v>395.31818181818181</v>
      </c>
      <c r="G315" s="3">
        <f t="shared" si="19"/>
        <v>39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 s="7">
        <f t="shared" si="16"/>
        <v>40966.25</v>
      </c>
      <c r="N315">
        <v>1330495200</v>
      </c>
      <c r="O315" s="7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s="3">
        <f t="shared" si="18"/>
        <v>294.71428571428572</v>
      </c>
      <c r="G316" s="3">
        <f t="shared" si="19"/>
        <v>31.022556390977442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 s="7">
        <f t="shared" si="16"/>
        <v>43536.208333333328</v>
      </c>
      <c r="N316">
        <v>1552798800</v>
      </c>
      <c r="O316" s="7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s="3">
        <f t="shared" si="18"/>
        <v>33.89473684210526</v>
      </c>
      <c r="G317" s="3">
        <f t="shared" si="19"/>
        <v>103.87096774193549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 s="7">
        <f t="shared" si="16"/>
        <v>41783.208333333336</v>
      </c>
      <c r="N317">
        <v>1403413200</v>
      </c>
      <c r="O317" s="7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s="3">
        <f t="shared" si="18"/>
        <v>66.677083333333329</v>
      </c>
      <c r="G318" s="3">
        <f t="shared" si="19"/>
        <v>59.268518518518519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 s="7">
        <f t="shared" si="16"/>
        <v>43788.25</v>
      </c>
      <c r="N318">
        <v>1574229600</v>
      </c>
      <c r="O318" s="7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s="3">
        <f t="shared" si="18"/>
        <v>19.227272727272727</v>
      </c>
      <c r="G319" s="3">
        <f t="shared" si="19"/>
        <v>42.3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 s="7">
        <f t="shared" si="16"/>
        <v>42869.208333333328</v>
      </c>
      <c r="N319">
        <v>1495861200</v>
      </c>
      <c r="O319" s="7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s="3">
        <f t="shared" si="18"/>
        <v>15.842105263157894</v>
      </c>
      <c r="G320" s="3">
        <f t="shared" si="19"/>
        <v>53.117647058823529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 s="7">
        <f t="shared" si="16"/>
        <v>41684.25</v>
      </c>
      <c r="N320">
        <v>1392530400</v>
      </c>
      <c r="O320" s="7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s="3">
        <f t="shared" si="18"/>
        <v>38.702380952380956</v>
      </c>
      <c r="G321" s="3">
        <f t="shared" si="19"/>
        <v>50.796875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 s="7">
        <f t="shared" si="16"/>
        <v>40402.208333333336</v>
      </c>
      <c r="N321">
        <v>1283662800</v>
      </c>
      <c r="O321" s="7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s="3">
        <f t="shared" si="18"/>
        <v>9.5876777251184837</v>
      </c>
      <c r="G322" s="3">
        <f t="shared" si="19"/>
        <v>101.15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 s="7">
        <f t="shared" si="16"/>
        <v>40673.208333333336</v>
      </c>
      <c r="N322">
        <v>1305781200</v>
      </c>
      <c r="O322" s="7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s="3">
        <f t="shared" si="18"/>
        <v>94.144366197183089</v>
      </c>
      <c r="G323" s="3">
        <f t="shared" si="19"/>
        <v>65.000810372771468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 s="7">
        <f t="shared" ref="M323:M386" si="20">(((L323/60)/60/24)+DATE(1970,1,1))</f>
        <v>40634.208333333336</v>
      </c>
      <c r="N323">
        <v>1302325200</v>
      </c>
      <c r="O323" s="7">
        <f t="shared" ref="O323:O386" si="21">(((N323/60)/60/24)+DATE(1970,1,1))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s="3">
        <f t="shared" ref="F324:F387" si="22">E324/D324*100</f>
        <v>166.56234096692114</v>
      </c>
      <c r="G324" s="3">
        <f t="shared" ref="G324:G387" si="23">E324/I324</f>
        <v>37.998645510835914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 s="7">
        <f t="shared" si="20"/>
        <v>40507.25</v>
      </c>
      <c r="N324">
        <v>1291788000</v>
      </c>
      <c r="O324" s="7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s="3">
        <f t="shared" si="22"/>
        <v>24.134831460674157</v>
      </c>
      <c r="G325" s="3">
        <f t="shared" si="23"/>
        <v>82.615384615384613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 s="7">
        <f t="shared" si="20"/>
        <v>41725.208333333336</v>
      </c>
      <c r="N325">
        <v>1396069200</v>
      </c>
      <c r="O325" s="7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s="3">
        <f t="shared" si="22"/>
        <v>164.05633802816902</v>
      </c>
      <c r="G326" s="3">
        <f t="shared" si="23"/>
        <v>37.941368078175898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 s="7">
        <f t="shared" si="20"/>
        <v>42176.208333333328</v>
      </c>
      <c r="N326">
        <v>1435899600</v>
      </c>
      <c r="O326" s="7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s="3">
        <f t="shared" si="22"/>
        <v>90.723076923076931</v>
      </c>
      <c r="G327" s="3">
        <f t="shared" si="23"/>
        <v>80.780821917808225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 s="7">
        <f t="shared" si="20"/>
        <v>43267.208333333328</v>
      </c>
      <c r="N327">
        <v>1531112400</v>
      </c>
      <c r="O327" s="7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s="3">
        <f t="shared" si="22"/>
        <v>46.194444444444443</v>
      </c>
      <c r="G328" s="3">
        <f t="shared" si="23"/>
        <v>25.984375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 s="7">
        <f t="shared" si="20"/>
        <v>42364.25</v>
      </c>
      <c r="N328">
        <v>1451628000</v>
      </c>
      <c r="O328" s="7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s="3">
        <f t="shared" si="22"/>
        <v>38.53846153846154</v>
      </c>
      <c r="G329" s="3">
        <f t="shared" si="23"/>
        <v>30.363636363636363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 s="7">
        <f t="shared" si="20"/>
        <v>43705.208333333328</v>
      </c>
      <c r="N329">
        <v>1567314000</v>
      </c>
      <c r="O329" s="7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s="3">
        <f t="shared" si="22"/>
        <v>133.56231003039514</v>
      </c>
      <c r="G330" s="3">
        <f t="shared" si="23"/>
        <v>54.004916018025398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 s="7">
        <f t="shared" si="20"/>
        <v>43434.25</v>
      </c>
      <c r="N330">
        <v>1544508000</v>
      </c>
      <c r="O330" s="7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s="3">
        <f t="shared" si="22"/>
        <v>22.896588486140725</v>
      </c>
      <c r="G331" s="3">
        <f t="shared" si="23"/>
        <v>101.78672985781991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 s="7">
        <f t="shared" si="20"/>
        <v>42716.25</v>
      </c>
      <c r="N331">
        <v>1482472800</v>
      </c>
      <c r="O331" s="7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s="3">
        <f t="shared" si="22"/>
        <v>184.95548961424333</v>
      </c>
      <c r="G332" s="3">
        <f t="shared" si="23"/>
        <v>45.003610108303249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 s="7">
        <f t="shared" si="20"/>
        <v>43077.25</v>
      </c>
      <c r="N332">
        <v>1512799200</v>
      </c>
      <c r="O332" s="7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s="3">
        <f t="shared" si="22"/>
        <v>443.72727272727275</v>
      </c>
      <c r="G333" s="3">
        <f t="shared" si="23"/>
        <v>77.068421052631578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 s="7">
        <f t="shared" si="20"/>
        <v>40896.25</v>
      </c>
      <c r="N333">
        <v>1324360800</v>
      </c>
      <c r="O333" s="7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s="3">
        <f t="shared" si="22"/>
        <v>199.9806763285024</v>
      </c>
      <c r="G334" s="3">
        <f t="shared" si="23"/>
        <v>88.076595744680844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 s="7">
        <f t="shared" si="20"/>
        <v>41361.208333333336</v>
      </c>
      <c r="N334">
        <v>1364533200</v>
      </c>
      <c r="O334" s="7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s="3">
        <f t="shared" si="22"/>
        <v>123.95833333333333</v>
      </c>
      <c r="G335" s="3">
        <f t="shared" si="23"/>
        <v>47.035573122529641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 s="7">
        <f t="shared" si="20"/>
        <v>43424.25</v>
      </c>
      <c r="N335">
        <v>1545112800</v>
      </c>
      <c r="O335" s="7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s="3">
        <f t="shared" si="22"/>
        <v>186.61329305135951</v>
      </c>
      <c r="G336" s="3">
        <f t="shared" si="23"/>
        <v>110.99550763701707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 s="7">
        <f t="shared" si="20"/>
        <v>43110.25</v>
      </c>
      <c r="N336">
        <v>1516168800</v>
      </c>
      <c r="O336" s="7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s="3">
        <f t="shared" si="22"/>
        <v>114.28538550057536</v>
      </c>
      <c r="G337" s="3">
        <f t="shared" si="23"/>
        <v>87.003066141042481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 s="7">
        <f t="shared" si="20"/>
        <v>43784.25</v>
      </c>
      <c r="N337">
        <v>1574920800</v>
      </c>
      <c r="O337" s="7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s="3">
        <f t="shared" si="22"/>
        <v>97.032531824611041</v>
      </c>
      <c r="G338" s="3">
        <f t="shared" si="23"/>
        <v>63.994402985074629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 s="7">
        <f t="shared" si="20"/>
        <v>40527.25</v>
      </c>
      <c r="N338">
        <v>1292479200</v>
      </c>
      <c r="O338" s="7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s="3">
        <f t="shared" si="22"/>
        <v>122.81904761904762</v>
      </c>
      <c r="G339" s="3">
        <f t="shared" si="23"/>
        <v>105.9945205479452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 s="7">
        <f t="shared" si="20"/>
        <v>43780.25</v>
      </c>
      <c r="N339">
        <v>1573538400</v>
      </c>
      <c r="O339" s="7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s="3">
        <f t="shared" si="22"/>
        <v>179.14326647564468</v>
      </c>
      <c r="G340" s="3">
        <f t="shared" si="23"/>
        <v>73.989349112426041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 s="7">
        <f t="shared" si="20"/>
        <v>40821.208333333336</v>
      </c>
      <c r="N340">
        <v>1320382800</v>
      </c>
      <c r="O340" s="7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s="3">
        <f t="shared" si="22"/>
        <v>79.951577402787962</v>
      </c>
      <c r="G341" s="3">
        <f t="shared" si="23"/>
        <v>84.02004626060139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 s="7">
        <f t="shared" si="20"/>
        <v>42949.208333333328</v>
      </c>
      <c r="N341">
        <v>1502859600</v>
      </c>
      <c r="O341" s="7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s="3">
        <f t="shared" si="22"/>
        <v>94.242587601078171</v>
      </c>
      <c r="G342" s="3">
        <f t="shared" si="23"/>
        <v>88.966921119592882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 s="7">
        <f t="shared" si="20"/>
        <v>40889.25</v>
      </c>
      <c r="N342">
        <v>1323756000</v>
      </c>
      <c r="O342" s="7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s="3">
        <f t="shared" si="22"/>
        <v>84.669291338582681</v>
      </c>
      <c r="G343" s="3">
        <f t="shared" si="23"/>
        <v>76.990453460620529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 s="7">
        <f t="shared" si="20"/>
        <v>42244.208333333328</v>
      </c>
      <c r="N343">
        <v>1441342800</v>
      </c>
      <c r="O343" s="7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s="3">
        <f t="shared" si="22"/>
        <v>66.521920668058456</v>
      </c>
      <c r="G344" s="3">
        <f t="shared" si="23"/>
        <v>97.146341463414629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 s="7">
        <f t="shared" si="20"/>
        <v>41475.208333333336</v>
      </c>
      <c r="N344">
        <v>1375333200</v>
      </c>
      <c r="O344" s="7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s="3">
        <f t="shared" si="22"/>
        <v>53.922222222222224</v>
      </c>
      <c r="G345" s="3">
        <f t="shared" si="23"/>
        <v>33.013605442176868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 s="7">
        <f t="shared" si="20"/>
        <v>41597.25</v>
      </c>
      <c r="N345">
        <v>1389420000</v>
      </c>
      <c r="O345" s="7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s="3">
        <f t="shared" si="22"/>
        <v>41.983299595141702</v>
      </c>
      <c r="G346" s="3">
        <f t="shared" si="23"/>
        <v>99.950602409638549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 s="7">
        <f t="shared" si="20"/>
        <v>43122.25</v>
      </c>
      <c r="N346">
        <v>1520056800</v>
      </c>
      <c r="O346" s="7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s="3">
        <f t="shared" si="22"/>
        <v>14.69479695431472</v>
      </c>
      <c r="G347" s="3">
        <f t="shared" si="23"/>
        <v>69.966767371601208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 s="7">
        <f t="shared" si="20"/>
        <v>42194.208333333328</v>
      </c>
      <c r="N347">
        <v>1436504400</v>
      </c>
      <c r="O347" s="7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s="3">
        <f t="shared" si="22"/>
        <v>34.475000000000001</v>
      </c>
      <c r="G348" s="3">
        <f t="shared" si="23"/>
        <v>110.32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 s="7">
        <f t="shared" si="20"/>
        <v>42971.208333333328</v>
      </c>
      <c r="N348">
        <v>1508302800</v>
      </c>
      <c r="O348" s="7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s="3">
        <f t="shared" si="22"/>
        <v>1400.7777777777778</v>
      </c>
      <c r="G349" s="3">
        <f t="shared" si="23"/>
        <v>66.005235602094245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 s="7">
        <f t="shared" si="20"/>
        <v>42046.25</v>
      </c>
      <c r="N349">
        <v>1425708000</v>
      </c>
      <c r="O349" s="7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s="3">
        <f t="shared" si="22"/>
        <v>71.770351758793964</v>
      </c>
      <c r="G350" s="3">
        <f t="shared" si="23"/>
        <v>41.005742176284812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 s="7">
        <f t="shared" si="20"/>
        <v>42782.25</v>
      </c>
      <c r="N350">
        <v>1488348000</v>
      </c>
      <c r="O350" s="7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s="3">
        <f t="shared" si="22"/>
        <v>53.074115044247783</v>
      </c>
      <c r="G351" s="3">
        <f t="shared" si="23"/>
        <v>103.96316359696641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 s="7">
        <f t="shared" si="20"/>
        <v>42930.208333333328</v>
      </c>
      <c r="N351">
        <v>1502600400</v>
      </c>
      <c r="O351" s="7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s="3">
        <f t="shared" si="22"/>
        <v>5</v>
      </c>
      <c r="G352" s="3">
        <f t="shared" si="23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 s="7">
        <f t="shared" si="20"/>
        <v>42144.208333333328</v>
      </c>
      <c r="N352">
        <v>1433653200</v>
      </c>
      <c r="O352" s="7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s="3">
        <f t="shared" si="22"/>
        <v>127.70715249662618</v>
      </c>
      <c r="G353" s="3">
        <f t="shared" si="23"/>
        <v>47.009935419771487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 s="7">
        <f t="shared" si="20"/>
        <v>42240.208333333328</v>
      </c>
      <c r="N353">
        <v>1441602000</v>
      </c>
      <c r="O353" s="7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s="3">
        <f t="shared" si="22"/>
        <v>34.892857142857139</v>
      </c>
      <c r="G354" s="3">
        <f t="shared" si="23"/>
        <v>29.606060606060606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 s="7">
        <f t="shared" si="20"/>
        <v>42315.25</v>
      </c>
      <c r="N354">
        <v>1447567200</v>
      </c>
      <c r="O354" s="7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s="3">
        <f t="shared" si="22"/>
        <v>410.59821428571428</v>
      </c>
      <c r="G355" s="3">
        <f t="shared" si="23"/>
        <v>81.010569583088667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 s="7">
        <f t="shared" si="20"/>
        <v>43651.208333333328</v>
      </c>
      <c r="N355">
        <v>1562389200</v>
      </c>
      <c r="O355" s="7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s="3">
        <f t="shared" si="22"/>
        <v>123.73770491803278</v>
      </c>
      <c r="G356" s="3">
        <f t="shared" si="23"/>
        <v>94.35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 s="7">
        <f t="shared" si="20"/>
        <v>41520.208333333336</v>
      </c>
      <c r="N356">
        <v>1378789200</v>
      </c>
      <c r="O356" s="7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s="3">
        <f t="shared" si="22"/>
        <v>58.973684210526315</v>
      </c>
      <c r="G357" s="3">
        <f t="shared" si="23"/>
        <v>26.058139534883722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 s="7">
        <f t="shared" si="20"/>
        <v>42757.25</v>
      </c>
      <c r="N357">
        <v>1488520800</v>
      </c>
      <c r="O357" s="7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s="3">
        <f t="shared" si="22"/>
        <v>36.892473118279568</v>
      </c>
      <c r="G358" s="3">
        <f t="shared" si="23"/>
        <v>85.775000000000006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 s="7">
        <f t="shared" si="20"/>
        <v>40922.25</v>
      </c>
      <c r="N358">
        <v>1327298400</v>
      </c>
      <c r="O358" s="7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s="3">
        <f t="shared" si="22"/>
        <v>184.91304347826087</v>
      </c>
      <c r="G359" s="3">
        <f t="shared" si="23"/>
        <v>103.73170731707317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 s="7">
        <f t="shared" si="20"/>
        <v>42250.208333333328</v>
      </c>
      <c r="N359">
        <v>1443416400</v>
      </c>
      <c r="O359" s="7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s="3">
        <f t="shared" si="22"/>
        <v>11.814432989690722</v>
      </c>
      <c r="G360" s="3">
        <f t="shared" si="23"/>
        <v>49.826086956521742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 s="7">
        <f t="shared" si="20"/>
        <v>43322.208333333328</v>
      </c>
      <c r="N360">
        <v>1534136400</v>
      </c>
      <c r="O360" s="7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s="3">
        <f t="shared" si="22"/>
        <v>298.7</v>
      </c>
      <c r="G361" s="3">
        <f t="shared" si="23"/>
        <v>63.893048128342244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 s="7">
        <f t="shared" si="20"/>
        <v>40782.208333333336</v>
      </c>
      <c r="N361">
        <v>1315026000</v>
      </c>
      <c r="O361" s="7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s="3">
        <f t="shared" si="22"/>
        <v>226.35175879396985</v>
      </c>
      <c r="G362" s="3">
        <f t="shared" si="23"/>
        <v>47.002434782608695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 s="7">
        <f t="shared" si="20"/>
        <v>40544.25</v>
      </c>
      <c r="N362">
        <v>1295071200</v>
      </c>
      <c r="O362" s="7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s="3">
        <f t="shared" si="22"/>
        <v>173.56363636363636</v>
      </c>
      <c r="G363" s="3">
        <f t="shared" si="23"/>
        <v>108.47727272727273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 s="7">
        <f t="shared" si="20"/>
        <v>43015.208333333328</v>
      </c>
      <c r="N363">
        <v>1509426000</v>
      </c>
      <c r="O363" s="7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s="3">
        <f t="shared" si="22"/>
        <v>371.75675675675677</v>
      </c>
      <c r="G364" s="3">
        <f t="shared" si="23"/>
        <v>72.015706806282722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 s="7">
        <f t="shared" si="20"/>
        <v>40570.25</v>
      </c>
      <c r="N364">
        <v>1299391200</v>
      </c>
      <c r="O364" s="7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s="3">
        <f t="shared" si="22"/>
        <v>160.19230769230771</v>
      </c>
      <c r="G365" s="3">
        <f t="shared" si="23"/>
        <v>59.928057553956833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 s="7">
        <f t="shared" si="20"/>
        <v>40904.25</v>
      </c>
      <c r="N365">
        <v>1325052000</v>
      </c>
      <c r="O365" s="7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s="3">
        <f t="shared" si="22"/>
        <v>1616.3333333333335</v>
      </c>
      <c r="G366" s="3">
        <f t="shared" si="23"/>
        <v>78.209677419354833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 s="7">
        <f t="shared" si="20"/>
        <v>43164.25</v>
      </c>
      <c r="N366">
        <v>1522818000</v>
      </c>
      <c r="O366" s="7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s="3">
        <f t="shared" si="22"/>
        <v>733.4375</v>
      </c>
      <c r="G367" s="3">
        <f t="shared" si="23"/>
        <v>104.77678571428571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 s="7">
        <f t="shared" si="20"/>
        <v>42733.25</v>
      </c>
      <c r="N367">
        <v>1485324000</v>
      </c>
      <c r="O367" s="7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s="3">
        <f t="shared" si="22"/>
        <v>592.11111111111109</v>
      </c>
      <c r="G368" s="3">
        <f t="shared" si="23"/>
        <v>105.52475247524752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 s="7">
        <f t="shared" si="20"/>
        <v>40546.25</v>
      </c>
      <c r="N368">
        <v>1294120800</v>
      </c>
      <c r="O368" s="7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s="3">
        <f t="shared" si="22"/>
        <v>18.888888888888889</v>
      </c>
      <c r="G369" s="3">
        <f t="shared" si="23"/>
        <v>24.933333333333334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 s="7">
        <f t="shared" si="20"/>
        <v>41930.208333333336</v>
      </c>
      <c r="N369">
        <v>1415685600</v>
      </c>
      <c r="O369" s="7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s="3">
        <f t="shared" si="22"/>
        <v>276.80769230769232</v>
      </c>
      <c r="G370" s="3">
        <f t="shared" si="23"/>
        <v>69.873786407766985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 s="7">
        <f t="shared" si="20"/>
        <v>40464.208333333336</v>
      </c>
      <c r="N370">
        <v>1288933200</v>
      </c>
      <c r="O370" s="7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s="3">
        <f t="shared" si="22"/>
        <v>273.01851851851848</v>
      </c>
      <c r="G371" s="3">
        <f t="shared" si="23"/>
        <v>95.733766233766232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 s="7">
        <f t="shared" si="20"/>
        <v>41308.25</v>
      </c>
      <c r="N371">
        <v>1363237200</v>
      </c>
      <c r="O371" s="7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s="3">
        <f t="shared" si="22"/>
        <v>159.36331255565449</v>
      </c>
      <c r="G372" s="3">
        <f t="shared" si="23"/>
        <v>29.997485752598056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 s="7">
        <f t="shared" si="20"/>
        <v>43570.208333333328</v>
      </c>
      <c r="N372">
        <v>1555822800</v>
      </c>
      <c r="O372" s="7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s="3">
        <f t="shared" si="22"/>
        <v>67.869978858350947</v>
      </c>
      <c r="G373" s="3">
        <f t="shared" si="23"/>
        <v>59.011948529411768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 s="7">
        <f t="shared" si="20"/>
        <v>42043.25</v>
      </c>
      <c r="N373">
        <v>1427778000</v>
      </c>
      <c r="O373" s="7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s="3">
        <f t="shared" si="22"/>
        <v>1591.5555555555554</v>
      </c>
      <c r="G374" s="3">
        <f t="shared" si="23"/>
        <v>84.757396449704146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 s="7">
        <f t="shared" si="20"/>
        <v>42012.25</v>
      </c>
      <c r="N374">
        <v>1422424800</v>
      </c>
      <c r="O374" s="7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s="3">
        <f t="shared" si="22"/>
        <v>730.18222222222221</v>
      </c>
      <c r="G375" s="3">
        <f t="shared" si="23"/>
        <v>78.010921177587846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 s="7">
        <f t="shared" si="20"/>
        <v>42964.208333333328</v>
      </c>
      <c r="N375">
        <v>1503637200</v>
      </c>
      <c r="O375" s="7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s="3">
        <f t="shared" si="22"/>
        <v>13.185782556750297</v>
      </c>
      <c r="G376" s="3">
        <f t="shared" si="23"/>
        <v>50.05215419501134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 s="7">
        <f t="shared" si="20"/>
        <v>43476.25</v>
      </c>
      <c r="N376">
        <v>1547618400</v>
      </c>
      <c r="O376" s="7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s="3">
        <f t="shared" si="22"/>
        <v>54.777777777777779</v>
      </c>
      <c r="G377" s="3">
        <f t="shared" si="23"/>
        <v>59.16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 s="7">
        <f t="shared" si="20"/>
        <v>42293.208333333328</v>
      </c>
      <c r="N377">
        <v>1449900000</v>
      </c>
      <c r="O377" s="7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s="3">
        <f t="shared" si="22"/>
        <v>361.02941176470591</v>
      </c>
      <c r="G378" s="3">
        <f t="shared" si="23"/>
        <v>93.702290076335885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 s="7">
        <f t="shared" si="20"/>
        <v>41826.208333333336</v>
      </c>
      <c r="N378">
        <v>1405141200</v>
      </c>
      <c r="O378" s="7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s="3">
        <f t="shared" si="22"/>
        <v>10.257545271629779</v>
      </c>
      <c r="G379" s="3">
        <f t="shared" si="23"/>
        <v>40.14173228346457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 s="7">
        <f t="shared" si="20"/>
        <v>43760.208333333328</v>
      </c>
      <c r="N379">
        <v>1572933600</v>
      </c>
      <c r="O379" s="7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s="3">
        <f t="shared" si="22"/>
        <v>13.962962962962964</v>
      </c>
      <c r="G380" s="3">
        <f t="shared" si="23"/>
        <v>70.090140845070422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 s="7">
        <f t="shared" si="20"/>
        <v>43241.208333333328</v>
      </c>
      <c r="N380">
        <v>1530162000</v>
      </c>
      <c r="O380" s="7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s="3">
        <f t="shared" si="22"/>
        <v>40.444444444444443</v>
      </c>
      <c r="G381" s="3">
        <f t="shared" si="23"/>
        <v>66.181818181818187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 s="7">
        <f t="shared" si="20"/>
        <v>40843.208333333336</v>
      </c>
      <c r="N381">
        <v>1320904800</v>
      </c>
      <c r="O381" s="7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s="3">
        <f t="shared" si="22"/>
        <v>160.32</v>
      </c>
      <c r="G382" s="3">
        <f t="shared" si="23"/>
        <v>47.714285714285715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 s="7">
        <f t="shared" si="20"/>
        <v>41448.208333333336</v>
      </c>
      <c r="N382">
        <v>1372395600</v>
      </c>
      <c r="O382" s="7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s="3">
        <f t="shared" si="22"/>
        <v>183.9433962264151</v>
      </c>
      <c r="G383" s="3">
        <f t="shared" si="23"/>
        <v>62.896774193548389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 s="7">
        <f t="shared" si="20"/>
        <v>42163.208333333328</v>
      </c>
      <c r="N383">
        <v>1437714000</v>
      </c>
      <c r="O383" s="7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s="3">
        <f t="shared" si="22"/>
        <v>63.769230769230766</v>
      </c>
      <c r="G384" s="3">
        <f t="shared" si="23"/>
        <v>86.611940298507463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 s="7">
        <f t="shared" si="20"/>
        <v>43024.208333333328</v>
      </c>
      <c r="N384">
        <v>1509771600</v>
      </c>
      <c r="O384" s="7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s="3">
        <f t="shared" si="22"/>
        <v>225.38095238095238</v>
      </c>
      <c r="G385" s="3">
        <f t="shared" si="23"/>
        <v>75.126984126984127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 s="7">
        <f t="shared" si="20"/>
        <v>43509.25</v>
      </c>
      <c r="N385">
        <v>1550556000</v>
      </c>
      <c r="O385" s="7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s="3">
        <f t="shared" si="22"/>
        <v>172.00961538461539</v>
      </c>
      <c r="G386" s="3">
        <f t="shared" si="23"/>
        <v>41.004167534903104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 s="7">
        <f t="shared" si="20"/>
        <v>42776.25</v>
      </c>
      <c r="N386">
        <v>1489039200</v>
      </c>
      <c r="O386" s="7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s="3">
        <f t="shared" si="22"/>
        <v>146.16709511568124</v>
      </c>
      <c r="G387" s="3">
        <f t="shared" si="23"/>
        <v>50.007915567282325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 s="7">
        <f t="shared" ref="M387:M450" si="24">(((L387/60)/60/24)+DATE(1970,1,1))</f>
        <v>43553.208333333328</v>
      </c>
      <c r="N387">
        <v>1556600400</v>
      </c>
      <c r="O387" s="7">
        <f t="shared" ref="O387:O450" si="25">(((N387/60)/60/24)+DATE(1970,1,1))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s="3">
        <f t="shared" ref="F388:F451" si="26">E388/D388*100</f>
        <v>76.42361623616236</v>
      </c>
      <c r="G388" s="3">
        <f t="shared" ref="G388:G451" si="27">E388/I388</f>
        <v>96.960674157303373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 s="7">
        <f t="shared" si="24"/>
        <v>40355.208333333336</v>
      </c>
      <c r="N388">
        <v>1278565200</v>
      </c>
      <c r="O388" s="7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s="3">
        <f t="shared" si="26"/>
        <v>39.261467889908261</v>
      </c>
      <c r="G389" s="3">
        <f t="shared" si="27"/>
        <v>100.93160377358491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 s="7">
        <f t="shared" si="24"/>
        <v>41072.208333333336</v>
      </c>
      <c r="N389">
        <v>1339909200</v>
      </c>
      <c r="O389" s="7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s="3">
        <f t="shared" si="26"/>
        <v>11.270034843205574</v>
      </c>
      <c r="G390" s="3">
        <f t="shared" si="27"/>
        <v>89.227586206896547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 s="7">
        <f t="shared" si="24"/>
        <v>40912.25</v>
      </c>
      <c r="N390">
        <v>1325829600</v>
      </c>
      <c r="O390" s="7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s="3">
        <f t="shared" si="26"/>
        <v>122.11084337349398</v>
      </c>
      <c r="G391" s="3">
        <f t="shared" si="27"/>
        <v>87.979166666666671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 s="7">
        <f t="shared" si="24"/>
        <v>40479.208333333336</v>
      </c>
      <c r="N391">
        <v>1290578400</v>
      </c>
      <c r="O391" s="7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s="3">
        <f t="shared" si="26"/>
        <v>186.54166666666669</v>
      </c>
      <c r="G392" s="3">
        <f t="shared" si="27"/>
        <v>89.54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 s="7">
        <f t="shared" si="24"/>
        <v>41530.208333333336</v>
      </c>
      <c r="N392">
        <v>1380344400</v>
      </c>
      <c r="O392" s="7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s="3">
        <f t="shared" si="26"/>
        <v>7.2731788079470201</v>
      </c>
      <c r="G393" s="3">
        <f t="shared" si="27"/>
        <v>29.09271523178808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 s="7">
        <f t="shared" si="24"/>
        <v>41653.25</v>
      </c>
      <c r="N393">
        <v>1389852000</v>
      </c>
      <c r="O393" s="7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s="3">
        <f t="shared" si="26"/>
        <v>65.642371234207957</v>
      </c>
      <c r="G394" s="3">
        <f t="shared" si="27"/>
        <v>42.006218905472636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 s="7">
        <f t="shared" si="24"/>
        <v>40549.25</v>
      </c>
      <c r="N394">
        <v>1294466400</v>
      </c>
      <c r="O394" s="7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s="3">
        <f t="shared" si="26"/>
        <v>228.96178343949046</v>
      </c>
      <c r="G395" s="3">
        <f t="shared" si="27"/>
        <v>47.004903563255965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 s="7">
        <f t="shared" si="24"/>
        <v>42933.208333333328</v>
      </c>
      <c r="N395">
        <v>1500354000</v>
      </c>
      <c r="O395" s="7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s="3">
        <f t="shared" si="26"/>
        <v>469.37499999999994</v>
      </c>
      <c r="G396" s="3">
        <f t="shared" si="27"/>
        <v>110.44117647058823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 s="7">
        <f t="shared" si="24"/>
        <v>41484.208333333336</v>
      </c>
      <c r="N396">
        <v>1375938000</v>
      </c>
      <c r="O396" s="7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s="3">
        <f t="shared" si="26"/>
        <v>130.11267605633802</v>
      </c>
      <c r="G397" s="3">
        <f t="shared" si="27"/>
        <v>41.990909090909092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 s="7">
        <f t="shared" si="24"/>
        <v>40885.25</v>
      </c>
      <c r="N397">
        <v>1323410400</v>
      </c>
      <c r="O397" s="7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s="3">
        <f t="shared" si="26"/>
        <v>167.05422993492408</v>
      </c>
      <c r="G398" s="3">
        <f t="shared" si="27"/>
        <v>48.012468827930178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 s="7">
        <f t="shared" si="24"/>
        <v>43378.208333333328</v>
      </c>
      <c r="N398">
        <v>1539406800</v>
      </c>
      <c r="O398" s="7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s="3">
        <f t="shared" si="26"/>
        <v>173.8641975308642</v>
      </c>
      <c r="G399" s="3">
        <f t="shared" si="27"/>
        <v>31.019823788546255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 s="7">
        <f t="shared" si="24"/>
        <v>41417.208333333336</v>
      </c>
      <c r="N399">
        <v>1369803600</v>
      </c>
      <c r="O399" s="7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s="3">
        <f t="shared" si="26"/>
        <v>717.76470588235293</v>
      </c>
      <c r="G400" s="3">
        <f t="shared" si="27"/>
        <v>99.203252032520325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 s="7">
        <f t="shared" si="24"/>
        <v>43228.208333333328</v>
      </c>
      <c r="N400">
        <v>1525928400</v>
      </c>
      <c r="O400" s="7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s="3">
        <f t="shared" si="26"/>
        <v>63.850976361767728</v>
      </c>
      <c r="G401" s="3">
        <f t="shared" si="27"/>
        <v>66.022316684378325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 s="7">
        <f t="shared" si="24"/>
        <v>40576.25</v>
      </c>
      <c r="N401">
        <v>1297231200</v>
      </c>
      <c r="O401" s="7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s="3">
        <f t="shared" si="26"/>
        <v>2</v>
      </c>
      <c r="G402" s="3">
        <f t="shared" si="27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 s="7">
        <f t="shared" si="24"/>
        <v>41502.208333333336</v>
      </c>
      <c r="N402">
        <v>1378530000</v>
      </c>
      <c r="O402" s="7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s="3">
        <f t="shared" si="26"/>
        <v>1530.2222222222222</v>
      </c>
      <c r="G403" s="3">
        <f t="shared" si="27"/>
        <v>46.060200668896321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 s="7">
        <f t="shared" si="24"/>
        <v>43765.208333333328</v>
      </c>
      <c r="N403">
        <v>1572152400</v>
      </c>
      <c r="O403" s="7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s="3">
        <f t="shared" si="26"/>
        <v>40.356164383561641</v>
      </c>
      <c r="G404" s="3">
        <f t="shared" si="27"/>
        <v>73.650000000000006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 s="7">
        <f t="shared" si="24"/>
        <v>40914.25</v>
      </c>
      <c r="N404">
        <v>1329890400</v>
      </c>
      <c r="O404" s="7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s="3">
        <f t="shared" si="26"/>
        <v>86.220633299284984</v>
      </c>
      <c r="G405" s="3">
        <f t="shared" si="27"/>
        <v>55.99336650082919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 s="7">
        <f t="shared" si="24"/>
        <v>40310.208333333336</v>
      </c>
      <c r="N405">
        <v>1276750800</v>
      </c>
      <c r="O405" s="7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s="3">
        <f t="shared" si="26"/>
        <v>315.58486707566465</v>
      </c>
      <c r="G406" s="3">
        <f t="shared" si="27"/>
        <v>68.985695127402778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 s="7">
        <f t="shared" si="24"/>
        <v>43053.25</v>
      </c>
      <c r="N406">
        <v>1510898400</v>
      </c>
      <c r="O406" s="7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s="3">
        <f t="shared" si="26"/>
        <v>89.618243243243242</v>
      </c>
      <c r="G407" s="3">
        <f t="shared" si="27"/>
        <v>60.981609195402299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 s="7">
        <f t="shared" si="24"/>
        <v>43255.208333333328</v>
      </c>
      <c r="N407">
        <v>1532408400</v>
      </c>
      <c r="O407" s="7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s="3">
        <f t="shared" si="26"/>
        <v>182.14503816793894</v>
      </c>
      <c r="G408" s="3">
        <f t="shared" si="27"/>
        <v>110.98139534883721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 s="7">
        <f t="shared" si="24"/>
        <v>41304.25</v>
      </c>
      <c r="N408">
        <v>1360562400</v>
      </c>
      <c r="O408" s="7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s="3">
        <f t="shared" si="26"/>
        <v>355.88235294117646</v>
      </c>
      <c r="G409" s="3">
        <f t="shared" si="27"/>
        <v>25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 s="7">
        <f t="shared" si="24"/>
        <v>43751.208333333328</v>
      </c>
      <c r="N409">
        <v>1571547600</v>
      </c>
      <c r="O409" s="7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s="3">
        <f t="shared" si="26"/>
        <v>131.83695652173913</v>
      </c>
      <c r="G410" s="3">
        <f t="shared" si="27"/>
        <v>78.759740259740255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 s="7">
        <f t="shared" si="24"/>
        <v>42541.208333333328</v>
      </c>
      <c r="N410">
        <v>1468126800</v>
      </c>
      <c r="O410" s="7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s="3">
        <f t="shared" si="26"/>
        <v>46.315634218289084</v>
      </c>
      <c r="G411" s="3">
        <f t="shared" si="27"/>
        <v>87.960784313725483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 s="7">
        <f t="shared" si="24"/>
        <v>42843.208333333328</v>
      </c>
      <c r="N411">
        <v>1492837200</v>
      </c>
      <c r="O411" s="7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s="3">
        <f t="shared" si="26"/>
        <v>36.132726089785294</v>
      </c>
      <c r="G412" s="3">
        <f t="shared" si="27"/>
        <v>49.987398739873989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 s="7">
        <f t="shared" si="24"/>
        <v>42122.208333333328</v>
      </c>
      <c r="N412">
        <v>1430197200</v>
      </c>
      <c r="O412" s="7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s="3">
        <f t="shared" si="26"/>
        <v>104.62820512820512</v>
      </c>
      <c r="G413" s="3">
        <f t="shared" si="27"/>
        <v>99.524390243902445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 s="7">
        <f t="shared" si="24"/>
        <v>42884.208333333328</v>
      </c>
      <c r="N413">
        <v>1496206800</v>
      </c>
      <c r="O413" s="7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s="3">
        <f t="shared" si="26"/>
        <v>668.85714285714289</v>
      </c>
      <c r="G414" s="3">
        <f t="shared" si="27"/>
        <v>104.82089552238806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 s="7">
        <f t="shared" si="24"/>
        <v>41642.25</v>
      </c>
      <c r="N414">
        <v>1389592800</v>
      </c>
      <c r="O414" s="7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s="3">
        <f t="shared" si="26"/>
        <v>62.072823218997364</v>
      </c>
      <c r="G415" s="3">
        <f t="shared" si="27"/>
        <v>108.01469237832875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 s="7">
        <f t="shared" si="24"/>
        <v>43431.25</v>
      </c>
      <c r="N415">
        <v>1545631200</v>
      </c>
      <c r="O415" s="7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s="3">
        <f t="shared" si="26"/>
        <v>84.699787460148784</v>
      </c>
      <c r="G416" s="3">
        <f t="shared" si="27"/>
        <v>28.998544660724033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 s="7">
        <f t="shared" si="24"/>
        <v>40288.208333333336</v>
      </c>
      <c r="N416">
        <v>1272430800</v>
      </c>
      <c r="O416" s="7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s="3">
        <f t="shared" si="26"/>
        <v>11.059030837004405</v>
      </c>
      <c r="G417" s="3">
        <f t="shared" si="27"/>
        <v>30.028708133971293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 s="7">
        <f t="shared" si="24"/>
        <v>40921.25</v>
      </c>
      <c r="N417">
        <v>1327903200</v>
      </c>
      <c r="O417" s="7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s="3">
        <f t="shared" si="26"/>
        <v>43.838781575037146</v>
      </c>
      <c r="G418" s="3">
        <f t="shared" si="27"/>
        <v>41.005559416261292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 s="7">
        <f t="shared" si="24"/>
        <v>40560.25</v>
      </c>
      <c r="N418">
        <v>1296021600</v>
      </c>
      <c r="O418" s="7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s="3">
        <f t="shared" si="26"/>
        <v>55.470588235294116</v>
      </c>
      <c r="G419" s="3">
        <f t="shared" si="27"/>
        <v>62.866666666666667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 s="7">
        <f t="shared" si="24"/>
        <v>43407.208333333328</v>
      </c>
      <c r="N419">
        <v>1543298400</v>
      </c>
      <c r="O419" s="7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s="3">
        <f t="shared" si="26"/>
        <v>57.399511301160658</v>
      </c>
      <c r="G420" s="3">
        <f t="shared" si="27"/>
        <v>47.005002501250623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 s="7">
        <f t="shared" si="24"/>
        <v>41035.208333333336</v>
      </c>
      <c r="N420">
        <v>1336366800</v>
      </c>
      <c r="O420" s="7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s="3">
        <f t="shared" si="26"/>
        <v>123.43497363796135</v>
      </c>
      <c r="G421" s="3">
        <f t="shared" si="27"/>
        <v>26.997693638285604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 s="7">
        <f t="shared" si="24"/>
        <v>40899.25</v>
      </c>
      <c r="N421">
        <v>1325052000</v>
      </c>
      <c r="O421" s="7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s="3">
        <f t="shared" si="26"/>
        <v>128.46</v>
      </c>
      <c r="G422" s="3">
        <f t="shared" si="27"/>
        <v>68.329787234042556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 s="7">
        <f t="shared" si="24"/>
        <v>42911.208333333328</v>
      </c>
      <c r="N422">
        <v>1499576400</v>
      </c>
      <c r="O422" s="7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s="3">
        <f t="shared" si="26"/>
        <v>63.989361702127653</v>
      </c>
      <c r="G423" s="3">
        <f t="shared" si="27"/>
        <v>50.974576271186443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 s="7">
        <f t="shared" si="24"/>
        <v>42915.208333333328</v>
      </c>
      <c r="N423">
        <v>1501304400</v>
      </c>
      <c r="O423" s="7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s="3">
        <f t="shared" si="26"/>
        <v>127.29885057471265</v>
      </c>
      <c r="G424" s="3">
        <f t="shared" si="27"/>
        <v>54.024390243902438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 s="7">
        <f t="shared" si="24"/>
        <v>40285.208333333336</v>
      </c>
      <c r="N424">
        <v>1273208400</v>
      </c>
      <c r="O424" s="7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s="3">
        <f t="shared" si="26"/>
        <v>10.638024357239512</v>
      </c>
      <c r="G425" s="3">
        <f t="shared" si="27"/>
        <v>97.055555555555557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 s="7">
        <f t="shared" si="24"/>
        <v>40808.208333333336</v>
      </c>
      <c r="N425">
        <v>1316840400</v>
      </c>
      <c r="O425" s="7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s="3">
        <f t="shared" si="26"/>
        <v>40.470588235294116</v>
      </c>
      <c r="G426" s="3">
        <f t="shared" si="27"/>
        <v>24.867469879518072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 s="7">
        <f t="shared" si="24"/>
        <v>43208.208333333328</v>
      </c>
      <c r="N426">
        <v>1524546000</v>
      </c>
      <c r="O426" s="7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s="3">
        <f t="shared" si="26"/>
        <v>287.66666666666663</v>
      </c>
      <c r="G427" s="3">
        <f t="shared" si="27"/>
        <v>84.423913043478265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 s="7">
        <f t="shared" si="24"/>
        <v>42213.208333333328</v>
      </c>
      <c r="N427">
        <v>1438578000</v>
      </c>
      <c r="O427" s="7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s="3">
        <f t="shared" si="26"/>
        <v>572.94444444444446</v>
      </c>
      <c r="G428" s="3">
        <f t="shared" si="27"/>
        <v>47.091324200913242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 s="7">
        <f t="shared" si="24"/>
        <v>41332.25</v>
      </c>
      <c r="N428">
        <v>1362549600</v>
      </c>
      <c r="O428" s="7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s="3">
        <f t="shared" si="26"/>
        <v>112.90429799426933</v>
      </c>
      <c r="G429" s="3">
        <f t="shared" si="27"/>
        <v>77.996041171813147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 s="7">
        <f t="shared" si="24"/>
        <v>41895.208333333336</v>
      </c>
      <c r="N429">
        <v>1413349200</v>
      </c>
      <c r="O429" s="7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s="3">
        <f t="shared" si="26"/>
        <v>46.387573964497044</v>
      </c>
      <c r="G430" s="3">
        <f t="shared" si="27"/>
        <v>62.967871485943775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 s="7">
        <f t="shared" si="24"/>
        <v>40585.25</v>
      </c>
      <c r="N430">
        <v>1298008800</v>
      </c>
      <c r="O430" s="7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s="3">
        <f t="shared" si="26"/>
        <v>90.675916230366497</v>
      </c>
      <c r="G431" s="3">
        <f t="shared" si="27"/>
        <v>81.006080449017773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 s="7">
        <f t="shared" si="24"/>
        <v>41680.25</v>
      </c>
      <c r="N431">
        <v>1394427600</v>
      </c>
      <c r="O431" s="7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s="3">
        <f t="shared" si="26"/>
        <v>67.740740740740748</v>
      </c>
      <c r="G432" s="3">
        <f t="shared" si="27"/>
        <v>65.321428571428569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 s="7">
        <f t="shared" si="24"/>
        <v>43737.208333333328</v>
      </c>
      <c r="N432">
        <v>1572670800</v>
      </c>
      <c r="O432" s="7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s="3">
        <f t="shared" si="26"/>
        <v>192.49019607843135</v>
      </c>
      <c r="G433" s="3">
        <f t="shared" si="27"/>
        <v>104.43617021276596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 s="7">
        <f t="shared" si="24"/>
        <v>43273.208333333328</v>
      </c>
      <c r="N433">
        <v>1531112400</v>
      </c>
      <c r="O433" s="7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s="3">
        <f t="shared" si="26"/>
        <v>82.714285714285722</v>
      </c>
      <c r="G434" s="3">
        <f t="shared" si="27"/>
        <v>69.989010989010993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 s="7">
        <f t="shared" si="24"/>
        <v>41761.208333333336</v>
      </c>
      <c r="N434">
        <v>1400734800</v>
      </c>
      <c r="O434" s="7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s="3">
        <f t="shared" si="26"/>
        <v>54.163920922570021</v>
      </c>
      <c r="G435" s="3">
        <f t="shared" si="27"/>
        <v>83.023989898989896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 s="7">
        <f t="shared" si="24"/>
        <v>41603.25</v>
      </c>
      <c r="N435">
        <v>1386741600</v>
      </c>
      <c r="O435" s="7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s="3">
        <f t="shared" si="26"/>
        <v>16.722222222222221</v>
      </c>
      <c r="G436" s="3">
        <f t="shared" si="27"/>
        <v>90.3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 s="7">
        <f t="shared" si="24"/>
        <v>42705.25</v>
      </c>
      <c r="N436">
        <v>1481781600</v>
      </c>
      <c r="O436" s="7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s="3">
        <f t="shared" si="26"/>
        <v>116.87664041994749</v>
      </c>
      <c r="G437" s="3">
        <f t="shared" si="27"/>
        <v>103.98131932282546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 s="7">
        <f t="shared" si="24"/>
        <v>41988.25</v>
      </c>
      <c r="N437">
        <v>1419660000</v>
      </c>
      <c r="O437" s="7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s="3">
        <f t="shared" si="26"/>
        <v>1052.1538461538462</v>
      </c>
      <c r="G438" s="3">
        <f t="shared" si="27"/>
        <v>54.931726907630519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 s="7">
        <f t="shared" si="24"/>
        <v>43575.208333333328</v>
      </c>
      <c r="N438">
        <v>1555822800</v>
      </c>
      <c r="O438" s="7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s="3">
        <f t="shared" si="26"/>
        <v>123.07407407407408</v>
      </c>
      <c r="G439" s="3">
        <f t="shared" si="27"/>
        <v>51.921875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 s="7">
        <f t="shared" si="24"/>
        <v>42260.208333333328</v>
      </c>
      <c r="N439">
        <v>1442379600</v>
      </c>
      <c r="O439" s="7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s="3">
        <f t="shared" si="26"/>
        <v>178.63855421686748</v>
      </c>
      <c r="G440" s="3">
        <f t="shared" si="27"/>
        <v>60.02834008097166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 s="7">
        <f t="shared" si="24"/>
        <v>41337.25</v>
      </c>
      <c r="N440">
        <v>1364965200</v>
      </c>
      <c r="O440" s="7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s="3">
        <f t="shared" si="26"/>
        <v>355.28169014084506</v>
      </c>
      <c r="G441" s="3">
        <f t="shared" si="27"/>
        <v>44.003488879197555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 s="7">
        <f t="shared" si="24"/>
        <v>42680.208333333328</v>
      </c>
      <c r="N441">
        <v>1479016800</v>
      </c>
      <c r="O441" s="7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s="3">
        <f t="shared" si="26"/>
        <v>161.90634146341463</v>
      </c>
      <c r="G442" s="3">
        <f t="shared" si="27"/>
        <v>53.003513254551258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 s="7">
        <f t="shared" si="24"/>
        <v>42916.208333333328</v>
      </c>
      <c r="N442">
        <v>1499662800</v>
      </c>
      <c r="O442" s="7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s="3">
        <f t="shared" si="26"/>
        <v>24.914285714285715</v>
      </c>
      <c r="G443" s="3">
        <f t="shared" si="27"/>
        <v>54.5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 s="7">
        <f t="shared" si="24"/>
        <v>41025.208333333336</v>
      </c>
      <c r="N443">
        <v>1337835600</v>
      </c>
      <c r="O443" s="7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s="3">
        <f t="shared" si="26"/>
        <v>198.72222222222223</v>
      </c>
      <c r="G444" s="3">
        <f t="shared" si="27"/>
        <v>75.04195804195804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 s="7">
        <f t="shared" si="24"/>
        <v>42980.208333333328</v>
      </c>
      <c r="N444">
        <v>1505710800</v>
      </c>
      <c r="O444" s="7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s="3">
        <f t="shared" si="26"/>
        <v>34.752688172043008</v>
      </c>
      <c r="G445" s="3">
        <f t="shared" si="27"/>
        <v>35.911111111111111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 s="7">
        <f t="shared" si="24"/>
        <v>40451.208333333336</v>
      </c>
      <c r="N445">
        <v>1287464400</v>
      </c>
      <c r="O445" s="7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s="3">
        <f t="shared" si="26"/>
        <v>176.41935483870967</v>
      </c>
      <c r="G446" s="3">
        <f t="shared" si="27"/>
        <v>36.952702702702702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 s="7">
        <f t="shared" si="24"/>
        <v>40748.208333333336</v>
      </c>
      <c r="N446">
        <v>1311656400</v>
      </c>
      <c r="O446" s="7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s="3">
        <f t="shared" si="26"/>
        <v>511.38095238095235</v>
      </c>
      <c r="G447" s="3">
        <f t="shared" si="27"/>
        <v>63.170588235294119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 s="7">
        <f t="shared" si="24"/>
        <v>40515.25</v>
      </c>
      <c r="N447">
        <v>1293170400</v>
      </c>
      <c r="O447" s="7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s="3">
        <f t="shared" si="26"/>
        <v>82.044117647058826</v>
      </c>
      <c r="G448" s="3">
        <f t="shared" si="27"/>
        <v>29.99462365591398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 s="7">
        <f t="shared" si="24"/>
        <v>41261.25</v>
      </c>
      <c r="N448">
        <v>1355983200</v>
      </c>
      <c r="O448" s="7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s="3">
        <f t="shared" si="26"/>
        <v>24.326030927835053</v>
      </c>
      <c r="G449" s="3">
        <f t="shared" si="27"/>
        <v>86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 s="7">
        <f t="shared" si="24"/>
        <v>43088.25</v>
      </c>
      <c r="N449">
        <v>1515045600</v>
      </c>
      <c r="O449" s="7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s="3">
        <f t="shared" si="26"/>
        <v>50.482758620689658</v>
      </c>
      <c r="G450" s="3">
        <f t="shared" si="27"/>
        <v>75.014876033057845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 s="7">
        <f t="shared" si="24"/>
        <v>41378.208333333336</v>
      </c>
      <c r="N450">
        <v>1366088400</v>
      </c>
      <c r="O450" s="7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s="3">
        <f t="shared" si="26"/>
        <v>967</v>
      </c>
      <c r="G451" s="3">
        <f t="shared" si="27"/>
        <v>101.19767441860465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 s="7">
        <f t="shared" ref="M451:M514" si="28">(((L451/60)/60/24)+DATE(1970,1,1))</f>
        <v>43530.25</v>
      </c>
      <c r="N451">
        <v>1553317200</v>
      </c>
      <c r="O451" s="7">
        <f t="shared" ref="O451:O514" si="29">(((N451/60)/60/24)+DATE(1970,1,1))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s="3">
        <f t="shared" ref="F452:F515" si="30">E452/D452*100</f>
        <v>4</v>
      </c>
      <c r="G452" s="3">
        <f t="shared" ref="G452:G515" si="31">E452/I452</f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 s="7">
        <f t="shared" si="28"/>
        <v>43394.208333333328</v>
      </c>
      <c r="N452">
        <v>1542088800</v>
      </c>
      <c r="O452" s="7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s="3">
        <f t="shared" si="30"/>
        <v>122.84501347708894</v>
      </c>
      <c r="G453" s="3">
        <f t="shared" si="31"/>
        <v>29.001272669424118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 s="7">
        <f t="shared" si="28"/>
        <v>42935.208333333328</v>
      </c>
      <c r="N453">
        <v>1503118800</v>
      </c>
      <c r="O453" s="7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s="3">
        <f t="shared" si="30"/>
        <v>63.4375</v>
      </c>
      <c r="G454" s="3">
        <f t="shared" si="31"/>
        <v>98.225806451612897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 s="7">
        <f t="shared" si="28"/>
        <v>40365.208333333336</v>
      </c>
      <c r="N454">
        <v>1278478800</v>
      </c>
      <c r="O454" s="7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s="3">
        <f t="shared" si="30"/>
        <v>56.331688596491226</v>
      </c>
      <c r="G455" s="3">
        <f t="shared" si="31"/>
        <v>87.001693480101608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 s="7">
        <f t="shared" si="28"/>
        <v>42705.25</v>
      </c>
      <c r="N455">
        <v>1484114400</v>
      </c>
      <c r="O455" s="7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s="3">
        <f t="shared" si="30"/>
        <v>44.074999999999996</v>
      </c>
      <c r="G456" s="3">
        <f t="shared" si="31"/>
        <v>45.205128205128204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 s="7">
        <f t="shared" si="28"/>
        <v>41568.208333333336</v>
      </c>
      <c r="N456">
        <v>1385445600</v>
      </c>
      <c r="O456" s="7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s="3">
        <f t="shared" si="30"/>
        <v>118.37253218884121</v>
      </c>
      <c r="G457" s="3">
        <f t="shared" si="31"/>
        <v>37.001341561577675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 s="7">
        <f t="shared" si="28"/>
        <v>40809.208333333336</v>
      </c>
      <c r="N457">
        <v>1318741200</v>
      </c>
      <c r="O457" s="7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s="3">
        <f t="shared" si="30"/>
        <v>104.1243169398907</v>
      </c>
      <c r="G458" s="3">
        <f t="shared" si="31"/>
        <v>94.976947040498445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 s="7">
        <f t="shared" si="28"/>
        <v>43141.25</v>
      </c>
      <c r="N458">
        <v>1518242400</v>
      </c>
      <c r="O458" s="7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s="3">
        <f t="shared" si="30"/>
        <v>26.640000000000004</v>
      </c>
      <c r="G459" s="3">
        <f t="shared" si="31"/>
        <v>28.956521739130434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 s="7">
        <f t="shared" si="28"/>
        <v>42657.208333333328</v>
      </c>
      <c r="N459">
        <v>1476594000</v>
      </c>
      <c r="O459" s="7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s="3">
        <f t="shared" si="30"/>
        <v>351.20118343195264</v>
      </c>
      <c r="G460" s="3">
        <f t="shared" si="31"/>
        <v>55.993396226415094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 s="7">
        <f t="shared" si="28"/>
        <v>40265.208333333336</v>
      </c>
      <c r="N460">
        <v>1273554000</v>
      </c>
      <c r="O460" s="7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s="3">
        <f t="shared" si="30"/>
        <v>90.063492063492063</v>
      </c>
      <c r="G461" s="3">
        <f t="shared" si="31"/>
        <v>54.038095238095238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 s="7">
        <f t="shared" si="28"/>
        <v>42001.25</v>
      </c>
      <c r="N461">
        <v>1421906400</v>
      </c>
      <c r="O461" s="7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s="3">
        <f t="shared" si="30"/>
        <v>171.625</v>
      </c>
      <c r="G462" s="3">
        <f t="shared" si="31"/>
        <v>82.38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 s="7">
        <f t="shared" si="28"/>
        <v>40399.208333333336</v>
      </c>
      <c r="N462">
        <v>1281589200</v>
      </c>
      <c r="O462" s="7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s="3">
        <f t="shared" si="30"/>
        <v>141.04655870445345</v>
      </c>
      <c r="G463" s="3">
        <f t="shared" si="31"/>
        <v>66.997115384615384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 s="7">
        <f t="shared" si="28"/>
        <v>41757.208333333336</v>
      </c>
      <c r="N463">
        <v>1400389200</v>
      </c>
      <c r="O463" s="7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s="3">
        <f t="shared" si="30"/>
        <v>30.57944915254237</v>
      </c>
      <c r="G464" s="3">
        <f t="shared" si="31"/>
        <v>107.91401869158878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 s="7">
        <f t="shared" si="28"/>
        <v>41304.25</v>
      </c>
      <c r="N464">
        <v>1362808800</v>
      </c>
      <c r="O464" s="7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s="3">
        <f t="shared" si="30"/>
        <v>108.16455696202532</v>
      </c>
      <c r="G465" s="3">
        <f t="shared" si="31"/>
        <v>69.009501187648453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 s="7">
        <f t="shared" si="28"/>
        <v>41639.25</v>
      </c>
      <c r="N465">
        <v>1388815200</v>
      </c>
      <c r="O465" s="7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s="3">
        <f t="shared" si="30"/>
        <v>133.45505617977528</v>
      </c>
      <c r="G466" s="3">
        <f t="shared" si="31"/>
        <v>39.006568144499177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 s="7">
        <f t="shared" si="28"/>
        <v>43142.25</v>
      </c>
      <c r="N466">
        <v>1519538400</v>
      </c>
      <c r="O466" s="7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s="3">
        <f t="shared" si="30"/>
        <v>187.85106382978722</v>
      </c>
      <c r="G467" s="3">
        <f t="shared" si="31"/>
        <v>110.3625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 s="7">
        <f t="shared" si="28"/>
        <v>43127.25</v>
      </c>
      <c r="N467">
        <v>1517810400</v>
      </c>
      <c r="O467" s="7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s="3">
        <f t="shared" si="30"/>
        <v>332</v>
      </c>
      <c r="G468" s="3">
        <f t="shared" si="31"/>
        <v>94.857142857142861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 s="7">
        <f t="shared" si="28"/>
        <v>41409.208333333336</v>
      </c>
      <c r="N468">
        <v>1370581200</v>
      </c>
      <c r="O468" s="7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s="3">
        <f t="shared" si="30"/>
        <v>575.21428571428578</v>
      </c>
      <c r="G469" s="3">
        <f t="shared" si="31"/>
        <v>57.935251798561154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 s="7">
        <f t="shared" si="28"/>
        <v>42331.25</v>
      </c>
      <c r="N469">
        <v>1448863200</v>
      </c>
      <c r="O469" s="7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s="3">
        <f t="shared" si="30"/>
        <v>40.5</v>
      </c>
      <c r="G470" s="3">
        <f t="shared" si="31"/>
        <v>101.25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 s="7">
        <f t="shared" si="28"/>
        <v>43569.208333333328</v>
      </c>
      <c r="N470">
        <v>1556600400</v>
      </c>
      <c r="O470" s="7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s="3">
        <f t="shared" si="30"/>
        <v>184.42857142857144</v>
      </c>
      <c r="G471" s="3">
        <f t="shared" si="31"/>
        <v>64.95597484276729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 s="7">
        <f t="shared" si="28"/>
        <v>42142.208333333328</v>
      </c>
      <c r="N471">
        <v>1432098000</v>
      </c>
      <c r="O471" s="7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s="3">
        <f t="shared" si="30"/>
        <v>285.80555555555554</v>
      </c>
      <c r="G472" s="3">
        <f t="shared" si="31"/>
        <v>27.00524934383202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 s="7">
        <f t="shared" si="28"/>
        <v>42716.25</v>
      </c>
      <c r="N472">
        <v>1482127200</v>
      </c>
      <c r="O472" s="7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s="3">
        <f t="shared" si="30"/>
        <v>319</v>
      </c>
      <c r="G473" s="3">
        <f t="shared" si="31"/>
        <v>50.97422680412371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 s="7">
        <f t="shared" si="28"/>
        <v>41031.208333333336</v>
      </c>
      <c r="N473">
        <v>1335934800</v>
      </c>
      <c r="O473" s="7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s="3">
        <f t="shared" si="30"/>
        <v>39.234070221066318</v>
      </c>
      <c r="G474" s="3">
        <f t="shared" si="31"/>
        <v>104.94260869565217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 s="7">
        <f t="shared" si="28"/>
        <v>43535.208333333328</v>
      </c>
      <c r="N474">
        <v>1556946000</v>
      </c>
      <c r="O474" s="7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s="3">
        <f t="shared" si="30"/>
        <v>178.14000000000001</v>
      </c>
      <c r="G475" s="3">
        <f t="shared" si="31"/>
        <v>84.028301886792448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 s="7">
        <f t="shared" si="28"/>
        <v>43277.208333333328</v>
      </c>
      <c r="N475">
        <v>1530075600</v>
      </c>
      <c r="O475" s="7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s="3">
        <f t="shared" si="30"/>
        <v>365.15</v>
      </c>
      <c r="G476" s="3">
        <f t="shared" si="31"/>
        <v>102.85915492957747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 s="7">
        <f t="shared" si="28"/>
        <v>41989.25</v>
      </c>
      <c r="N476">
        <v>1418796000</v>
      </c>
      <c r="O476" s="7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s="3">
        <f t="shared" si="30"/>
        <v>113.94594594594594</v>
      </c>
      <c r="G477" s="3">
        <f t="shared" si="31"/>
        <v>39.962085308056871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 s="7">
        <f t="shared" si="28"/>
        <v>41450.208333333336</v>
      </c>
      <c r="N477">
        <v>1372482000</v>
      </c>
      <c r="O477" s="7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s="3">
        <f t="shared" si="30"/>
        <v>29.828720626631856</v>
      </c>
      <c r="G478" s="3">
        <f t="shared" si="31"/>
        <v>51.001785714285717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 s="7">
        <f t="shared" si="28"/>
        <v>43322.208333333328</v>
      </c>
      <c r="N478">
        <v>1534395600</v>
      </c>
      <c r="O478" s="7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s="3">
        <f t="shared" si="30"/>
        <v>54.270588235294113</v>
      </c>
      <c r="G479" s="3">
        <f t="shared" si="31"/>
        <v>40.823008849557525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 s="7">
        <f t="shared" si="28"/>
        <v>40720.208333333336</v>
      </c>
      <c r="N479">
        <v>1311397200</v>
      </c>
      <c r="O479" s="7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s="3">
        <f t="shared" si="30"/>
        <v>236.34156976744185</v>
      </c>
      <c r="G480" s="3">
        <f t="shared" si="31"/>
        <v>58.999637155297535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 s="7">
        <f t="shared" si="28"/>
        <v>42072.208333333328</v>
      </c>
      <c r="N480">
        <v>1426914000</v>
      </c>
      <c r="O480" s="7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s="3">
        <f t="shared" si="30"/>
        <v>512.91666666666663</v>
      </c>
      <c r="G481" s="3">
        <f t="shared" si="31"/>
        <v>71.156069364161851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 s="7">
        <f t="shared" si="28"/>
        <v>42945.208333333328</v>
      </c>
      <c r="N481">
        <v>1501477200</v>
      </c>
      <c r="O481" s="7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s="3">
        <f t="shared" si="30"/>
        <v>100.65116279069768</v>
      </c>
      <c r="G482" s="3">
        <f t="shared" si="31"/>
        <v>99.494252873563212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 s="7">
        <f t="shared" si="28"/>
        <v>40248.25</v>
      </c>
      <c r="N482">
        <v>1269061200</v>
      </c>
      <c r="O482" s="7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s="3">
        <f t="shared" si="30"/>
        <v>81.348423194303152</v>
      </c>
      <c r="G483" s="3">
        <f t="shared" si="31"/>
        <v>103.98634590377114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 s="7">
        <f t="shared" si="28"/>
        <v>41913.208333333336</v>
      </c>
      <c r="N483">
        <v>1415772000</v>
      </c>
      <c r="O483" s="7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s="3">
        <f t="shared" si="30"/>
        <v>16.404761904761905</v>
      </c>
      <c r="G484" s="3">
        <f t="shared" si="31"/>
        <v>76.555555555555557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 s="7">
        <f t="shared" si="28"/>
        <v>40963.25</v>
      </c>
      <c r="N484">
        <v>1331013600</v>
      </c>
      <c r="O484" s="7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s="3">
        <f t="shared" si="30"/>
        <v>52.774617067833695</v>
      </c>
      <c r="G485" s="3">
        <f t="shared" si="31"/>
        <v>87.068592057761734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 s="7">
        <f t="shared" si="28"/>
        <v>43811.25</v>
      </c>
      <c r="N485">
        <v>1576735200</v>
      </c>
      <c r="O485" s="7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s="3">
        <f t="shared" si="30"/>
        <v>260.20608108108109</v>
      </c>
      <c r="G486" s="3">
        <f t="shared" si="31"/>
        <v>48.99554707379135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 s="7">
        <f t="shared" si="28"/>
        <v>41855.208333333336</v>
      </c>
      <c r="N486">
        <v>1411362000</v>
      </c>
      <c r="O486" s="7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s="3">
        <f t="shared" si="30"/>
        <v>30.73289183222958</v>
      </c>
      <c r="G487" s="3">
        <f t="shared" si="31"/>
        <v>42.969135802469133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 s="7">
        <f t="shared" si="28"/>
        <v>43626.208333333328</v>
      </c>
      <c r="N487">
        <v>1563685200</v>
      </c>
      <c r="O487" s="7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s="3">
        <f t="shared" si="30"/>
        <v>13.5</v>
      </c>
      <c r="G488" s="3">
        <f t="shared" si="31"/>
        <v>33.428571428571431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 s="7">
        <f t="shared" si="28"/>
        <v>43168.25</v>
      </c>
      <c r="N488">
        <v>1521867600</v>
      </c>
      <c r="O488" s="7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s="3">
        <f t="shared" si="30"/>
        <v>178.62556663644605</v>
      </c>
      <c r="G489" s="3">
        <f t="shared" si="31"/>
        <v>83.982949701619773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 s="7">
        <f t="shared" si="28"/>
        <v>42845.208333333328</v>
      </c>
      <c r="N489">
        <v>1495515600</v>
      </c>
      <c r="O489" s="7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s="3">
        <f t="shared" si="30"/>
        <v>220.0566037735849</v>
      </c>
      <c r="G490" s="3">
        <f t="shared" si="31"/>
        <v>101.41739130434783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 s="7">
        <f t="shared" si="28"/>
        <v>42403.25</v>
      </c>
      <c r="N490">
        <v>1455948000</v>
      </c>
      <c r="O490" s="7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s="3">
        <f t="shared" si="30"/>
        <v>101.5108695652174</v>
      </c>
      <c r="G491" s="3">
        <f t="shared" si="31"/>
        <v>109.87058823529412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 s="7">
        <f t="shared" si="28"/>
        <v>40406.208333333336</v>
      </c>
      <c r="N491">
        <v>1282366800</v>
      </c>
      <c r="O491" s="7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s="3">
        <f t="shared" si="30"/>
        <v>191.5</v>
      </c>
      <c r="G492" s="3">
        <f t="shared" si="31"/>
        <v>31.916666666666668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 s="7">
        <f t="shared" si="28"/>
        <v>43786.25</v>
      </c>
      <c r="N492">
        <v>1574575200</v>
      </c>
      <c r="O492" s="7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s="3">
        <f t="shared" si="30"/>
        <v>305.34683098591546</v>
      </c>
      <c r="G493" s="3">
        <f t="shared" si="31"/>
        <v>70.993450675399103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 s="7">
        <f t="shared" si="28"/>
        <v>41456.208333333336</v>
      </c>
      <c r="N493">
        <v>1374901200</v>
      </c>
      <c r="O493" s="7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s="3">
        <f t="shared" si="30"/>
        <v>23.995287958115181</v>
      </c>
      <c r="G494" s="3">
        <f t="shared" si="31"/>
        <v>77.026890756302521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 s="7">
        <f t="shared" si="28"/>
        <v>40336.208333333336</v>
      </c>
      <c r="N494">
        <v>1278910800</v>
      </c>
      <c r="O494" s="7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s="3">
        <f t="shared" si="30"/>
        <v>723.77777777777771</v>
      </c>
      <c r="G495" s="3">
        <f t="shared" si="31"/>
        <v>101.78125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 s="7">
        <f t="shared" si="28"/>
        <v>43645.208333333328</v>
      </c>
      <c r="N495">
        <v>1562907600</v>
      </c>
      <c r="O495" s="7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s="3">
        <f t="shared" si="30"/>
        <v>547.36</v>
      </c>
      <c r="G496" s="3">
        <f t="shared" si="31"/>
        <v>51.059701492537314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 s="7">
        <f t="shared" si="28"/>
        <v>40990.208333333336</v>
      </c>
      <c r="N496">
        <v>1332478800</v>
      </c>
      <c r="O496" s="7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s="3">
        <f t="shared" si="30"/>
        <v>414.49999999999994</v>
      </c>
      <c r="G497" s="3">
        <f t="shared" si="31"/>
        <v>68.02051282051282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 s="7">
        <f t="shared" si="28"/>
        <v>41800.208333333336</v>
      </c>
      <c r="N497">
        <v>1402722000</v>
      </c>
      <c r="O497" s="7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s="3">
        <f t="shared" si="30"/>
        <v>0.90696409140369971</v>
      </c>
      <c r="G498" s="3">
        <f t="shared" si="31"/>
        <v>30.87037037037037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 s="7">
        <f t="shared" si="28"/>
        <v>42876.208333333328</v>
      </c>
      <c r="N498">
        <v>1496811600</v>
      </c>
      <c r="O498" s="7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s="3">
        <f t="shared" si="30"/>
        <v>34.173469387755098</v>
      </c>
      <c r="G499" s="3">
        <f t="shared" si="31"/>
        <v>27.908333333333335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 s="7">
        <f t="shared" si="28"/>
        <v>42724.25</v>
      </c>
      <c r="N499">
        <v>1482213600</v>
      </c>
      <c r="O499" s="7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s="3">
        <f t="shared" si="30"/>
        <v>23.948810754912099</v>
      </c>
      <c r="G500" s="3">
        <f t="shared" si="31"/>
        <v>79.994818652849744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 s="7">
        <f t="shared" si="28"/>
        <v>42005.25</v>
      </c>
      <c r="N500">
        <v>1420264800</v>
      </c>
      <c r="O500" s="7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s="3">
        <f t="shared" si="30"/>
        <v>48.072649572649574</v>
      </c>
      <c r="G501" s="3">
        <f t="shared" si="31"/>
        <v>38.003378378378379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 s="7">
        <f t="shared" si="28"/>
        <v>42444.208333333328</v>
      </c>
      <c r="N501">
        <v>1458450000</v>
      </c>
      <c r="O501" s="7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s="3">
        <f t="shared" si="30"/>
        <v>0</v>
      </c>
      <c r="G502" s="3" t="e">
        <f t="shared" si="31"/>
        <v>#DIV/0!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 s="7">
        <f t="shared" si="28"/>
        <v>41395.208333333336</v>
      </c>
      <c r="N502">
        <v>1369803600</v>
      </c>
      <c r="O502" s="7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s="3">
        <f t="shared" si="30"/>
        <v>70.145182291666657</v>
      </c>
      <c r="G503" s="3">
        <f t="shared" si="31"/>
        <v>59.990534521158132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 s="7">
        <f t="shared" si="28"/>
        <v>41345.208333333336</v>
      </c>
      <c r="N503">
        <v>1363237200</v>
      </c>
      <c r="O503" s="7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s="3">
        <f t="shared" si="30"/>
        <v>529.92307692307691</v>
      </c>
      <c r="G504" s="3">
        <f t="shared" si="31"/>
        <v>37.037634408602152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 s="7">
        <f t="shared" si="28"/>
        <v>41117.208333333336</v>
      </c>
      <c r="N504">
        <v>1345870800</v>
      </c>
      <c r="O504" s="7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s="3">
        <f t="shared" si="30"/>
        <v>180.32549019607845</v>
      </c>
      <c r="G505" s="3">
        <f t="shared" si="31"/>
        <v>99.963043478260872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 s="7">
        <f t="shared" si="28"/>
        <v>42186.208333333328</v>
      </c>
      <c r="N505">
        <v>1437454800</v>
      </c>
      <c r="O505" s="7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s="3">
        <f t="shared" si="30"/>
        <v>92.320000000000007</v>
      </c>
      <c r="G506" s="3">
        <f t="shared" si="31"/>
        <v>111.6774193548387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 s="7">
        <f t="shared" si="28"/>
        <v>42142.208333333328</v>
      </c>
      <c r="N506">
        <v>1432011600</v>
      </c>
      <c r="O506" s="7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s="3">
        <f t="shared" si="30"/>
        <v>13.901001112347053</v>
      </c>
      <c r="G507" s="3">
        <f t="shared" si="31"/>
        <v>36.014409221902014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 s="7">
        <f t="shared" si="28"/>
        <v>41341.25</v>
      </c>
      <c r="N507">
        <v>1366347600</v>
      </c>
      <c r="O507" s="7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s="3">
        <f t="shared" si="30"/>
        <v>927.07777777777767</v>
      </c>
      <c r="G508" s="3">
        <f t="shared" si="31"/>
        <v>66.010284810126578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 s="7">
        <f t="shared" si="28"/>
        <v>43062.25</v>
      </c>
      <c r="N508">
        <v>1512885600</v>
      </c>
      <c r="O508" s="7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s="3">
        <f t="shared" si="30"/>
        <v>39.857142857142861</v>
      </c>
      <c r="G509" s="3">
        <f t="shared" si="31"/>
        <v>44.05263157894737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 s="7">
        <f t="shared" si="28"/>
        <v>41373.208333333336</v>
      </c>
      <c r="N509">
        <v>1369717200</v>
      </c>
      <c r="O509" s="7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s="3">
        <f t="shared" si="30"/>
        <v>112.22929936305732</v>
      </c>
      <c r="G510" s="3">
        <f t="shared" si="31"/>
        <v>52.999726551818434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 s="7">
        <f t="shared" si="28"/>
        <v>43310.208333333328</v>
      </c>
      <c r="N510">
        <v>1534654800</v>
      </c>
      <c r="O510" s="7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s="3">
        <f t="shared" si="30"/>
        <v>70.925816023738875</v>
      </c>
      <c r="G511" s="3">
        <f t="shared" si="31"/>
        <v>95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 s="7">
        <f t="shared" si="28"/>
        <v>41034.208333333336</v>
      </c>
      <c r="N511">
        <v>1337058000</v>
      </c>
      <c r="O511" s="7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s="3">
        <f t="shared" si="30"/>
        <v>119.08974358974358</v>
      </c>
      <c r="G512" s="3">
        <f t="shared" si="31"/>
        <v>70.908396946564892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 s="7">
        <f t="shared" si="28"/>
        <v>43251.208333333328</v>
      </c>
      <c r="N512">
        <v>1529816400</v>
      </c>
      <c r="O512" s="7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s="3">
        <f t="shared" si="30"/>
        <v>24.017591339648174</v>
      </c>
      <c r="G513" s="3">
        <f t="shared" si="31"/>
        <v>98.060773480662988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 s="7">
        <f t="shared" si="28"/>
        <v>43671.208333333328</v>
      </c>
      <c r="N513">
        <v>1564894800</v>
      </c>
      <c r="O513" s="7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s="3">
        <f t="shared" si="30"/>
        <v>139.31868131868131</v>
      </c>
      <c r="G514" s="3">
        <f t="shared" si="31"/>
        <v>53.046025104602514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 s="7">
        <f t="shared" si="28"/>
        <v>41825.208333333336</v>
      </c>
      <c r="N514">
        <v>1404622800</v>
      </c>
      <c r="O514" s="7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s="3">
        <f t="shared" si="30"/>
        <v>39.277108433734945</v>
      </c>
      <c r="G515" s="3">
        <f t="shared" si="31"/>
        <v>93.142857142857139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 s="7">
        <f t="shared" ref="M515:M578" si="32">(((L515/60)/60/24)+DATE(1970,1,1))</f>
        <v>40430.208333333336</v>
      </c>
      <c r="N515">
        <v>1284181200</v>
      </c>
      <c r="O515" s="7">
        <f t="shared" ref="O515:O578" si="33">(((N515/60)/60/24)+DATE(1970,1,1))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s="3">
        <f t="shared" ref="F516:F579" si="34">E516/D516*100</f>
        <v>22.439077144917089</v>
      </c>
      <c r="G516" s="3">
        <f t="shared" ref="G516:G579" si="35">E516/I516</f>
        <v>58.945075757575758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 s="7">
        <f t="shared" si="32"/>
        <v>41614.25</v>
      </c>
      <c r="N516">
        <v>1386741600</v>
      </c>
      <c r="O516" s="7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s="3">
        <f t="shared" si="34"/>
        <v>55.779069767441861</v>
      </c>
      <c r="G517" s="3">
        <f t="shared" si="35"/>
        <v>36.067669172932334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 s="7">
        <f t="shared" si="32"/>
        <v>40900.25</v>
      </c>
      <c r="N517">
        <v>1324792800</v>
      </c>
      <c r="O517" s="7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s="3">
        <f t="shared" si="34"/>
        <v>42.523125996810208</v>
      </c>
      <c r="G518" s="3">
        <f t="shared" si="35"/>
        <v>63.030732860520096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 s="7">
        <f t="shared" si="32"/>
        <v>40396.208333333336</v>
      </c>
      <c r="N518">
        <v>1284354000</v>
      </c>
      <c r="O518" s="7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s="3">
        <f t="shared" si="34"/>
        <v>112.00000000000001</v>
      </c>
      <c r="G519" s="3">
        <f t="shared" si="35"/>
        <v>84.717948717948715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 s="7">
        <f t="shared" si="32"/>
        <v>42860.208333333328</v>
      </c>
      <c r="N519">
        <v>1494392400</v>
      </c>
      <c r="O519" s="7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s="3">
        <f t="shared" si="34"/>
        <v>7.0681818181818183</v>
      </c>
      <c r="G520" s="3">
        <f t="shared" si="35"/>
        <v>62.2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 s="7">
        <f t="shared" si="32"/>
        <v>43154.25</v>
      </c>
      <c r="N520">
        <v>1519538400</v>
      </c>
      <c r="O520" s="7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s="3">
        <f t="shared" si="34"/>
        <v>101.74563871693867</v>
      </c>
      <c r="G521" s="3">
        <f t="shared" si="35"/>
        <v>101.97518330513255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 s="7">
        <f t="shared" si="32"/>
        <v>42012.25</v>
      </c>
      <c r="N521">
        <v>1421906400</v>
      </c>
      <c r="O521" s="7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s="3">
        <f t="shared" si="34"/>
        <v>425.75</v>
      </c>
      <c r="G522" s="3">
        <f t="shared" si="35"/>
        <v>106.4375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 s="7">
        <f t="shared" si="32"/>
        <v>43574.208333333328</v>
      </c>
      <c r="N522">
        <v>1555909200</v>
      </c>
      <c r="O522" s="7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s="3">
        <f t="shared" si="34"/>
        <v>145.53947368421052</v>
      </c>
      <c r="G523" s="3">
        <f t="shared" si="35"/>
        <v>29.975609756097562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 s="7">
        <f t="shared" si="32"/>
        <v>42605.208333333328</v>
      </c>
      <c r="N523">
        <v>1472446800</v>
      </c>
      <c r="O523" s="7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s="3">
        <f t="shared" si="34"/>
        <v>32.453465346534657</v>
      </c>
      <c r="G524" s="3">
        <f t="shared" si="35"/>
        <v>85.806282722513089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 s="7">
        <f t="shared" si="32"/>
        <v>41093.208333333336</v>
      </c>
      <c r="N524">
        <v>1342328400</v>
      </c>
      <c r="O524" s="7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s="3">
        <f t="shared" si="34"/>
        <v>700.33333333333326</v>
      </c>
      <c r="G525" s="3">
        <f t="shared" si="35"/>
        <v>70.82022471910112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 s="7">
        <f t="shared" si="32"/>
        <v>40241.25</v>
      </c>
      <c r="N525">
        <v>1268114400</v>
      </c>
      <c r="O525" s="7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s="3">
        <f t="shared" si="34"/>
        <v>83.904860392967933</v>
      </c>
      <c r="G526" s="3">
        <f t="shared" si="35"/>
        <v>40.998484082870135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 s="7">
        <f t="shared" si="32"/>
        <v>40294.208333333336</v>
      </c>
      <c r="N526">
        <v>1273381200</v>
      </c>
      <c r="O526" s="7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s="3">
        <f t="shared" si="34"/>
        <v>84.19047619047619</v>
      </c>
      <c r="G527" s="3">
        <f t="shared" si="35"/>
        <v>28.063492063492063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 s="7">
        <f t="shared" si="32"/>
        <v>40505.25</v>
      </c>
      <c r="N527">
        <v>1290837600</v>
      </c>
      <c r="O527" s="7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s="3">
        <f t="shared" si="34"/>
        <v>155.95180722891567</v>
      </c>
      <c r="G528" s="3">
        <f t="shared" si="35"/>
        <v>88.054421768707485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 s="7">
        <f t="shared" si="32"/>
        <v>42364.25</v>
      </c>
      <c r="N528">
        <v>1454306400</v>
      </c>
      <c r="O528" s="7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s="3">
        <f t="shared" si="34"/>
        <v>99.619450317124731</v>
      </c>
      <c r="G529" s="3">
        <f t="shared" si="35"/>
        <v>31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 s="7">
        <f t="shared" si="32"/>
        <v>42405.25</v>
      </c>
      <c r="N529">
        <v>1457762400</v>
      </c>
      <c r="O529" s="7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s="3">
        <f t="shared" si="34"/>
        <v>80.300000000000011</v>
      </c>
      <c r="G530" s="3">
        <f t="shared" si="35"/>
        <v>90.337500000000006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 s="7">
        <f t="shared" si="32"/>
        <v>41601.25</v>
      </c>
      <c r="N530">
        <v>1389074400</v>
      </c>
      <c r="O530" s="7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s="3">
        <f t="shared" si="34"/>
        <v>11.254901960784313</v>
      </c>
      <c r="G531" s="3">
        <f t="shared" si="35"/>
        <v>63.777777777777779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 s="7">
        <f t="shared" si="32"/>
        <v>41769.208333333336</v>
      </c>
      <c r="N531">
        <v>1402117200</v>
      </c>
      <c r="O531" s="7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s="3">
        <f t="shared" si="34"/>
        <v>91.740952380952379</v>
      </c>
      <c r="G532" s="3">
        <f t="shared" si="35"/>
        <v>53.995515695067262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 s="7">
        <f t="shared" si="32"/>
        <v>40421.208333333336</v>
      </c>
      <c r="N532">
        <v>1284440400</v>
      </c>
      <c r="O532" s="7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s="3">
        <f t="shared" si="34"/>
        <v>95.521156936261391</v>
      </c>
      <c r="G533" s="3">
        <f t="shared" si="35"/>
        <v>48.993956043956047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 s="7">
        <f t="shared" si="32"/>
        <v>41589.25</v>
      </c>
      <c r="N533">
        <v>1388988000</v>
      </c>
      <c r="O533" s="7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s="3">
        <f t="shared" si="34"/>
        <v>502.87499999999994</v>
      </c>
      <c r="G534" s="3">
        <f t="shared" si="35"/>
        <v>63.857142857142854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 s="7">
        <f t="shared" si="32"/>
        <v>43125.25</v>
      </c>
      <c r="N534">
        <v>1516946400</v>
      </c>
      <c r="O534" s="7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s="3">
        <f t="shared" si="34"/>
        <v>159.24394463667818</v>
      </c>
      <c r="G535" s="3">
        <f t="shared" si="35"/>
        <v>82.996393146979258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 s="7">
        <f t="shared" si="32"/>
        <v>41479.208333333336</v>
      </c>
      <c r="N535">
        <v>1377752400</v>
      </c>
      <c r="O535" s="7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s="3">
        <f t="shared" si="34"/>
        <v>15.022446689113355</v>
      </c>
      <c r="G536" s="3">
        <f t="shared" si="35"/>
        <v>55.08230452674897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 s="7">
        <f t="shared" si="32"/>
        <v>43329.208333333328</v>
      </c>
      <c r="N536">
        <v>1534568400</v>
      </c>
      <c r="O536" s="7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s="3">
        <f t="shared" si="34"/>
        <v>482.03846153846149</v>
      </c>
      <c r="G537" s="3">
        <f t="shared" si="35"/>
        <v>62.044554455445542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 s="7">
        <f t="shared" si="32"/>
        <v>43259.208333333328</v>
      </c>
      <c r="N537">
        <v>1528606800</v>
      </c>
      <c r="O537" s="7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s="3">
        <f t="shared" si="34"/>
        <v>149.96938775510205</v>
      </c>
      <c r="G538" s="3">
        <f t="shared" si="35"/>
        <v>104.97857142857143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 s="7">
        <f t="shared" si="32"/>
        <v>40414.208333333336</v>
      </c>
      <c r="N538">
        <v>1284872400</v>
      </c>
      <c r="O538" s="7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s="3">
        <f t="shared" si="34"/>
        <v>117.22156398104266</v>
      </c>
      <c r="G539" s="3">
        <f t="shared" si="35"/>
        <v>94.044676806083643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 s="7">
        <f t="shared" si="32"/>
        <v>43342.208333333328</v>
      </c>
      <c r="N539">
        <v>1537592400</v>
      </c>
      <c r="O539" s="7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s="3">
        <f t="shared" si="34"/>
        <v>37.695968274950431</v>
      </c>
      <c r="G540" s="3">
        <f t="shared" si="35"/>
        <v>44.007716049382715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 s="7">
        <f t="shared" si="32"/>
        <v>41539.208333333336</v>
      </c>
      <c r="N540">
        <v>1381208400</v>
      </c>
      <c r="O540" s="7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s="3">
        <f t="shared" si="34"/>
        <v>72.653061224489804</v>
      </c>
      <c r="G541" s="3">
        <f t="shared" si="35"/>
        <v>92.467532467532465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 s="7">
        <f t="shared" si="32"/>
        <v>43647.208333333328</v>
      </c>
      <c r="N541">
        <v>1562475600</v>
      </c>
      <c r="O541" s="7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s="3">
        <f t="shared" si="34"/>
        <v>265.98113207547169</v>
      </c>
      <c r="G542" s="3">
        <f t="shared" si="35"/>
        <v>57.072874493927124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 s="7">
        <f t="shared" si="32"/>
        <v>43225.208333333328</v>
      </c>
      <c r="N542">
        <v>1527397200</v>
      </c>
      <c r="O542" s="7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s="3">
        <f t="shared" si="34"/>
        <v>24.205617977528089</v>
      </c>
      <c r="G543" s="3">
        <f t="shared" si="35"/>
        <v>109.07848101265823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 s="7">
        <f t="shared" si="32"/>
        <v>42165.208333333328</v>
      </c>
      <c r="N543">
        <v>1436158800</v>
      </c>
      <c r="O543" s="7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s="3">
        <f t="shared" si="34"/>
        <v>2.5064935064935066</v>
      </c>
      <c r="G544" s="3">
        <f t="shared" si="35"/>
        <v>39.387755102040813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 s="7">
        <f t="shared" si="32"/>
        <v>42391.25</v>
      </c>
      <c r="N544">
        <v>1456034400</v>
      </c>
      <c r="O544" s="7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s="3">
        <f t="shared" si="34"/>
        <v>16.329799764428738</v>
      </c>
      <c r="G545" s="3">
        <f t="shared" si="35"/>
        <v>77.022222222222226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 s="7">
        <f t="shared" si="32"/>
        <v>41528.208333333336</v>
      </c>
      <c r="N545">
        <v>1380171600</v>
      </c>
      <c r="O545" s="7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s="3">
        <f t="shared" si="34"/>
        <v>276.5</v>
      </c>
      <c r="G546" s="3">
        <f t="shared" si="35"/>
        <v>92.166666666666671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 s="7">
        <f t="shared" si="32"/>
        <v>42377.25</v>
      </c>
      <c r="N546">
        <v>1453356000</v>
      </c>
      <c r="O546" s="7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s="3">
        <f t="shared" si="34"/>
        <v>88.803571428571431</v>
      </c>
      <c r="G547" s="3">
        <f t="shared" si="35"/>
        <v>61.007063197026021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 s="7">
        <f t="shared" si="32"/>
        <v>43824.25</v>
      </c>
      <c r="N547">
        <v>1578981600</v>
      </c>
      <c r="O547" s="7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s="3">
        <f t="shared" si="34"/>
        <v>163.57142857142856</v>
      </c>
      <c r="G548" s="3">
        <f t="shared" si="35"/>
        <v>78.068181818181813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 s="7">
        <f t="shared" si="32"/>
        <v>43360.208333333328</v>
      </c>
      <c r="N548">
        <v>1537419600</v>
      </c>
      <c r="O548" s="7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s="3">
        <f t="shared" si="34"/>
        <v>969</v>
      </c>
      <c r="G549" s="3">
        <f t="shared" si="35"/>
        <v>80.75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 s="7">
        <f t="shared" si="32"/>
        <v>42029.25</v>
      </c>
      <c r="N549">
        <v>1423202400</v>
      </c>
      <c r="O549" s="7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s="3">
        <f t="shared" si="34"/>
        <v>270.91376701966715</v>
      </c>
      <c r="G550" s="3">
        <f t="shared" si="35"/>
        <v>59.991289782244557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 s="7">
        <f t="shared" si="32"/>
        <v>42461.208333333328</v>
      </c>
      <c r="N550">
        <v>1460610000</v>
      </c>
      <c r="O550" s="7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s="3">
        <f t="shared" si="34"/>
        <v>284.21355932203392</v>
      </c>
      <c r="G551" s="3">
        <f t="shared" si="35"/>
        <v>110.03018372703411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 s="7">
        <f t="shared" si="32"/>
        <v>41422.208333333336</v>
      </c>
      <c r="N551">
        <v>1370494800</v>
      </c>
      <c r="O551" s="7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s="3">
        <f t="shared" si="34"/>
        <v>4</v>
      </c>
      <c r="G552" s="3">
        <f t="shared" si="35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 s="7">
        <f t="shared" si="32"/>
        <v>40968.25</v>
      </c>
      <c r="N552">
        <v>1332306000</v>
      </c>
      <c r="O552" s="7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s="3">
        <f t="shared" si="34"/>
        <v>58.6329816768462</v>
      </c>
      <c r="G553" s="3">
        <f t="shared" si="35"/>
        <v>37.99856063332134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 s="7">
        <f t="shared" si="32"/>
        <v>41993.25</v>
      </c>
      <c r="N553">
        <v>1422511200</v>
      </c>
      <c r="O553" s="7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s="3">
        <f t="shared" si="34"/>
        <v>98.51111111111112</v>
      </c>
      <c r="G554" s="3">
        <f t="shared" si="35"/>
        <v>96.369565217391298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 s="7">
        <f t="shared" si="32"/>
        <v>42700.25</v>
      </c>
      <c r="N554">
        <v>1480312800</v>
      </c>
      <c r="O554" s="7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s="3">
        <f t="shared" si="34"/>
        <v>43.975381008206334</v>
      </c>
      <c r="G555" s="3">
        <f t="shared" si="35"/>
        <v>72.978599221789878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 s="7">
        <f t="shared" si="32"/>
        <v>40545.25</v>
      </c>
      <c r="N555">
        <v>1294034400</v>
      </c>
      <c r="O555" s="7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s="3">
        <f t="shared" si="34"/>
        <v>151.66315789473683</v>
      </c>
      <c r="G556" s="3">
        <f t="shared" si="35"/>
        <v>26.007220216606498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 s="7">
        <f t="shared" si="32"/>
        <v>42723.25</v>
      </c>
      <c r="N556">
        <v>1482645600</v>
      </c>
      <c r="O556" s="7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s="3">
        <f t="shared" si="34"/>
        <v>223.63492063492063</v>
      </c>
      <c r="G557" s="3">
        <f t="shared" si="35"/>
        <v>104.36296296296297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 s="7">
        <f t="shared" si="32"/>
        <v>41731.208333333336</v>
      </c>
      <c r="N557">
        <v>1399093200</v>
      </c>
      <c r="O557" s="7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s="3">
        <f t="shared" si="34"/>
        <v>239.75</v>
      </c>
      <c r="G558" s="3">
        <f t="shared" si="35"/>
        <v>102.18852459016394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 s="7">
        <f t="shared" si="32"/>
        <v>40792.208333333336</v>
      </c>
      <c r="N558">
        <v>1315890000</v>
      </c>
      <c r="O558" s="7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s="3">
        <f t="shared" si="34"/>
        <v>199.33333333333334</v>
      </c>
      <c r="G559" s="3">
        <f t="shared" si="35"/>
        <v>54.117647058823529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 s="7">
        <f t="shared" si="32"/>
        <v>42279.208333333328</v>
      </c>
      <c r="N559">
        <v>1444021200</v>
      </c>
      <c r="O559" s="7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s="3">
        <f t="shared" si="34"/>
        <v>137.34482758620689</v>
      </c>
      <c r="G560" s="3">
        <f t="shared" si="35"/>
        <v>63.222222222222221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 s="7">
        <f t="shared" si="32"/>
        <v>42424.25</v>
      </c>
      <c r="N560">
        <v>1460005200</v>
      </c>
      <c r="O560" s="7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s="3">
        <f t="shared" si="34"/>
        <v>100.9696106362773</v>
      </c>
      <c r="G561" s="3">
        <f t="shared" si="35"/>
        <v>104.03228962818004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 s="7">
        <f t="shared" si="32"/>
        <v>42584.208333333328</v>
      </c>
      <c r="N561">
        <v>1470718800</v>
      </c>
      <c r="O561" s="7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s="3">
        <f t="shared" si="34"/>
        <v>794.16</v>
      </c>
      <c r="G562" s="3">
        <f t="shared" si="35"/>
        <v>49.994334277620396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 s="7">
        <f t="shared" si="32"/>
        <v>40865.25</v>
      </c>
      <c r="N562">
        <v>1325052000</v>
      </c>
      <c r="O562" s="7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s="3">
        <f t="shared" si="34"/>
        <v>369.7</v>
      </c>
      <c r="G563" s="3">
        <f t="shared" si="35"/>
        <v>56.015151515151516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 s="7">
        <f t="shared" si="32"/>
        <v>40833.208333333336</v>
      </c>
      <c r="N563">
        <v>1319000400</v>
      </c>
      <c r="O563" s="7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s="3">
        <f t="shared" si="34"/>
        <v>12.818181818181817</v>
      </c>
      <c r="G564" s="3">
        <f t="shared" si="35"/>
        <v>48.807692307692307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 s="7">
        <f t="shared" si="32"/>
        <v>43536.208333333328</v>
      </c>
      <c r="N564">
        <v>1552539600</v>
      </c>
      <c r="O564" s="7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s="3">
        <f t="shared" si="34"/>
        <v>138.02702702702703</v>
      </c>
      <c r="G565" s="3">
        <f t="shared" si="35"/>
        <v>60.082352941176474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 s="7">
        <f t="shared" si="32"/>
        <v>43417.25</v>
      </c>
      <c r="N565">
        <v>1543816800</v>
      </c>
      <c r="O565" s="7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s="3">
        <f t="shared" si="34"/>
        <v>83.813278008298752</v>
      </c>
      <c r="G566" s="3">
        <f t="shared" si="35"/>
        <v>78.990502793296088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 s="7">
        <f t="shared" si="32"/>
        <v>42078.208333333328</v>
      </c>
      <c r="N566">
        <v>1427086800</v>
      </c>
      <c r="O566" s="7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s="3">
        <f t="shared" si="34"/>
        <v>204.60063224446787</v>
      </c>
      <c r="G567" s="3">
        <f t="shared" si="35"/>
        <v>53.99499443826474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 s="7">
        <f t="shared" si="32"/>
        <v>40862.25</v>
      </c>
      <c r="N567">
        <v>1323064800</v>
      </c>
      <c r="O567" s="7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s="3">
        <f t="shared" si="34"/>
        <v>44.344086021505376</v>
      </c>
      <c r="G568" s="3">
        <f t="shared" si="35"/>
        <v>111.45945945945945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 s="7">
        <f t="shared" si="32"/>
        <v>42424.25</v>
      </c>
      <c r="N568">
        <v>1458277200</v>
      </c>
      <c r="O568" s="7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s="3">
        <f t="shared" si="34"/>
        <v>218.60294117647058</v>
      </c>
      <c r="G569" s="3">
        <f t="shared" si="35"/>
        <v>60.922131147540981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 s="7">
        <f t="shared" si="32"/>
        <v>41830.208333333336</v>
      </c>
      <c r="N569">
        <v>1405141200</v>
      </c>
      <c r="O569" s="7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s="3">
        <f t="shared" si="34"/>
        <v>186.03314917127071</v>
      </c>
      <c r="G570" s="3">
        <f t="shared" si="35"/>
        <v>26.0015444015444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 s="7">
        <f t="shared" si="32"/>
        <v>40374.208333333336</v>
      </c>
      <c r="N570">
        <v>1283058000</v>
      </c>
      <c r="O570" s="7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s="3">
        <f t="shared" si="34"/>
        <v>237.33830845771143</v>
      </c>
      <c r="G571" s="3">
        <f t="shared" si="35"/>
        <v>80.993208828522924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 s="7">
        <f t="shared" si="32"/>
        <v>40554.25</v>
      </c>
      <c r="N571">
        <v>1295762400</v>
      </c>
      <c r="O571" s="7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s="3">
        <f t="shared" si="34"/>
        <v>305.65384615384613</v>
      </c>
      <c r="G572" s="3">
        <f t="shared" si="35"/>
        <v>34.995963302752294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 s="7">
        <f t="shared" si="32"/>
        <v>41993.25</v>
      </c>
      <c r="N572">
        <v>1419573600</v>
      </c>
      <c r="O572" s="7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s="3">
        <f t="shared" si="34"/>
        <v>94.142857142857139</v>
      </c>
      <c r="G573" s="3">
        <f t="shared" si="35"/>
        <v>94.142857142857139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 s="7">
        <f t="shared" si="32"/>
        <v>42174.208333333328</v>
      </c>
      <c r="N573">
        <v>1438750800</v>
      </c>
      <c r="O573" s="7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s="3">
        <f t="shared" si="34"/>
        <v>54.400000000000006</v>
      </c>
      <c r="G574" s="3">
        <f t="shared" si="35"/>
        <v>52.085106382978722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 s="7">
        <f t="shared" si="32"/>
        <v>42275.208333333328</v>
      </c>
      <c r="N574">
        <v>1444798800</v>
      </c>
      <c r="O574" s="7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s="3">
        <f t="shared" si="34"/>
        <v>111.88059701492537</v>
      </c>
      <c r="G575" s="3">
        <f t="shared" si="35"/>
        <v>24.986666666666668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 s="7">
        <f t="shared" si="32"/>
        <v>41761.208333333336</v>
      </c>
      <c r="N575">
        <v>1399179600</v>
      </c>
      <c r="O575" s="7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s="3">
        <f t="shared" si="34"/>
        <v>369.14814814814815</v>
      </c>
      <c r="G576" s="3">
        <f t="shared" si="35"/>
        <v>69.215277777777771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 s="7">
        <f t="shared" si="32"/>
        <v>43806.25</v>
      </c>
      <c r="N576">
        <v>1576562400</v>
      </c>
      <c r="O576" s="7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s="3">
        <f t="shared" si="34"/>
        <v>62.930372148859547</v>
      </c>
      <c r="G577" s="3">
        <f t="shared" si="35"/>
        <v>93.944444444444443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 s="7">
        <f t="shared" si="32"/>
        <v>41779.208333333336</v>
      </c>
      <c r="N577">
        <v>1400821200</v>
      </c>
      <c r="O577" s="7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s="3">
        <f t="shared" si="34"/>
        <v>64.927835051546396</v>
      </c>
      <c r="G578" s="3">
        <f t="shared" si="35"/>
        <v>98.40625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 s="7">
        <f t="shared" si="32"/>
        <v>43040.208333333328</v>
      </c>
      <c r="N578">
        <v>1510984800</v>
      </c>
      <c r="O578" s="7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s="3">
        <f t="shared" si="34"/>
        <v>18.853658536585368</v>
      </c>
      <c r="G579" s="3">
        <f t="shared" si="35"/>
        <v>41.783783783783782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 s="7">
        <f t="shared" ref="M579:M642" si="36">(((L579/60)/60/24)+DATE(1970,1,1))</f>
        <v>40613.25</v>
      </c>
      <c r="N579">
        <v>1302066000</v>
      </c>
      <c r="O579" s="7">
        <f t="shared" ref="O579:O642" si="37">(((N579/60)/60/24)+DATE(1970,1,1))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s="3">
        <f t="shared" ref="F580:F643" si="38">E580/D580*100</f>
        <v>16.754404145077721</v>
      </c>
      <c r="G580" s="3">
        <f t="shared" ref="G580:G643" si="39">E580/I580</f>
        <v>65.991836734693877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 s="7">
        <f t="shared" si="36"/>
        <v>40878.25</v>
      </c>
      <c r="N580">
        <v>1322978400</v>
      </c>
      <c r="O580" s="7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s="3">
        <f t="shared" si="38"/>
        <v>101.11290322580646</v>
      </c>
      <c r="G581" s="3">
        <f t="shared" si="39"/>
        <v>72.05747126436782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 s="7">
        <f t="shared" si="36"/>
        <v>40762.208333333336</v>
      </c>
      <c r="N581">
        <v>1313730000</v>
      </c>
      <c r="O581" s="7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s="3">
        <f t="shared" si="38"/>
        <v>341.5022831050228</v>
      </c>
      <c r="G582" s="3">
        <f t="shared" si="39"/>
        <v>48.003209242618745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 s="7">
        <f t="shared" si="36"/>
        <v>41696.25</v>
      </c>
      <c r="N582">
        <v>1394085600</v>
      </c>
      <c r="O582" s="7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s="3">
        <f t="shared" si="38"/>
        <v>64.016666666666666</v>
      </c>
      <c r="G583" s="3">
        <f t="shared" si="39"/>
        <v>54.098591549295776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 s="7">
        <f t="shared" si="36"/>
        <v>40662.208333333336</v>
      </c>
      <c r="N583">
        <v>1305349200</v>
      </c>
      <c r="O583" s="7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s="3">
        <f t="shared" si="38"/>
        <v>52.080459770114942</v>
      </c>
      <c r="G584" s="3">
        <f t="shared" si="39"/>
        <v>107.88095238095238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 s="7">
        <f t="shared" si="36"/>
        <v>42165.208333333328</v>
      </c>
      <c r="N584">
        <v>1434344400</v>
      </c>
      <c r="O584" s="7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s="3">
        <f t="shared" si="38"/>
        <v>322.40211640211641</v>
      </c>
      <c r="G585" s="3">
        <f t="shared" si="39"/>
        <v>67.034103410341032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 s="7">
        <f t="shared" si="36"/>
        <v>40959.25</v>
      </c>
      <c r="N585">
        <v>1331186400</v>
      </c>
      <c r="O585" s="7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s="3">
        <f t="shared" si="38"/>
        <v>119.50810185185186</v>
      </c>
      <c r="G586" s="3">
        <f t="shared" si="39"/>
        <v>64.01425914445133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 s="7">
        <f t="shared" si="36"/>
        <v>41024.208333333336</v>
      </c>
      <c r="N586">
        <v>1336539600</v>
      </c>
      <c r="O586" s="7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s="3">
        <f t="shared" si="38"/>
        <v>146.79775280898878</v>
      </c>
      <c r="G587" s="3">
        <f t="shared" si="39"/>
        <v>96.066176470588232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 s="7">
        <f t="shared" si="36"/>
        <v>40255.208333333336</v>
      </c>
      <c r="N587">
        <v>1269752400</v>
      </c>
      <c r="O587" s="7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s="3">
        <f t="shared" si="38"/>
        <v>950.57142857142856</v>
      </c>
      <c r="G588" s="3">
        <f t="shared" si="39"/>
        <v>51.184615384615384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 s="7">
        <f t="shared" si="36"/>
        <v>40499.25</v>
      </c>
      <c r="N588">
        <v>1291615200</v>
      </c>
      <c r="O588" s="7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s="3">
        <f t="shared" si="38"/>
        <v>72.893617021276597</v>
      </c>
      <c r="G589" s="3">
        <f t="shared" si="39"/>
        <v>43.92307692307692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 s="7">
        <f t="shared" si="36"/>
        <v>43484.25</v>
      </c>
      <c r="N589">
        <v>1552366800</v>
      </c>
      <c r="O589" s="7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s="3">
        <f t="shared" si="38"/>
        <v>79.008248730964468</v>
      </c>
      <c r="G590" s="3">
        <f t="shared" si="39"/>
        <v>91.021198830409361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 s="7">
        <f t="shared" si="36"/>
        <v>40262.208333333336</v>
      </c>
      <c r="N590">
        <v>1272171600</v>
      </c>
      <c r="O590" s="7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s="3">
        <f t="shared" si="38"/>
        <v>64.721518987341781</v>
      </c>
      <c r="G591" s="3">
        <f t="shared" si="39"/>
        <v>50.127450980392155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 s="7">
        <f t="shared" si="36"/>
        <v>42190.208333333328</v>
      </c>
      <c r="N591">
        <v>1436677200</v>
      </c>
      <c r="O591" s="7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s="3">
        <f t="shared" si="38"/>
        <v>82.028169014084511</v>
      </c>
      <c r="G592" s="3">
        <f t="shared" si="39"/>
        <v>67.720930232558146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 s="7">
        <f t="shared" si="36"/>
        <v>41994.25</v>
      </c>
      <c r="N592">
        <v>1420092000</v>
      </c>
      <c r="O592" s="7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s="3">
        <f t="shared" si="38"/>
        <v>1037.6666666666667</v>
      </c>
      <c r="G593" s="3">
        <f t="shared" si="39"/>
        <v>61.03921568627451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 s="7">
        <f t="shared" si="36"/>
        <v>40373.208333333336</v>
      </c>
      <c r="N593">
        <v>1279947600</v>
      </c>
      <c r="O593" s="7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s="3">
        <f t="shared" si="38"/>
        <v>12.910076530612244</v>
      </c>
      <c r="G594" s="3">
        <f t="shared" si="39"/>
        <v>80.011857707509876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 s="7">
        <f t="shared" si="36"/>
        <v>41789.208333333336</v>
      </c>
      <c r="N594">
        <v>1402203600</v>
      </c>
      <c r="O594" s="7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s="3">
        <f t="shared" si="38"/>
        <v>154.84210526315789</v>
      </c>
      <c r="G595" s="3">
        <f t="shared" si="39"/>
        <v>47.001497753369947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 s="7">
        <f t="shared" si="36"/>
        <v>41724.208333333336</v>
      </c>
      <c r="N595">
        <v>1396933200</v>
      </c>
      <c r="O595" s="7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s="3">
        <f t="shared" si="38"/>
        <v>7.0991735537190088</v>
      </c>
      <c r="G596" s="3">
        <f t="shared" si="39"/>
        <v>71.127388535031841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 s="7">
        <f t="shared" si="36"/>
        <v>42548.208333333328</v>
      </c>
      <c r="N596">
        <v>1467262800</v>
      </c>
      <c r="O596" s="7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s="3">
        <f t="shared" si="38"/>
        <v>208.52773826458036</v>
      </c>
      <c r="G597" s="3">
        <f t="shared" si="39"/>
        <v>89.99079189686924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 s="7">
        <f t="shared" si="36"/>
        <v>40253.208333333336</v>
      </c>
      <c r="N597">
        <v>1270530000</v>
      </c>
      <c r="O597" s="7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s="3">
        <f t="shared" si="38"/>
        <v>99.683544303797461</v>
      </c>
      <c r="G598" s="3">
        <f t="shared" si="39"/>
        <v>43.032786885245905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 s="7">
        <f t="shared" si="36"/>
        <v>42434.25</v>
      </c>
      <c r="N598">
        <v>1457762400</v>
      </c>
      <c r="O598" s="7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s="3">
        <f t="shared" si="38"/>
        <v>201.59756097560978</v>
      </c>
      <c r="G599" s="3">
        <f t="shared" si="39"/>
        <v>67.997714808043881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 s="7">
        <f t="shared" si="36"/>
        <v>43786.25</v>
      </c>
      <c r="N599">
        <v>1575525600</v>
      </c>
      <c r="O599" s="7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s="3">
        <f t="shared" si="38"/>
        <v>162.09032258064516</v>
      </c>
      <c r="G600" s="3">
        <f t="shared" si="39"/>
        <v>73.004566210045667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 s="7">
        <f t="shared" si="36"/>
        <v>40344.208333333336</v>
      </c>
      <c r="N600">
        <v>1279083600</v>
      </c>
      <c r="O600" s="7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s="3">
        <f t="shared" si="38"/>
        <v>3.6436208125445471</v>
      </c>
      <c r="G601" s="3">
        <f t="shared" si="39"/>
        <v>62.341463414634148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 s="7">
        <f t="shared" si="36"/>
        <v>42047.25</v>
      </c>
      <c r="N601">
        <v>1424412000</v>
      </c>
      <c r="O601" s="7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s="3">
        <f t="shared" si="38"/>
        <v>5</v>
      </c>
      <c r="G602" s="3">
        <f t="shared" si="39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 s="7">
        <f t="shared" si="36"/>
        <v>41485.208333333336</v>
      </c>
      <c r="N602">
        <v>1376197200</v>
      </c>
      <c r="O602" s="7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s="3">
        <f t="shared" si="38"/>
        <v>206.63492063492063</v>
      </c>
      <c r="G603" s="3">
        <f t="shared" si="39"/>
        <v>67.103092783505161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 s="7">
        <f t="shared" si="36"/>
        <v>41789.208333333336</v>
      </c>
      <c r="N603">
        <v>1402894800</v>
      </c>
      <c r="O603" s="7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s="3">
        <f t="shared" si="38"/>
        <v>128.23628691983123</v>
      </c>
      <c r="G604" s="3">
        <f t="shared" si="39"/>
        <v>79.978947368421046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 s="7">
        <f t="shared" si="36"/>
        <v>42160.208333333328</v>
      </c>
      <c r="N604">
        <v>1434430800</v>
      </c>
      <c r="O604" s="7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s="3">
        <f t="shared" si="38"/>
        <v>119.66037735849055</v>
      </c>
      <c r="G605" s="3">
        <f t="shared" si="39"/>
        <v>62.176470588235297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 s="7">
        <f t="shared" si="36"/>
        <v>43573.208333333328</v>
      </c>
      <c r="N605">
        <v>1557896400</v>
      </c>
      <c r="O605" s="7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s="3">
        <f t="shared" si="38"/>
        <v>170.73055242390078</v>
      </c>
      <c r="G606" s="3">
        <f t="shared" si="39"/>
        <v>53.005950297514879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 s="7">
        <f t="shared" si="36"/>
        <v>40565.25</v>
      </c>
      <c r="N606">
        <v>1297490400</v>
      </c>
      <c r="O606" s="7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s="3">
        <f t="shared" si="38"/>
        <v>187.21212121212122</v>
      </c>
      <c r="G607" s="3">
        <f t="shared" si="39"/>
        <v>57.738317757009348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 s="7">
        <f t="shared" si="36"/>
        <v>42280.208333333328</v>
      </c>
      <c r="N607">
        <v>1447394400</v>
      </c>
      <c r="O607" s="7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s="3">
        <f t="shared" si="38"/>
        <v>188.38235294117646</v>
      </c>
      <c r="G608" s="3">
        <f t="shared" si="39"/>
        <v>40.03125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 s="7">
        <f t="shared" si="36"/>
        <v>42436.25</v>
      </c>
      <c r="N608">
        <v>1458277200</v>
      </c>
      <c r="O608" s="7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s="3">
        <f t="shared" si="38"/>
        <v>131.29869186046511</v>
      </c>
      <c r="G609" s="3">
        <f t="shared" si="39"/>
        <v>81.016591928251117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 s="7">
        <f t="shared" si="36"/>
        <v>41721.208333333336</v>
      </c>
      <c r="N609">
        <v>1395723600</v>
      </c>
      <c r="O609" s="7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s="3">
        <f t="shared" si="38"/>
        <v>283.97435897435901</v>
      </c>
      <c r="G610" s="3">
        <f t="shared" si="39"/>
        <v>35.047468354430379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 s="7">
        <f t="shared" si="36"/>
        <v>43530.25</v>
      </c>
      <c r="N610">
        <v>1552197600</v>
      </c>
      <c r="O610" s="7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s="3">
        <f t="shared" si="38"/>
        <v>120.41999999999999</v>
      </c>
      <c r="G611" s="3">
        <f t="shared" si="39"/>
        <v>102.92307692307692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 s="7">
        <f t="shared" si="36"/>
        <v>43481.25</v>
      </c>
      <c r="N611">
        <v>1549087200</v>
      </c>
      <c r="O611" s="7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s="3">
        <f t="shared" si="38"/>
        <v>419.0560747663551</v>
      </c>
      <c r="G612" s="3">
        <f t="shared" si="39"/>
        <v>27.998126756166094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 s="7">
        <f t="shared" si="36"/>
        <v>41259.25</v>
      </c>
      <c r="N612">
        <v>1356847200</v>
      </c>
      <c r="O612" s="7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s="3">
        <f t="shared" si="38"/>
        <v>13.853658536585368</v>
      </c>
      <c r="G613" s="3">
        <f t="shared" si="39"/>
        <v>75.733333333333334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 s="7">
        <f t="shared" si="36"/>
        <v>41480.208333333336</v>
      </c>
      <c r="N613">
        <v>1375765200</v>
      </c>
      <c r="O613" s="7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s="3">
        <f t="shared" si="38"/>
        <v>139.43548387096774</v>
      </c>
      <c r="G614" s="3">
        <f t="shared" si="39"/>
        <v>45.026041666666664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 s="7">
        <f t="shared" si="36"/>
        <v>40474.208333333336</v>
      </c>
      <c r="N614">
        <v>1289800800</v>
      </c>
      <c r="O614" s="7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s="3">
        <f t="shared" si="38"/>
        <v>174</v>
      </c>
      <c r="G615" s="3">
        <f t="shared" si="39"/>
        <v>73.615384615384613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 s="7">
        <f t="shared" si="36"/>
        <v>42973.208333333328</v>
      </c>
      <c r="N615">
        <v>1504501200</v>
      </c>
      <c r="O615" s="7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s="3">
        <f t="shared" si="38"/>
        <v>155.49056603773585</v>
      </c>
      <c r="G616" s="3">
        <f t="shared" si="39"/>
        <v>56.991701244813278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 s="7">
        <f t="shared" si="36"/>
        <v>42746.25</v>
      </c>
      <c r="N616">
        <v>1485669600</v>
      </c>
      <c r="O616" s="7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s="3">
        <f t="shared" si="38"/>
        <v>170.44705882352943</v>
      </c>
      <c r="G617" s="3">
        <f t="shared" si="39"/>
        <v>85.223529411764702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 s="7">
        <f t="shared" si="36"/>
        <v>42489.208333333328</v>
      </c>
      <c r="N617">
        <v>1462770000</v>
      </c>
      <c r="O617" s="7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s="3">
        <f t="shared" si="38"/>
        <v>189.515625</v>
      </c>
      <c r="G618" s="3">
        <f t="shared" si="39"/>
        <v>50.962184873949582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 s="7">
        <f t="shared" si="36"/>
        <v>41537.208333333336</v>
      </c>
      <c r="N618">
        <v>1379739600</v>
      </c>
      <c r="O618" s="7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s="3">
        <f t="shared" si="38"/>
        <v>249.71428571428572</v>
      </c>
      <c r="G619" s="3">
        <f t="shared" si="39"/>
        <v>63.563636363636363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 s="7">
        <f t="shared" si="36"/>
        <v>41794.208333333336</v>
      </c>
      <c r="N619">
        <v>1402722000</v>
      </c>
      <c r="O619" s="7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s="3">
        <f t="shared" si="38"/>
        <v>48.860523665659613</v>
      </c>
      <c r="G620" s="3">
        <f t="shared" si="39"/>
        <v>80.999165275459092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 s="7">
        <f t="shared" si="36"/>
        <v>41396.208333333336</v>
      </c>
      <c r="N620">
        <v>1369285200</v>
      </c>
      <c r="O620" s="7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s="3">
        <f t="shared" si="38"/>
        <v>28.461970393057683</v>
      </c>
      <c r="G621" s="3">
        <f t="shared" si="39"/>
        <v>86.044753086419746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 s="7">
        <f t="shared" si="36"/>
        <v>40669.208333333336</v>
      </c>
      <c r="N621">
        <v>1304744400</v>
      </c>
      <c r="O621" s="7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s="3">
        <f t="shared" si="38"/>
        <v>268.02325581395348</v>
      </c>
      <c r="G622" s="3">
        <f t="shared" si="39"/>
        <v>90.0390625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 s="7">
        <f t="shared" si="36"/>
        <v>42559.208333333328</v>
      </c>
      <c r="N622">
        <v>1468299600</v>
      </c>
      <c r="O622" s="7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s="3">
        <f t="shared" si="38"/>
        <v>619.80078125</v>
      </c>
      <c r="G623" s="3">
        <f t="shared" si="39"/>
        <v>74.006063432835816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 s="7">
        <f t="shared" si="36"/>
        <v>42626.208333333328</v>
      </c>
      <c r="N623">
        <v>1474174800</v>
      </c>
      <c r="O623" s="7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s="3">
        <f t="shared" si="38"/>
        <v>3.1301587301587301</v>
      </c>
      <c r="G624" s="3">
        <f t="shared" si="39"/>
        <v>92.4375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 s="7">
        <f t="shared" si="36"/>
        <v>43205.208333333328</v>
      </c>
      <c r="N624">
        <v>1526014800</v>
      </c>
      <c r="O624" s="7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s="3">
        <f t="shared" si="38"/>
        <v>159.92152704135739</v>
      </c>
      <c r="G625" s="3">
        <f t="shared" si="39"/>
        <v>55.999257333828446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 s="7">
        <f t="shared" si="36"/>
        <v>42201.208333333328</v>
      </c>
      <c r="N625">
        <v>1437454800</v>
      </c>
      <c r="O625" s="7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s="3">
        <f t="shared" si="38"/>
        <v>279.39215686274508</v>
      </c>
      <c r="G626" s="3">
        <f t="shared" si="39"/>
        <v>32.983796296296298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 s="7">
        <f t="shared" si="36"/>
        <v>42029.25</v>
      </c>
      <c r="N626">
        <v>1422684000</v>
      </c>
      <c r="O626" s="7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s="3">
        <f t="shared" si="38"/>
        <v>77.373333333333335</v>
      </c>
      <c r="G627" s="3">
        <f t="shared" si="39"/>
        <v>93.596774193548384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 s="7">
        <f t="shared" si="36"/>
        <v>43857.25</v>
      </c>
      <c r="N627">
        <v>1581314400</v>
      </c>
      <c r="O627" s="7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s="3">
        <f t="shared" si="38"/>
        <v>206.32812500000003</v>
      </c>
      <c r="G628" s="3">
        <f t="shared" si="39"/>
        <v>69.867724867724874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 s="7">
        <f t="shared" si="36"/>
        <v>40449.208333333336</v>
      </c>
      <c r="N628">
        <v>1286427600</v>
      </c>
      <c r="O628" s="7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s="3">
        <f t="shared" si="38"/>
        <v>694.25</v>
      </c>
      <c r="G629" s="3">
        <f t="shared" si="39"/>
        <v>72.129870129870127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 s="7">
        <f t="shared" si="36"/>
        <v>40345.208333333336</v>
      </c>
      <c r="N629">
        <v>1278738000</v>
      </c>
      <c r="O629" s="7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s="3">
        <f t="shared" si="38"/>
        <v>151.78947368421052</v>
      </c>
      <c r="G630" s="3">
        <f t="shared" si="39"/>
        <v>30.041666666666668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 s="7">
        <f t="shared" si="36"/>
        <v>40455.208333333336</v>
      </c>
      <c r="N630">
        <v>1286427600</v>
      </c>
      <c r="O630" s="7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s="3">
        <f t="shared" si="38"/>
        <v>64.58207217694995</v>
      </c>
      <c r="G631" s="3">
        <f t="shared" si="39"/>
        <v>73.968000000000004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 s="7">
        <f t="shared" si="36"/>
        <v>42557.208333333328</v>
      </c>
      <c r="N631">
        <v>1467954000</v>
      </c>
      <c r="O631" s="7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s="3">
        <f t="shared" si="38"/>
        <v>62.873684210526314</v>
      </c>
      <c r="G632" s="3">
        <f t="shared" si="39"/>
        <v>68.65517241379311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 s="7">
        <f t="shared" si="36"/>
        <v>43586.208333333328</v>
      </c>
      <c r="N632">
        <v>1557637200</v>
      </c>
      <c r="O632" s="7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s="3">
        <f t="shared" si="38"/>
        <v>310.39864864864865</v>
      </c>
      <c r="G633" s="3">
        <f t="shared" si="39"/>
        <v>59.992164544564154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 s="7">
        <f t="shared" si="36"/>
        <v>43550.208333333328</v>
      </c>
      <c r="N633">
        <v>1553922000</v>
      </c>
      <c r="O633" s="7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s="3">
        <f t="shared" si="38"/>
        <v>42.859916782246884</v>
      </c>
      <c r="G634" s="3">
        <f t="shared" si="39"/>
        <v>111.15827338129496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 s="7">
        <f t="shared" si="36"/>
        <v>41945.208333333336</v>
      </c>
      <c r="N634">
        <v>1416463200</v>
      </c>
      <c r="O634" s="7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s="3">
        <f t="shared" si="38"/>
        <v>83.119402985074629</v>
      </c>
      <c r="G635" s="3">
        <f t="shared" si="39"/>
        <v>53.038095238095238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 s="7">
        <f t="shared" si="36"/>
        <v>42315.25</v>
      </c>
      <c r="N635">
        <v>1447221600</v>
      </c>
      <c r="O635" s="7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s="3">
        <f t="shared" si="38"/>
        <v>78.531302876480552</v>
      </c>
      <c r="G636" s="3">
        <f t="shared" si="39"/>
        <v>55.985524728588658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 s="7">
        <f t="shared" si="36"/>
        <v>42819.208333333328</v>
      </c>
      <c r="N636">
        <v>1491627600</v>
      </c>
      <c r="O636" s="7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s="3">
        <f t="shared" si="38"/>
        <v>114.09352517985612</v>
      </c>
      <c r="G637" s="3">
        <f t="shared" si="39"/>
        <v>69.986760812003524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 s="7">
        <f t="shared" si="36"/>
        <v>41314.25</v>
      </c>
      <c r="N637">
        <v>1363150800</v>
      </c>
      <c r="O637" s="7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s="3">
        <f t="shared" si="38"/>
        <v>64.537683358624179</v>
      </c>
      <c r="G638" s="3">
        <f t="shared" si="39"/>
        <v>48.998079877112133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 s="7">
        <f t="shared" si="36"/>
        <v>40926.25</v>
      </c>
      <c r="N638">
        <v>1330754400</v>
      </c>
      <c r="O638" s="7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s="3">
        <f t="shared" si="38"/>
        <v>79.411764705882348</v>
      </c>
      <c r="G639" s="3">
        <f t="shared" si="39"/>
        <v>103.84615384615384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 s="7">
        <f t="shared" si="36"/>
        <v>42688.25</v>
      </c>
      <c r="N639">
        <v>1479794400</v>
      </c>
      <c r="O639" s="7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s="3">
        <f t="shared" si="38"/>
        <v>11.419117647058824</v>
      </c>
      <c r="G640" s="3">
        <f t="shared" si="39"/>
        <v>99.127659574468083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 s="7">
        <f t="shared" si="36"/>
        <v>40386.208333333336</v>
      </c>
      <c r="N640">
        <v>1281243600</v>
      </c>
      <c r="O640" s="7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s="3">
        <f t="shared" si="38"/>
        <v>56.186046511627907</v>
      </c>
      <c r="G641" s="3">
        <f t="shared" si="39"/>
        <v>107.37777777777778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 s="7">
        <f t="shared" si="36"/>
        <v>43309.208333333328</v>
      </c>
      <c r="N641">
        <v>1532754000</v>
      </c>
      <c r="O641" s="7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s="3">
        <f t="shared" si="38"/>
        <v>16.501669449081803</v>
      </c>
      <c r="G642" s="3">
        <f t="shared" si="39"/>
        <v>76.922178988326849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 s="7">
        <f t="shared" si="36"/>
        <v>42387.25</v>
      </c>
      <c r="N642">
        <v>1453356000</v>
      </c>
      <c r="O642" s="7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s="3">
        <f t="shared" si="38"/>
        <v>119.96808510638297</v>
      </c>
      <c r="G643" s="3">
        <f t="shared" si="39"/>
        <v>58.128865979381445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 s="7">
        <f t="shared" ref="M643:M706" si="40">(((L643/60)/60/24)+DATE(1970,1,1))</f>
        <v>42786.25</v>
      </c>
      <c r="N643">
        <v>1489986000</v>
      </c>
      <c r="O643" s="7">
        <f t="shared" ref="O643:O706" si="41">(((N643/60)/60/24)+DATE(1970,1,1))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s="3">
        <f t="shared" ref="F644:F707" si="42">E644/D644*100</f>
        <v>145.45652173913044</v>
      </c>
      <c r="G644" s="3">
        <f t="shared" ref="G644:G707" si="43">E644/I644</f>
        <v>103.73643410852713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 s="7">
        <f t="shared" si="40"/>
        <v>43451.25</v>
      </c>
      <c r="N644">
        <v>1545804000</v>
      </c>
      <c r="O644" s="7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s="3">
        <f t="shared" si="42"/>
        <v>221.38255033557047</v>
      </c>
      <c r="G645" s="3">
        <f t="shared" si="43"/>
        <v>87.962666666666664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 s="7">
        <f t="shared" si="40"/>
        <v>42795.25</v>
      </c>
      <c r="N645">
        <v>1489899600</v>
      </c>
      <c r="O645" s="7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s="3">
        <f t="shared" si="42"/>
        <v>48.396694214876035</v>
      </c>
      <c r="G646" s="3">
        <f t="shared" si="43"/>
        <v>28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 s="7">
        <f t="shared" si="40"/>
        <v>43452.25</v>
      </c>
      <c r="N646">
        <v>1546495200</v>
      </c>
      <c r="O646" s="7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s="3">
        <f t="shared" si="42"/>
        <v>92.911504424778755</v>
      </c>
      <c r="G647" s="3">
        <f t="shared" si="43"/>
        <v>37.999361294443261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 s="7">
        <f t="shared" si="40"/>
        <v>43369.208333333328</v>
      </c>
      <c r="N647">
        <v>1539752400</v>
      </c>
      <c r="O647" s="7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s="3">
        <f t="shared" si="42"/>
        <v>88.599797365754824</v>
      </c>
      <c r="G648" s="3">
        <f t="shared" si="43"/>
        <v>29.999313893653515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 s="7">
        <f t="shared" si="40"/>
        <v>41346.208333333336</v>
      </c>
      <c r="N648">
        <v>1364101200</v>
      </c>
      <c r="O648" s="7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s="3">
        <f t="shared" si="42"/>
        <v>41.4</v>
      </c>
      <c r="G649" s="3">
        <f t="shared" si="43"/>
        <v>103.5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 s="7">
        <f t="shared" si="40"/>
        <v>43199.208333333328</v>
      </c>
      <c r="N649">
        <v>1525323600</v>
      </c>
      <c r="O649" s="7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s="3">
        <f t="shared" si="42"/>
        <v>63.056795131845846</v>
      </c>
      <c r="G650" s="3">
        <f t="shared" si="43"/>
        <v>85.994467496542185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 s="7">
        <f t="shared" si="40"/>
        <v>42922.208333333328</v>
      </c>
      <c r="N650">
        <v>1500872400</v>
      </c>
      <c r="O650" s="7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s="3">
        <f t="shared" si="42"/>
        <v>48.482333607230892</v>
      </c>
      <c r="G651" s="3">
        <f t="shared" si="43"/>
        <v>98.011627906976742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 s="7">
        <f t="shared" si="40"/>
        <v>40471.208333333336</v>
      </c>
      <c r="N651">
        <v>1288501200</v>
      </c>
      <c r="O651" s="7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s="3">
        <f t="shared" si="42"/>
        <v>2</v>
      </c>
      <c r="G652" s="3">
        <f t="shared" si="43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 s="7">
        <f t="shared" si="40"/>
        <v>41828.208333333336</v>
      </c>
      <c r="N652">
        <v>1407128400</v>
      </c>
      <c r="O652" s="7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s="3">
        <f t="shared" si="42"/>
        <v>88.47941026944585</v>
      </c>
      <c r="G653" s="3">
        <f t="shared" si="43"/>
        <v>44.994570837642193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 s="7">
        <f t="shared" si="40"/>
        <v>41692.25</v>
      </c>
      <c r="N653">
        <v>1394344800</v>
      </c>
      <c r="O653" s="7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s="3">
        <f t="shared" si="42"/>
        <v>126.84</v>
      </c>
      <c r="G654" s="3">
        <f t="shared" si="43"/>
        <v>31.012224938875306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 s="7">
        <f t="shared" si="40"/>
        <v>42587.208333333328</v>
      </c>
      <c r="N654">
        <v>1474088400</v>
      </c>
      <c r="O654" s="7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s="3">
        <f t="shared" si="42"/>
        <v>2338.833333333333</v>
      </c>
      <c r="G655" s="3">
        <f t="shared" si="43"/>
        <v>59.970085470085472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 s="7">
        <f t="shared" si="40"/>
        <v>42468.208333333328</v>
      </c>
      <c r="N655">
        <v>1460264400</v>
      </c>
      <c r="O655" s="7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s="3">
        <f t="shared" si="42"/>
        <v>508.38857142857148</v>
      </c>
      <c r="G656" s="3">
        <f t="shared" si="43"/>
        <v>58.9973474801061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 s="7">
        <f t="shared" si="40"/>
        <v>42240.208333333328</v>
      </c>
      <c r="N656">
        <v>1440824400</v>
      </c>
      <c r="O656" s="7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s="3">
        <f t="shared" si="42"/>
        <v>191.47826086956522</v>
      </c>
      <c r="G657" s="3">
        <f t="shared" si="43"/>
        <v>50.045454545454547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 s="7">
        <f t="shared" si="40"/>
        <v>42796.25</v>
      </c>
      <c r="N657">
        <v>1489554000</v>
      </c>
      <c r="O657" s="7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s="3">
        <f t="shared" si="42"/>
        <v>42.127533783783782</v>
      </c>
      <c r="G658" s="3">
        <f t="shared" si="43"/>
        <v>98.966269841269835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 s="7">
        <f t="shared" si="40"/>
        <v>43097.25</v>
      </c>
      <c r="N658">
        <v>1514872800</v>
      </c>
      <c r="O658" s="7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s="3">
        <f t="shared" si="42"/>
        <v>8.24</v>
      </c>
      <c r="G659" s="3">
        <f t="shared" si="43"/>
        <v>58.857142857142854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 s="7">
        <f t="shared" si="40"/>
        <v>43096.25</v>
      </c>
      <c r="N659">
        <v>1515736800</v>
      </c>
      <c r="O659" s="7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s="3">
        <f t="shared" si="42"/>
        <v>60.064638783269963</v>
      </c>
      <c r="G660" s="3">
        <f t="shared" si="43"/>
        <v>81.010256410256417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 s="7">
        <f t="shared" si="40"/>
        <v>42246.208333333328</v>
      </c>
      <c r="N660">
        <v>1442898000</v>
      </c>
      <c r="O660" s="7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s="3">
        <f t="shared" si="42"/>
        <v>47.232808616404313</v>
      </c>
      <c r="G661" s="3">
        <f t="shared" si="43"/>
        <v>76.013333333333335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 s="7">
        <f t="shared" si="40"/>
        <v>40570.25</v>
      </c>
      <c r="N661">
        <v>1296194400</v>
      </c>
      <c r="O661" s="7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s="3">
        <f t="shared" si="42"/>
        <v>81.736263736263737</v>
      </c>
      <c r="G662" s="3">
        <f t="shared" si="43"/>
        <v>96.597402597402592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 s="7">
        <f t="shared" si="40"/>
        <v>42237.208333333328</v>
      </c>
      <c r="N662">
        <v>1440910800</v>
      </c>
      <c r="O662" s="7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s="3">
        <f t="shared" si="42"/>
        <v>54.187265917603</v>
      </c>
      <c r="G663" s="3">
        <f t="shared" si="43"/>
        <v>76.957446808510639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 s="7">
        <f t="shared" si="40"/>
        <v>40996.208333333336</v>
      </c>
      <c r="N663">
        <v>1335502800</v>
      </c>
      <c r="O663" s="7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s="3">
        <f t="shared" si="42"/>
        <v>97.868131868131869</v>
      </c>
      <c r="G664" s="3">
        <f t="shared" si="43"/>
        <v>67.984732824427482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 s="7">
        <f t="shared" si="40"/>
        <v>43443.25</v>
      </c>
      <c r="N664">
        <v>1544680800</v>
      </c>
      <c r="O664" s="7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s="3">
        <f t="shared" si="42"/>
        <v>77.239999999999995</v>
      </c>
      <c r="G665" s="3">
        <f t="shared" si="43"/>
        <v>88.781609195402297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 s="7">
        <f t="shared" si="40"/>
        <v>40458.208333333336</v>
      </c>
      <c r="N665">
        <v>1288414800</v>
      </c>
      <c r="O665" s="7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s="3">
        <f t="shared" si="42"/>
        <v>33.464735516372798</v>
      </c>
      <c r="G666" s="3">
        <f t="shared" si="43"/>
        <v>24.99623706491063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 s="7">
        <f t="shared" si="40"/>
        <v>40959.25</v>
      </c>
      <c r="N666">
        <v>1330581600</v>
      </c>
      <c r="O666" s="7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s="3">
        <f t="shared" si="42"/>
        <v>239.58823529411765</v>
      </c>
      <c r="G667" s="3">
        <f t="shared" si="43"/>
        <v>44.922794117647058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 s="7">
        <f t="shared" si="40"/>
        <v>40733.208333333336</v>
      </c>
      <c r="N667">
        <v>1311397200</v>
      </c>
      <c r="O667" s="7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s="3">
        <f t="shared" si="42"/>
        <v>64.032258064516128</v>
      </c>
      <c r="G668" s="3">
        <f t="shared" si="43"/>
        <v>79.400000000000006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 s="7">
        <f t="shared" si="40"/>
        <v>41516.208333333336</v>
      </c>
      <c r="N668">
        <v>1378357200</v>
      </c>
      <c r="O668" s="7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s="3">
        <f t="shared" si="42"/>
        <v>176.15942028985506</v>
      </c>
      <c r="G669" s="3">
        <f t="shared" si="43"/>
        <v>29.009546539379475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 s="7">
        <f t="shared" si="40"/>
        <v>41892.208333333336</v>
      </c>
      <c r="N669">
        <v>1411102800</v>
      </c>
      <c r="O669" s="7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s="3">
        <f t="shared" si="42"/>
        <v>20.33818181818182</v>
      </c>
      <c r="G670" s="3">
        <f t="shared" si="43"/>
        <v>73.59210526315789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 s="7">
        <f t="shared" si="40"/>
        <v>41122.208333333336</v>
      </c>
      <c r="N670">
        <v>1344834000</v>
      </c>
      <c r="O670" s="7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s="3">
        <f t="shared" si="42"/>
        <v>358.64754098360658</v>
      </c>
      <c r="G671" s="3">
        <f t="shared" si="43"/>
        <v>107.97038864898211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 s="7">
        <f t="shared" si="40"/>
        <v>42912.208333333328</v>
      </c>
      <c r="N671">
        <v>1499230800</v>
      </c>
      <c r="O671" s="7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s="3">
        <f t="shared" si="42"/>
        <v>468.85802469135803</v>
      </c>
      <c r="G672" s="3">
        <f t="shared" si="43"/>
        <v>68.987284287011803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 s="7">
        <f t="shared" si="40"/>
        <v>42425.25</v>
      </c>
      <c r="N672">
        <v>1457416800</v>
      </c>
      <c r="O672" s="7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s="3">
        <f t="shared" si="42"/>
        <v>122.05635245901641</v>
      </c>
      <c r="G673" s="3">
        <f t="shared" si="43"/>
        <v>111.02236719478098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 s="7">
        <f t="shared" si="40"/>
        <v>40390.208333333336</v>
      </c>
      <c r="N673">
        <v>1280898000</v>
      </c>
      <c r="O673" s="7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s="3">
        <f t="shared" si="42"/>
        <v>55.931783729156137</v>
      </c>
      <c r="G674" s="3">
        <f t="shared" si="43"/>
        <v>24.997515808491418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 s="7">
        <f t="shared" si="40"/>
        <v>43180.208333333328</v>
      </c>
      <c r="N674">
        <v>1522472400</v>
      </c>
      <c r="O674" s="7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s="3">
        <f t="shared" si="42"/>
        <v>43.660714285714285</v>
      </c>
      <c r="G675" s="3">
        <f t="shared" si="43"/>
        <v>42.155172413793103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 s="7">
        <f t="shared" si="40"/>
        <v>42475.208333333328</v>
      </c>
      <c r="N675">
        <v>1462510800</v>
      </c>
      <c r="O675" s="7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s="3">
        <f t="shared" si="42"/>
        <v>33.53837141183363</v>
      </c>
      <c r="G676" s="3">
        <f t="shared" si="43"/>
        <v>47.003284072249592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 s="7">
        <f t="shared" si="40"/>
        <v>40774.208333333336</v>
      </c>
      <c r="N676">
        <v>1317790800</v>
      </c>
      <c r="O676" s="7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s="3">
        <f t="shared" si="42"/>
        <v>122.97938144329896</v>
      </c>
      <c r="G677" s="3">
        <f t="shared" si="43"/>
        <v>36.0392749244713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 s="7">
        <f t="shared" si="40"/>
        <v>43719.208333333328</v>
      </c>
      <c r="N677">
        <v>1568782800</v>
      </c>
      <c r="O677" s="7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s="3">
        <f t="shared" si="42"/>
        <v>189.74959871589084</v>
      </c>
      <c r="G678" s="3">
        <f t="shared" si="43"/>
        <v>101.03760683760684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 s="7">
        <f t="shared" si="40"/>
        <v>41178.208333333336</v>
      </c>
      <c r="N678">
        <v>1349413200</v>
      </c>
      <c r="O678" s="7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s="3">
        <f t="shared" si="42"/>
        <v>83.622641509433961</v>
      </c>
      <c r="G679" s="3">
        <f t="shared" si="43"/>
        <v>39.927927927927925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 s="7">
        <f t="shared" si="40"/>
        <v>42561.208333333328</v>
      </c>
      <c r="N679">
        <v>1472446800</v>
      </c>
      <c r="O679" s="7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s="3">
        <f t="shared" si="42"/>
        <v>17.968844221105527</v>
      </c>
      <c r="G680" s="3">
        <f t="shared" si="43"/>
        <v>83.158139534883716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 s="7">
        <f t="shared" si="40"/>
        <v>43484.25</v>
      </c>
      <c r="N680">
        <v>1548050400</v>
      </c>
      <c r="O680" s="7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s="3">
        <f t="shared" si="42"/>
        <v>1036.5</v>
      </c>
      <c r="G681" s="3">
        <f t="shared" si="43"/>
        <v>39.97520661157025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 s="7">
        <f t="shared" si="40"/>
        <v>43756.208333333328</v>
      </c>
      <c r="N681">
        <v>1571806800</v>
      </c>
      <c r="O681" s="7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s="3">
        <f t="shared" si="42"/>
        <v>97.405219780219781</v>
      </c>
      <c r="G682" s="3">
        <f t="shared" si="43"/>
        <v>47.993908629441627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 s="7">
        <f t="shared" si="40"/>
        <v>43813.25</v>
      </c>
      <c r="N682">
        <v>1576476000</v>
      </c>
      <c r="O682" s="7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s="3">
        <f t="shared" si="42"/>
        <v>86.386203150461711</v>
      </c>
      <c r="G683" s="3">
        <f t="shared" si="43"/>
        <v>95.978877489438744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 s="7">
        <f t="shared" si="40"/>
        <v>40898.25</v>
      </c>
      <c r="N683">
        <v>1324965600</v>
      </c>
      <c r="O683" s="7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s="3">
        <f t="shared" si="42"/>
        <v>150.16666666666666</v>
      </c>
      <c r="G684" s="3">
        <f t="shared" si="43"/>
        <v>78.728155339805824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 s="7">
        <f t="shared" si="40"/>
        <v>41619.25</v>
      </c>
      <c r="N684">
        <v>1387519200</v>
      </c>
      <c r="O684" s="7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s="3">
        <f t="shared" si="42"/>
        <v>358.43478260869563</v>
      </c>
      <c r="G685" s="3">
        <f t="shared" si="43"/>
        <v>56.081632653061227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 s="7">
        <f t="shared" si="40"/>
        <v>43359.208333333328</v>
      </c>
      <c r="N685">
        <v>1537246800</v>
      </c>
      <c r="O685" s="7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s="3">
        <f t="shared" si="42"/>
        <v>542.85714285714289</v>
      </c>
      <c r="G686" s="3">
        <f t="shared" si="43"/>
        <v>69.090909090909093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 s="7">
        <f t="shared" si="40"/>
        <v>40358.208333333336</v>
      </c>
      <c r="N686">
        <v>1279515600</v>
      </c>
      <c r="O686" s="7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s="3">
        <f t="shared" si="42"/>
        <v>67.500714285714281</v>
      </c>
      <c r="G687" s="3">
        <f t="shared" si="43"/>
        <v>102.05291576673866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 s="7">
        <f t="shared" si="40"/>
        <v>42239.208333333328</v>
      </c>
      <c r="N687">
        <v>1442379600</v>
      </c>
      <c r="O687" s="7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s="3">
        <f t="shared" si="42"/>
        <v>191.74666666666667</v>
      </c>
      <c r="G688" s="3">
        <f t="shared" si="43"/>
        <v>107.32089552238806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 s="7">
        <f t="shared" si="40"/>
        <v>43186.208333333328</v>
      </c>
      <c r="N688">
        <v>1523077200</v>
      </c>
      <c r="O688" s="7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s="3">
        <f t="shared" si="42"/>
        <v>932</v>
      </c>
      <c r="G689" s="3">
        <f t="shared" si="43"/>
        <v>51.970260223048328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 s="7">
        <f t="shared" si="40"/>
        <v>42806.25</v>
      </c>
      <c r="N689">
        <v>1489554000</v>
      </c>
      <c r="O689" s="7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s="3">
        <f t="shared" si="42"/>
        <v>429.27586206896552</v>
      </c>
      <c r="G690" s="3">
        <f t="shared" si="43"/>
        <v>71.137142857142862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 s="7">
        <f t="shared" si="40"/>
        <v>43475.25</v>
      </c>
      <c r="N690">
        <v>1548482400</v>
      </c>
      <c r="O690" s="7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s="3">
        <f t="shared" si="42"/>
        <v>100.65753424657535</v>
      </c>
      <c r="G691" s="3">
        <f t="shared" si="43"/>
        <v>106.49275362318841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 s="7">
        <f t="shared" si="40"/>
        <v>41576.208333333336</v>
      </c>
      <c r="N691">
        <v>1384063200</v>
      </c>
      <c r="O691" s="7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s="3">
        <f t="shared" si="42"/>
        <v>226.61111111111109</v>
      </c>
      <c r="G692" s="3">
        <f t="shared" si="43"/>
        <v>42.93684210526316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 s="7">
        <f t="shared" si="40"/>
        <v>40874.25</v>
      </c>
      <c r="N692">
        <v>1322892000</v>
      </c>
      <c r="O692" s="7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s="3">
        <f t="shared" si="42"/>
        <v>142.38</v>
      </c>
      <c r="G693" s="3">
        <f t="shared" si="43"/>
        <v>30.037974683544302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 s="7">
        <f t="shared" si="40"/>
        <v>41185.208333333336</v>
      </c>
      <c r="N693">
        <v>1350709200</v>
      </c>
      <c r="O693" s="7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s="3">
        <f t="shared" si="42"/>
        <v>90.633333333333326</v>
      </c>
      <c r="G694" s="3">
        <f t="shared" si="43"/>
        <v>70.623376623376629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 s="7">
        <f t="shared" si="40"/>
        <v>43655.208333333328</v>
      </c>
      <c r="N694">
        <v>1564203600</v>
      </c>
      <c r="O694" s="7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s="3">
        <f t="shared" si="42"/>
        <v>63.966740576496676</v>
      </c>
      <c r="G695" s="3">
        <f t="shared" si="43"/>
        <v>66.016018306636155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 s="7">
        <f t="shared" si="40"/>
        <v>43025.208333333328</v>
      </c>
      <c r="N695">
        <v>1509685200</v>
      </c>
      <c r="O695" s="7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s="3">
        <f t="shared" si="42"/>
        <v>84.131868131868131</v>
      </c>
      <c r="G696" s="3">
        <f t="shared" si="43"/>
        <v>96.911392405063296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 s="7">
        <f t="shared" si="40"/>
        <v>43066.25</v>
      </c>
      <c r="N696">
        <v>1514959200</v>
      </c>
      <c r="O696" s="7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s="3">
        <f t="shared" si="42"/>
        <v>133.93478260869566</v>
      </c>
      <c r="G697" s="3">
        <f t="shared" si="43"/>
        <v>62.867346938775512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 s="7">
        <f t="shared" si="40"/>
        <v>42322.25</v>
      </c>
      <c r="N697">
        <v>1448863200</v>
      </c>
      <c r="O697" s="7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s="3">
        <f t="shared" si="42"/>
        <v>59.042047531992694</v>
      </c>
      <c r="G698" s="3">
        <f t="shared" si="43"/>
        <v>108.98537682789652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 s="7">
        <f t="shared" si="40"/>
        <v>42114.208333333328</v>
      </c>
      <c r="N698">
        <v>1429592400</v>
      </c>
      <c r="O698" s="7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s="3">
        <f t="shared" si="42"/>
        <v>152.80062063615205</v>
      </c>
      <c r="G699" s="3">
        <f t="shared" si="43"/>
        <v>26.999314599040439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 s="7">
        <f t="shared" si="40"/>
        <v>43190.208333333328</v>
      </c>
      <c r="N699">
        <v>1522645200</v>
      </c>
      <c r="O699" s="7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s="3">
        <f t="shared" si="42"/>
        <v>446.69121140142522</v>
      </c>
      <c r="G700" s="3">
        <f t="shared" si="43"/>
        <v>65.004147943311438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 s="7">
        <f t="shared" si="40"/>
        <v>40871.25</v>
      </c>
      <c r="N700">
        <v>1323324000</v>
      </c>
      <c r="O700" s="7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s="3">
        <f t="shared" si="42"/>
        <v>84.391891891891888</v>
      </c>
      <c r="G701" s="3">
        <f t="shared" si="43"/>
        <v>111.51785714285714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 s="7">
        <f t="shared" si="40"/>
        <v>43641.208333333328</v>
      </c>
      <c r="N701">
        <v>1561525200</v>
      </c>
      <c r="O701" s="7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s="3">
        <f t="shared" si="42"/>
        <v>3</v>
      </c>
      <c r="G702" s="3">
        <f t="shared" si="43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 s="7">
        <f t="shared" si="40"/>
        <v>40203.25</v>
      </c>
      <c r="N702">
        <v>1265695200</v>
      </c>
      <c r="O702" s="7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s="3">
        <f t="shared" si="42"/>
        <v>175.02692307692308</v>
      </c>
      <c r="G703" s="3">
        <f t="shared" si="43"/>
        <v>110.99268292682927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 s="7">
        <f t="shared" si="40"/>
        <v>40629.208333333336</v>
      </c>
      <c r="N703">
        <v>1301806800</v>
      </c>
      <c r="O703" s="7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s="3">
        <f t="shared" si="42"/>
        <v>54.137931034482754</v>
      </c>
      <c r="G704" s="3">
        <f t="shared" si="43"/>
        <v>56.746987951807228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 s="7">
        <f t="shared" si="40"/>
        <v>41477.208333333336</v>
      </c>
      <c r="N704">
        <v>1374901200</v>
      </c>
      <c r="O704" s="7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s="3">
        <f t="shared" si="42"/>
        <v>311.87381703470032</v>
      </c>
      <c r="G705" s="3">
        <f t="shared" si="43"/>
        <v>97.020608439646708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 s="7">
        <f t="shared" si="40"/>
        <v>41020.208333333336</v>
      </c>
      <c r="N705">
        <v>1336453200</v>
      </c>
      <c r="O705" s="7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s="3">
        <f t="shared" si="42"/>
        <v>122.78160919540231</v>
      </c>
      <c r="G706" s="3">
        <f t="shared" si="43"/>
        <v>92.08620689655173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 s="7">
        <f t="shared" si="40"/>
        <v>42555.208333333328</v>
      </c>
      <c r="N706">
        <v>1468904400</v>
      </c>
      <c r="O706" s="7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s="3">
        <f t="shared" si="42"/>
        <v>99.026517383618156</v>
      </c>
      <c r="G707" s="3">
        <f t="shared" si="43"/>
        <v>82.986666666666665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 s="7">
        <f t="shared" ref="M707:M770" si="44">(((L707/60)/60/24)+DATE(1970,1,1))</f>
        <v>41619.25</v>
      </c>
      <c r="N707">
        <v>1387087200</v>
      </c>
      <c r="O707" s="7">
        <f t="shared" ref="O707:O770" si="45">(((N707/60)/60/24)+DATE(1970,1,1))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s="3">
        <f t="shared" ref="F708:F771" si="46">E708/D708*100</f>
        <v>127.84686346863469</v>
      </c>
      <c r="G708" s="3">
        <f t="shared" ref="G708:G771" si="47">E708/I708</f>
        <v>103.03791821561339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 s="7">
        <f t="shared" si="44"/>
        <v>43471.25</v>
      </c>
      <c r="N708">
        <v>1547445600</v>
      </c>
      <c r="O708" s="7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s="3">
        <f t="shared" si="46"/>
        <v>158.61643835616439</v>
      </c>
      <c r="G709" s="3">
        <f t="shared" si="47"/>
        <v>68.922619047619051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 s="7">
        <f t="shared" si="44"/>
        <v>43442.25</v>
      </c>
      <c r="N709">
        <v>1547359200</v>
      </c>
      <c r="O709" s="7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s="3">
        <f t="shared" si="46"/>
        <v>707.05882352941171</v>
      </c>
      <c r="G710" s="3">
        <f t="shared" si="47"/>
        <v>87.737226277372258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 s="7">
        <f t="shared" si="44"/>
        <v>42877.208333333328</v>
      </c>
      <c r="N710">
        <v>1496293200</v>
      </c>
      <c r="O710" s="7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s="3">
        <f t="shared" si="46"/>
        <v>142.38775510204081</v>
      </c>
      <c r="G711" s="3">
        <f t="shared" si="47"/>
        <v>75.021505376344081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 s="7">
        <f t="shared" si="44"/>
        <v>41018.208333333336</v>
      </c>
      <c r="N711">
        <v>1335416400</v>
      </c>
      <c r="O711" s="7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s="3">
        <f t="shared" si="46"/>
        <v>147.86046511627907</v>
      </c>
      <c r="G712" s="3">
        <f t="shared" si="47"/>
        <v>50.863999999999997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 s="7">
        <f t="shared" si="44"/>
        <v>43295.208333333328</v>
      </c>
      <c r="N712">
        <v>1532149200</v>
      </c>
      <c r="O712" s="7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s="3">
        <f t="shared" si="46"/>
        <v>20.322580645161288</v>
      </c>
      <c r="G713" s="3">
        <f t="shared" si="47"/>
        <v>90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 s="7">
        <f t="shared" si="44"/>
        <v>42393.25</v>
      </c>
      <c r="N713">
        <v>1453788000</v>
      </c>
      <c r="O713" s="7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s="3">
        <f t="shared" si="46"/>
        <v>1840.625</v>
      </c>
      <c r="G714" s="3">
        <f t="shared" si="47"/>
        <v>72.896039603960389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 s="7">
        <f t="shared" si="44"/>
        <v>42559.208333333328</v>
      </c>
      <c r="N714">
        <v>1471496400</v>
      </c>
      <c r="O714" s="7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s="3">
        <f t="shared" si="46"/>
        <v>161.94202898550725</v>
      </c>
      <c r="G715" s="3">
        <f t="shared" si="47"/>
        <v>108.48543689320388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 s="7">
        <f t="shared" si="44"/>
        <v>42604.208333333328</v>
      </c>
      <c r="N715">
        <v>1472878800</v>
      </c>
      <c r="O715" s="7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s="3">
        <f t="shared" si="46"/>
        <v>472.82077922077923</v>
      </c>
      <c r="G716" s="3">
        <f t="shared" si="47"/>
        <v>101.98095238095237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 s="7">
        <f t="shared" si="44"/>
        <v>41870.208333333336</v>
      </c>
      <c r="N716">
        <v>1408510800</v>
      </c>
      <c r="O716" s="7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s="3">
        <f t="shared" si="46"/>
        <v>24.466101694915253</v>
      </c>
      <c r="G717" s="3">
        <f t="shared" si="47"/>
        <v>44.009146341463413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 s="7">
        <f t="shared" si="44"/>
        <v>40397.208333333336</v>
      </c>
      <c r="N717">
        <v>1281589200</v>
      </c>
      <c r="O717" s="7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s="3">
        <f t="shared" si="46"/>
        <v>517.65</v>
      </c>
      <c r="G718" s="3">
        <f t="shared" si="47"/>
        <v>65.942675159235662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 s="7">
        <f t="shared" si="44"/>
        <v>41465.208333333336</v>
      </c>
      <c r="N718">
        <v>1375851600</v>
      </c>
      <c r="O718" s="7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s="3">
        <f t="shared" si="46"/>
        <v>247.64285714285714</v>
      </c>
      <c r="G719" s="3">
        <f t="shared" si="47"/>
        <v>24.987387387387386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 s="7">
        <f t="shared" si="44"/>
        <v>40777.208333333336</v>
      </c>
      <c r="N719">
        <v>1315803600</v>
      </c>
      <c r="O719" s="7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s="3">
        <f t="shared" si="46"/>
        <v>100.20481927710843</v>
      </c>
      <c r="G720" s="3">
        <f t="shared" si="47"/>
        <v>28.003367003367003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 s="7">
        <f t="shared" si="44"/>
        <v>41442.208333333336</v>
      </c>
      <c r="N720">
        <v>1373691600</v>
      </c>
      <c r="O720" s="7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s="3">
        <f t="shared" si="46"/>
        <v>153</v>
      </c>
      <c r="G721" s="3">
        <f t="shared" si="47"/>
        <v>85.829268292682926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 s="7">
        <f t="shared" si="44"/>
        <v>41058.208333333336</v>
      </c>
      <c r="N721">
        <v>1339218000</v>
      </c>
      <c r="O721" s="7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s="3">
        <f t="shared" si="46"/>
        <v>37.091954022988503</v>
      </c>
      <c r="G722" s="3">
        <f t="shared" si="47"/>
        <v>84.921052631578945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 s="7">
        <f t="shared" si="44"/>
        <v>43152.25</v>
      </c>
      <c r="N722">
        <v>1520402400</v>
      </c>
      <c r="O722" s="7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s="3">
        <f t="shared" si="46"/>
        <v>4.392394822006473</v>
      </c>
      <c r="G723" s="3">
        <f t="shared" si="47"/>
        <v>90.483333333333334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 s="7">
        <f t="shared" si="44"/>
        <v>43194.208333333328</v>
      </c>
      <c r="N723">
        <v>1523336400</v>
      </c>
      <c r="O723" s="7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s="3">
        <f t="shared" si="46"/>
        <v>156.50721649484535</v>
      </c>
      <c r="G724" s="3">
        <f t="shared" si="47"/>
        <v>25.00197628458498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 s="7">
        <f t="shared" si="44"/>
        <v>43045.25</v>
      </c>
      <c r="N724">
        <v>1512280800</v>
      </c>
      <c r="O724" s="7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s="3">
        <f t="shared" si="46"/>
        <v>270.40816326530609</v>
      </c>
      <c r="G725" s="3">
        <f t="shared" si="47"/>
        <v>92.013888888888886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 s="7">
        <f t="shared" si="44"/>
        <v>42431.25</v>
      </c>
      <c r="N725">
        <v>1458709200</v>
      </c>
      <c r="O725" s="7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s="3">
        <f t="shared" si="46"/>
        <v>134.05952380952382</v>
      </c>
      <c r="G726" s="3">
        <f t="shared" si="47"/>
        <v>93.066115702479337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 s="7">
        <f t="shared" si="44"/>
        <v>41934.208333333336</v>
      </c>
      <c r="N726">
        <v>1414126800</v>
      </c>
      <c r="O726" s="7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s="3">
        <f t="shared" si="46"/>
        <v>50.398033126293996</v>
      </c>
      <c r="G727" s="3">
        <f t="shared" si="47"/>
        <v>61.008145363408524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 s="7">
        <f t="shared" si="44"/>
        <v>41958.25</v>
      </c>
      <c r="N727">
        <v>1416204000</v>
      </c>
      <c r="O727" s="7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s="3">
        <f t="shared" si="46"/>
        <v>88.815837937384899</v>
      </c>
      <c r="G728" s="3">
        <f t="shared" si="47"/>
        <v>92.036259541984734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 s="7">
        <f t="shared" si="44"/>
        <v>40476.208333333336</v>
      </c>
      <c r="N728">
        <v>1288501200</v>
      </c>
      <c r="O728" s="7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s="3">
        <f t="shared" si="46"/>
        <v>165</v>
      </c>
      <c r="G729" s="3">
        <f t="shared" si="47"/>
        <v>81.132596685082873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 s="7">
        <f t="shared" si="44"/>
        <v>43485.25</v>
      </c>
      <c r="N729">
        <v>1552971600</v>
      </c>
      <c r="O729" s="7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s="3">
        <f t="shared" si="46"/>
        <v>17.5</v>
      </c>
      <c r="G730" s="3">
        <f t="shared" si="47"/>
        <v>73.5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 s="7">
        <f t="shared" si="44"/>
        <v>42515.208333333328</v>
      </c>
      <c r="N730">
        <v>1465102800</v>
      </c>
      <c r="O730" s="7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s="3">
        <f t="shared" si="46"/>
        <v>185.66071428571428</v>
      </c>
      <c r="G731" s="3">
        <f t="shared" si="47"/>
        <v>85.221311475409834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 s="7">
        <f t="shared" si="44"/>
        <v>41309.25</v>
      </c>
      <c r="N731">
        <v>1360130400</v>
      </c>
      <c r="O731" s="7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s="3">
        <f t="shared" si="46"/>
        <v>412.6631944444444</v>
      </c>
      <c r="G732" s="3">
        <f t="shared" si="47"/>
        <v>110.96825396825396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 s="7">
        <f t="shared" si="44"/>
        <v>42147.208333333328</v>
      </c>
      <c r="N732">
        <v>1432875600</v>
      </c>
      <c r="O732" s="7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s="3">
        <f t="shared" si="46"/>
        <v>90.25</v>
      </c>
      <c r="G733" s="3">
        <f t="shared" si="47"/>
        <v>32.968036529680369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 s="7">
        <f t="shared" si="44"/>
        <v>42939.208333333328</v>
      </c>
      <c r="N733">
        <v>1500872400</v>
      </c>
      <c r="O733" s="7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s="3">
        <f t="shared" si="46"/>
        <v>91.984615384615381</v>
      </c>
      <c r="G734" s="3">
        <f t="shared" si="47"/>
        <v>96.005352363960753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 s="7">
        <f t="shared" si="44"/>
        <v>42816.208333333328</v>
      </c>
      <c r="N734">
        <v>1492146000</v>
      </c>
      <c r="O734" s="7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s="3">
        <f t="shared" si="46"/>
        <v>527.00632911392404</v>
      </c>
      <c r="G735" s="3">
        <f t="shared" si="47"/>
        <v>84.96632653061225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 s="7">
        <f t="shared" si="44"/>
        <v>41844.208333333336</v>
      </c>
      <c r="N735">
        <v>1407301200</v>
      </c>
      <c r="O735" s="7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s="3">
        <f t="shared" si="46"/>
        <v>319.14285714285711</v>
      </c>
      <c r="G736" s="3">
        <f t="shared" si="47"/>
        <v>25.007462686567163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 s="7">
        <f t="shared" si="44"/>
        <v>42763.25</v>
      </c>
      <c r="N736">
        <v>1486620000</v>
      </c>
      <c r="O736" s="7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s="3">
        <f t="shared" si="46"/>
        <v>354.18867924528303</v>
      </c>
      <c r="G737" s="3">
        <f t="shared" si="47"/>
        <v>65.998995479658461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 s="7">
        <f t="shared" si="44"/>
        <v>42459.208333333328</v>
      </c>
      <c r="N737">
        <v>1459918800</v>
      </c>
      <c r="O737" s="7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s="3">
        <f t="shared" si="46"/>
        <v>32.896103896103895</v>
      </c>
      <c r="G738" s="3">
        <f t="shared" si="47"/>
        <v>87.34482758620689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 s="7">
        <f t="shared" si="44"/>
        <v>42055.25</v>
      </c>
      <c r="N738">
        <v>1424757600</v>
      </c>
      <c r="O738" s="7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s="3">
        <f t="shared" si="46"/>
        <v>135.8918918918919</v>
      </c>
      <c r="G739" s="3">
        <f t="shared" si="47"/>
        <v>27.933333333333334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 s="7">
        <f t="shared" si="44"/>
        <v>42685.25</v>
      </c>
      <c r="N739">
        <v>1479880800</v>
      </c>
      <c r="O739" s="7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s="3">
        <f t="shared" si="46"/>
        <v>2.0843373493975905</v>
      </c>
      <c r="G740" s="3">
        <f t="shared" si="47"/>
        <v>103.8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 s="7">
        <f t="shared" si="44"/>
        <v>41959.25</v>
      </c>
      <c r="N740">
        <v>1418018400</v>
      </c>
      <c r="O740" s="7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s="3">
        <f t="shared" si="46"/>
        <v>61</v>
      </c>
      <c r="G741" s="3">
        <f t="shared" si="47"/>
        <v>31.937172774869111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 s="7">
        <f t="shared" si="44"/>
        <v>41089.208333333336</v>
      </c>
      <c r="N741">
        <v>1341032400</v>
      </c>
      <c r="O741" s="7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s="3">
        <f t="shared" si="46"/>
        <v>30.037735849056602</v>
      </c>
      <c r="G742" s="3">
        <f t="shared" si="47"/>
        <v>99.5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 s="7">
        <f t="shared" si="44"/>
        <v>42769.25</v>
      </c>
      <c r="N742">
        <v>1486360800</v>
      </c>
      <c r="O742" s="7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s="3">
        <f t="shared" si="46"/>
        <v>1179.1666666666665</v>
      </c>
      <c r="G743" s="3">
        <f t="shared" si="47"/>
        <v>108.84615384615384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 s="7">
        <f t="shared" si="44"/>
        <v>40321.208333333336</v>
      </c>
      <c r="N743">
        <v>1274677200</v>
      </c>
      <c r="O743" s="7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s="3">
        <f t="shared" si="46"/>
        <v>1126.0833333333335</v>
      </c>
      <c r="G744" s="3">
        <f t="shared" si="47"/>
        <v>110.76229508196721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 s="7">
        <f t="shared" si="44"/>
        <v>40197.25</v>
      </c>
      <c r="N744">
        <v>1267509600</v>
      </c>
      <c r="O744" s="7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s="3">
        <f t="shared" si="46"/>
        <v>12.923076923076923</v>
      </c>
      <c r="G745" s="3">
        <f t="shared" si="47"/>
        <v>29.647058823529413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 s="7">
        <f t="shared" si="44"/>
        <v>42298.208333333328</v>
      </c>
      <c r="N745">
        <v>1445922000</v>
      </c>
      <c r="O745" s="7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s="3">
        <f t="shared" si="46"/>
        <v>712</v>
      </c>
      <c r="G746" s="3">
        <f t="shared" si="47"/>
        <v>101.71428571428571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 s="7">
        <f t="shared" si="44"/>
        <v>43322.208333333328</v>
      </c>
      <c r="N746">
        <v>1534050000</v>
      </c>
      <c r="O746" s="7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s="3">
        <f t="shared" si="46"/>
        <v>30.304347826086957</v>
      </c>
      <c r="G747" s="3">
        <f t="shared" si="47"/>
        <v>61.5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 s="7">
        <f t="shared" si="44"/>
        <v>40328.208333333336</v>
      </c>
      <c r="N747">
        <v>1277528400</v>
      </c>
      <c r="O747" s="7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s="3">
        <f t="shared" si="46"/>
        <v>212.50896057347671</v>
      </c>
      <c r="G748" s="3">
        <f t="shared" si="47"/>
        <v>35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 s="7">
        <f t="shared" si="44"/>
        <v>40825.208333333336</v>
      </c>
      <c r="N748">
        <v>1318568400</v>
      </c>
      <c r="O748" s="7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s="3">
        <f t="shared" si="46"/>
        <v>228.85714285714286</v>
      </c>
      <c r="G749" s="3">
        <f t="shared" si="47"/>
        <v>40.049999999999997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 s="7">
        <f t="shared" si="44"/>
        <v>40423.208333333336</v>
      </c>
      <c r="N749">
        <v>1284354000</v>
      </c>
      <c r="O749" s="7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s="3">
        <f t="shared" si="46"/>
        <v>34.959979476654695</v>
      </c>
      <c r="G750" s="3">
        <f t="shared" si="47"/>
        <v>110.97231270358306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 s="7">
        <f t="shared" si="44"/>
        <v>40238.25</v>
      </c>
      <c r="N750">
        <v>1269579600</v>
      </c>
      <c r="O750" s="7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s="3">
        <f t="shared" si="46"/>
        <v>157.29069767441862</v>
      </c>
      <c r="G751" s="3">
        <f t="shared" si="47"/>
        <v>36.959016393442624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 s="7">
        <f t="shared" si="44"/>
        <v>41920.208333333336</v>
      </c>
      <c r="N751">
        <v>1413781200</v>
      </c>
      <c r="O751" s="7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s="3">
        <f t="shared" si="46"/>
        <v>1</v>
      </c>
      <c r="G752" s="3">
        <f t="shared" si="47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 s="7">
        <f t="shared" si="44"/>
        <v>40360.208333333336</v>
      </c>
      <c r="N752">
        <v>1280120400</v>
      </c>
      <c r="O752" s="7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s="3">
        <f t="shared" si="46"/>
        <v>232.30555555555554</v>
      </c>
      <c r="G753" s="3">
        <f t="shared" si="47"/>
        <v>30.974074074074075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 s="7">
        <f t="shared" si="44"/>
        <v>42446.208333333328</v>
      </c>
      <c r="N753">
        <v>1459486800</v>
      </c>
      <c r="O753" s="7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s="3">
        <f t="shared" si="46"/>
        <v>92.448275862068968</v>
      </c>
      <c r="G754" s="3">
        <f t="shared" si="47"/>
        <v>47.035087719298247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 s="7">
        <f t="shared" si="44"/>
        <v>40395.208333333336</v>
      </c>
      <c r="N754">
        <v>1282539600</v>
      </c>
      <c r="O754" s="7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s="3">
        <f t="shared" si="46"/>
        <v>256.70212765957444</v>
      </c>
      <c r="G755" s="3">
        <f t="shared" si="47"/>
        <v>88.065693430656935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 s="7">
        <f t="shared" si="44"/>
        <v>40321.208333333336</v>
      </c>
      <c r="N755">
        <v>1275886800</v>
      </c>
      <c r="O755" s="7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s="3">
        <f t="shared" si="46"/>
        <v>168.47017045454547</v>
      </c>
      <c r="G756" s="3">
        <f t="shared" si="47"/>
        <v>37.005616224648989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 s="7">
        <f t="shared" si="44"/>
        <v>41210.208333333336</v>
      </c>
      <c r="N756">
        <v>1355983200</v>
      </c>
      <c r="O756" s="7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s="3">
        <f t="shared" si="46"/>
        <v>166.57777777777778</v>
      </c>
      <c r="G757" s="3">
        <f t="shared" si="47"/>
        <v>26.027777777777779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 s="7">
        <f t="shared" si="44"/>
        <v>43096.25</v>
      </c>
      <c r="N757">
        <v>1515391200</v>
      </c>
      <c r="O757" s="7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s="3">
        <f t="shared" si="46"/>
        <v>772.07692307692309</v>
      </c>
      <c r="G758" s="3">
        <f t="shared" si="47"/>
        <v>67.817567567567565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 s="7">
        <f t="shared" si="44"/>
        <v>42024.25</v>
      </c>
      <c r="N758">
        <v>1422252000</v>
      </c>
      <c r="O758" s="7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s="3">
        <f t="shared" si="46"/>
        <v>406.85714285714283</v>
      </c>
      <c r="G759" s="3">
        <f t="shared" si="47"/>
        <v>49.964912280701753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 s="7">
        <f t="shared" si="44"/>
        <v>40675.208333333336</v>
      </c>
      <c r="N759">
        <v>1305522000</v>
      </c>
      <c r="O759" s="7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s="3">
        <f t="shared" si="46"/>
        <v>564.20608108108115</v>
      </c>
      <c r="G760" s="3">
        <f t="shared" si="47"/>
        <v>110.01646903820817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 s="7">
        <f t="shared" si="44"/>
        <v>41936.208333333336</v>
      </c>
      <c r="N760">
        <v>1414904400</v>
      </c>
      <c r="O760" s="7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s="3">
        <f t="shared" si="46"/>
        <v>68.426865671641792</v>
      </c>
      <c r="G761" s="3">
        <f t="shared" si="47"/>
        <v>89.964678178963894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 s="7">
        <f t="shared" si="44"/>
        <v>43136.25</v>
      </c>
      <c r="N761">
        <v>1520402400</v>
      </c>
      <c r="O761" s="7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s="3">
        <f t="shared" si="46"/>
        <v>34.351966873706004</v>
      </c>
      <c r="G762" s="3">
        <f t="shared" si="47"/>
        <v>79.009523809523813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 s="7">
        <f t="shared" si="44"/>
        <v>43678.208333333328</v>
      </c>
      <c r="N762">
        <v>1567141200</v>
      </c>
      <c r="O762" s="7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s="3">
        <f t="shared" si="46"/>
        <v>655.4545454545455</v>
      </c>
      <c r="G763" s="3">
        <f t="shared" si="47"/>
        <v>86.867469879518069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 s="7">
        <f t="shared" si="44"/>
        <v>42938.208333333328</v>
      </c>
      <c r="N763">
        <v>1501131600</v>
      </c>
      <c r="O763" s="7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s="3">
        <f t="shared" si="46"/>
        <v>177.25714285714284</v>
      </c>
      <c r="G764" s="3">
        <f t="shared" si="47"/>
        <v>62.04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 s="7">
        <f t="shared" si="44"/>
        <v>41241.25</v>
      </c>
      <c r="N764">
        <v>1355032800</v>
      </c>
      <c r="O764" s="7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s="3">
        <f t="shared" si="46"/>
        <v>113.17857142857144</v>
      </c>
      <c r="G765" s="3">
        <f t="shared" si="47"/>
        <v>26.970212765957445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 s="7">
        <f t="shared" si="44"/>
        <v>41037.208333333336</v>
      </c>
      <c r="N765">
        <v>1339477200</v>
      </c>
      <c r="O765" s="7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s="3">
        <f t="shared" si="46"/>
        <v>728.18181818181824</v>
      </c>
      <c r="G766" s="3">
        <f t="shared" si="47"/>
        <v>54.121621621621621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 s="7">
        <f t="shared" si="44"/>
        <v>40676.208333333336</v>
      </c>
      <c r="N766">
        <v>1305954000</v>
      </c>
      <c r="O766" s="7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s="3">
        <f t="shared" si="46"/>
        <v>208.33333333333334</v>
      </c>
      <c r="G767" s="3">
        <f t="shared" si="47"/>
        <v>41.035353535353536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 s="7">
        <f t="shared" si="44"/>
        <v>42840.208333333328</v>
      </c>
      <c r="N767">
        <v>1494392400</v>
      </c>
      <c r="O767" s="7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s="3">
        <f t="shared" si="46"/>
        <v>31.171232876712331</v>
      </c>
      <c r="G768" s="3">
        <f t="shared" si="47"/>
        <v>55.052419354838712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 s="7">
        <f t="shared" si="44"/>
        <v>43362.208333333328</v>
      </c>
      <c r="N768">
        <v>1537419600</v>
      </c>
      <c r="O768" s="7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s="3">
        <f t="shared" si="46"/>
        <v>56.967078189300416</v>
      </c>
      <c r="G769" s="3">
        <f t="shared" si="47"/>
        <v>107.93762183235867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 s="7">
        <f t="shared" si="44"/>
        <v>42283.208333333328</v>
      </c>
      <c r="N769">
        <v>1447999200</v>
      </c>
      <c r="O769" s="7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s="3">
        <f t="shared" si="46"/>
        <v>231</v>
      </c>
      <c r="G770" s="3">
        <f t="shared" si="47"/>
        <v>73.92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 s="7">
        <f t="shared" si="44"/>
        <v>41619.25</v>
      </c>
      <c r="N770">
        <v>1388037600</v>
      </c>
      <c r="O770" s="7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s="3">
        <f t="shared" si="46"/>
        <v>86.867834394904463</v>
      </c>
      <c r="G771" s="3">
        <f t="shared" si="47"/>
        <v>31.995894428152493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 s="7">
        <f t="shared" ref="M771:M834" si="48">(((L771/60)/60/24)+DATE(1970,1,1))</f>
        <v>41501.208333333336</v>
      </c>
      <c r="N771">
        <v>1378789200</v>
      </c>
      <c r="O771" s="7">
        <f t="shared" ref="O771:O834" si="49">(((N771/60)/60/24)+DATE(1970,1,1))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s="3">
        <f t="shared" ref="F772:F835" si="50">E772/D772*100</f>
        <v>270.74418604651163</v>
      </c>
      <c r="G772" s="3">
        <f t="shared" ref="G772:G835" si="51">E772/I772</f>
        <v>53.898148148148145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 s="7">
        <f t="shared" si="48"/>
        <v>41743.208333333336</v>
      </c>
      <c r="N772">
        <v>1398056400</v>
      </c>
      <c r="O772" s="7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s="3">
        <f t="shared" si="50"/>
        <v>49.446428571428569</v>
      </c>
      <c r="G773" s="3">
        <f t="shared" si="51"/>
        <v>106.5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 s="7">
        <f t="shared" si="48"/>
        <v>43491.25</v>
      </c>
      <c r="N773">
        <v>1550815200</v>
      </c>
      <c r="O773" s="7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s="3">
        <f t="shared" si="50"/>
        <v>113.3596256684492</v>
      </c>
      <c r="G774" s="3">
        <f t="shared" si="51"/>
        <v>32.999805409612762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 s="7">
        <f t="shared" si="48"/>
        <v>43505.25</v>
      </c>
      <c r="N774">
        <v>1550037600</v>
      </c>
      <c r="O774" s="7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s="3">
        <f t="shared" si="50"/>
        <v>190.55555555555554</v>
      </c>
      <c r="G775" s="3">
        <f t="shared" si="51"/>
        <v>43.00254993625159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 s="7">
        <f t="shared" si="48"/>
        <v>42838.208333333328</v>
      </c>
      <c r="N775">
        <v>1492923600</v>
      </c>
      <c r="O775" s="7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s="3">
        <f t="shared" si="50"/>
        <v>135.5</v>
      </c>
      <c r="G776" s="3">
        <f t="shared" si="51"/>
        <v>86.858974358974365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 s="7">
        <f t="shared" si="48"/>
        <v>42513.208333333328</v>
      </c>
      <c r="N776">
        <v>1467522000</v>
      </c>
      <c r="O776" s="7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s="3">
        <f t="shared" si="50"/>
        <v>10.297872340425531</v>
      </c>
      <c r="G777" s="3">
        <f t="shared" si="51"/>
        <v>96.8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 s="7">
        <f t="shared" si="48"/>
        <v>41949.25</v>
      </c>
      <c r="N777">
        <v>1416117600</v>
      </c>
      <c r="O777" s="7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s="3">
        <f t="shared" si="50"/>
        <v>65.544223826714799</v>
      </c>
      <c r="G778" s="3">
        <f t="shared" si="51"/>
        <v>32.995456610631528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 s="7">
        <f t="shared" si="48"/>
        <v>43650.208333333328</v>
      </c>
      <c r="N778">
        <v>1563771600</v>
      </c>
      <c r="O778" s="7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s="3">
        <f t="shared" si="50"/>
        <v>49.026652452025587</v>
      </c>
      <c r="G779" s="3">
        <f t="shared" si="51"/>
        <v>68.028106508875737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 s="7">
        <f t="shared" si="48"/>
        <v>40809.208333333336</v>
      </c>
      <c r="N779">
        <v>1319259600</v>
      </c>
      <c r="O779" s="7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s="3">
        <f t="shared" si="50"/>
        <v>787.92307692307691</v>
      </c>
      <c r="G780" s="3">
        <f t="shared" si="51"/>
        <v>58.867816091954026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 s="7">
        <f t="shared" si="48"/>
        <v>40768.208333333336</v>
      </c>
      <c r="N780">
        <v>1313643600</v>
      </c>
      <c r="O780" s="7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s="3">
        <f t="shared" si="50"/>
        <v>80.306347746090154</v>
      </c>
      <c r="G781" s="3">
        <f t="shared" si="51"/>
        <v>105.04572803850782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 s="7">
        <f t="shared" si="48"/>
        <v>42230.208333333328</v>
      </c>
      <c r="N781">
        <v>1440306000</v>
      </c>
      <c r="O781" s="7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s="3">
        <f t="shared" si="50"/>
        <v>106.29411764705883</v>
      </c>
      <c r="G782" s="3">
        <f t="shared" si="51"/>
        <v>33.054878048780488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 s="7">
        <f t="shared" si="48"/>
        <v>42573.208333333328</v>
      </c>
      <c r="N782">
        <v>1470805200</v>
      </c>
      <c r="O782" s="7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s="3">
        <f t="shared" si="50"/>
        <v>50.735632183908038</v>
      </c>
      <c r="G783" s="3">
        <f t="shared" si="51"/>
        <v>78.821428571428569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 s="7">
        <f t="shared" si="48"/>
        <v>40482.208333333336</v>
      </c>
      <c r="N783">
        <v>1292911200</v>
      </c>
      <c r="O783" s="7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s="3">
        <f t="shared" si="50"/>
        <v>215.31372549019611</v>
      </c>
      <c r="G784" s="3">
        <f t="shared" si="51"/>
        <v>68.204968944099377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 s="7">
        <f t="shared" si="48"/>
        <v>40603.25</v>
      </c>
      <c r="N784">
        <v>1301374800</v>
      </c>
      <c r="O784" s="7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s="3">
        <f t="shared" si="50"/>
        <v>141.22972972972974</v>
      </c>
      <c r="G785" s="3">
        <f t="shared" si="51"/>
        <v>75.731884057971016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 s="7">
        <f t="shared" si="48"/>
        <v>41625.25</v>
      </c>
      <c r="N785">
        <v>1387864800</v>
      </c>
      <c r="O785" s="7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s="3">
        <f t="shared" si="50"/>
        <v>115.33745781777279</v>
      </c>
      <c r="G786" s="3">
        <f t="shared" si="51"/>
        <v>30.996070133010882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 s="7">
        <f t="shared" si="48"/>
        <v>42435.25</v>
      </c>
      <c r="N786">
        <v>1458190800</v>
      </c>
      <c r="O786" s="7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s="3">
        <f t="shared" si="50"/>
        <v>193.11940298507463</v>
      </c>
      <c r="G787" s="3">
        <f t="shared" si="51"/>
        <v>101.88188976377953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 s="7">
        <f t="shared" si="48"/>
        <v>43582.208333333328</v>
      </c>
      <c r="N787">
        <v>1559278800</v>
      </c>
      <c r="O787" s="7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s="3">
        <f t="shared" si="50"/>
        <v>729.73333333333335</v>
      </c>
      <c r="G788" s="3">
        <f t="shared" si="51"/>
        <v>52.879227053140099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 s="7">
        <f t="shared" si="48"/>
        <v>43186.208333333328</v>
      </c>
      <c r="N788">
        <v>1522731600</v>
      </c>
      <c r="O788" s="7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s="3">
        <f t="shared" si="50"/>
        <v>99.66339869281046</v>
      </c>
      <c r="G789" s="3">
        <f t="shared" si="51"/>
        <v>71.005820721769496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 s="7">
        <f t="shared" si="48"/>
        <v>40684.208333333336</v>
      </c>
      <c r="N789">
        <v>1306731600</v>
      </c>
      <c r="O789" s="7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s="3">
        <f t="shared" si="50"/>
        <v>88.166666666666671</v>
      </c>
      <c r="G790" s="3">
        <f t="shared" si="51"/>
        <v>102.38709677419355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 s="7">
        <f t="shared" si="48"/>
        <v>41202.208333333336</v>
      </c>
      <c r="N790">
        <v>1352527200</v>
      </c>
      <c r="O790" s="7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s="3">
        <f t="shared" si="50"/>
        <v>37.233333333333334</v>
      </c>
      <c r="G791" s="3">
        <f t="shared" si="51"/>
        <v>74.466666666666669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 s="7">
        <f t="shared" si="48"/>
        <v>41786.208333333336</v>
      </c>
      <c r="N791">
        <v>1404363600</v>
      </c>
      <c r="O791" s="7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s="3">
        <f t="shared" si="50"/>
        <v>30.540075309306079</v>
      </c>
      <c r="G792" s="3">
        <f t="shared" si="51"/>
        <v>51.009883198562441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 s="7">
        <f t="shared" si="48"/>
        <v>40223.25</v>
      </c>
      <c r="N792">
        <v>1266645600</v>
      </c>
      <c r="O792" s="7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s="3">
        <f t="shared" si="50"/>
        <v>25.714285714285712</v>
      </c>
      <c r="G793" s="3">
        <f t="shared" si="51"/>
        <v>90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 s="7">
        <f t="shared" si="48"/>
        <v>42715.25</v>
      </c>
      <c r="N793">
        <v>1482818400</v>
      </c>
      <c r="O793" s="7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s="3">
        <f t="shared" si="50"/>
        <v>34</v>
      </c>
      <c r="G794" s="3">
        <f t="shared" si="51"/>
        <v>97.142857142857139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 s="7">
        <f t="shared" si="48"/>
        <v>41451.208333333336</v>
      </c>
      <c r="N794">
        <v>1374642000</v>
      </c>
      <c r="O794" s="7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s="3">
        <f t="shared" si="50"/>
        <v>1185.909090909091</v>
      </c>
      <c r="G795" s="3">
        <f t="shared" si="51"/>
        <v>72.071823204419886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 s="7">
        <f t="shared" si="48"/>
        <v>41450.208333333336</v>
      </c>
      <c r="N795">
        <v>1372482000</v>
      </c>
      <c r="O795" s="7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s="3">
        <f t="shared" si="50"/>
        <v>125.39393939393939</v>
      </c>
      <c r="G796" s="3">
        <f t="shared" si="51"/>
        <v>75.236363636363635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 s="7">
        <f t="shared" si="48"/>
        <v>43091.25</v>
      </c>
      <c r="N796">
        <v>1514959200</v>
      </c>
      <c r="O796" s="7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s="3">
        <f t="shared" si="50"/>
        <v>14.394366197183098</v>
      </c>
      <c r="G797" s="3">
        <f t="shared" si="51"/>
        <v>32.967741935483872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 s="7">
        <f t="shared" si="48"/>
        <v>42675.208333333328</v>
      </c>
      <c r="N797">
        <v>1478235600</v>
      </c>
      <c r="O797" s="7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s="3">
        <f t="shared" si="50"/>
        <v>54.807692307692314</v>
      </c>
      <c r="G798" s="3">
        <f t="shared" si="51"/>
        <v>54.807692307692307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 s="7">
        <f t="shared" si="48"/>
        <v>41859.208333333336</v>
      </c>
      <c r="N798">
        <v>1408078800</v>
      </c>
      <c r="O798" s="7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s="3">
        <f t="shared" si="50"/>
        <v>109.63157894736841</v>
      </c>
      <c r="G799" s="3">
        <f t="shared" si="51"/>
        <v>45.037837837837834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 s="7">
        <f t="shared" si="48"/>
        <v>43464.25</v>
      </c>
      <c r="N799">
        <v>1548136800</v>
      </c>
      <c r="O799" s="7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s="3">
        <f t="shared" si="50"/>
        <v>188.47058823529412</v>
      </c>
      <c r="G800" s="3">
        <f t="shared" si="51"/>
        <v>52.958677685950413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 s="7">
        <f t="shared" si="48"/>
        <v>41060.208333333336</v>
      </c>
      <c r="N800">
        <v>1340859600</v>
      </c>
      <c r="O800" s="7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s="3">
        <f t="shared" si="50"/>
        <v>87.008284023668637</v>
      </c>
      <c r="G801" s="3">
        <f t="shared" si="51"/>
        <v>60.017959183673469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 s="7">
        <f t="shared" si="48"/>
        <v>42399.25</v>
      </c>
      <c r="N801">
        <v>1454479200</v>
      </c>
      <c r="O801" s="7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s="3">
        <f t="shared" si="50"/>
        <v>1</v>
      </c>
      <c r="G802" s="3">
        <f t="shared" si="51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 s="7">
        <f t="shared" si="48"/>
        <v>42167.208333333328</v>
      </c>
      <c r="N802">
        <v>1434430800</v>
      </c>
      <c r="O802" s="7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s="3">
        <f t="shared" si="50"/>
        <v>202.9130434782609</v>
      </c>
      <c r="G803" s="3">
        <f t="shared" si="51"/>
        <v>44.028301886792455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 s="7">
        <f t="shared" si="48"/>
        <v>43830.25</v>
      </c>
      <c r="N803">
        <v>1579672800</v>
      </c>
      <c r="O803" s="7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s="3">
        <f t="shared" si="50"/>
        <v>197.03225806451613</v>
      </c>
      <c r="G804" s="3">
        <f t="shared" si="51"/>
        <v>86.028169014084511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 s="7">
        <f t="shared" si="48"/>
        <v>43650.208333333328</v>
      </c>
      <c r="N804">
        <v>1562389200</v>
      </c>
      <c r="O804" s="7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s="3">
        <f t="shared" si="50"/>
        <v>107</v>
      </c>
      <c r="G805" s="3">
        <f t="shared" si="51"/>
        <v>28.012875536480685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 s="7">
        <f t="shared" si="48"/>
        <v>43492.25</v>
      </c>
      <c r="N805">
        <v>1551506400</v>
      </c>
      <c r="O805" s="7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s="3">
        <f t="shared" si="50"/>
        <v>268.73076923076923</v>
      </c>
      <c r="G806" s="3">
        <f t="shared" si="51"/>
        <v>32.050458715596328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 s="7">
        <f t="shared" si="48"/>
        <v>43102.25</v>
      </c>
      <c r="N806">
        <v>1516600800</v>
      </c>
      <c r="O806" s="7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s="3">
        <f t="shared" si="50"/>
        <v>50.845360824742272</v>
      </c>
      <c r="G807" s="3">
        <f t="shared" si="51"/>
        <v>73.611940298507463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 s="7">
        <f t="shared" si="48"/>
        <v>41958.25</v>
      </c>
      <c r="N807">
        <v>1420437600</v>
      </c>
      <c r="O807" s="7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s="3">
        <f t="shared" si="50"/>
        <v>1180.2857142857142</v>
      </c>
      <c r="G808" s="3">
        <f t="shared" si="51"/>
        <v>108.71052631578948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 s="7">
        <f t="shared" si="48"/>
        <v>40973.25</v>
      </c>
      <c r="N808">
        <v>1332997200</v>
      </c>
      <c r="O808" s="7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s="3">
        <f t="shared" si="50"/>
        <v>264</v>
      </c>
      <c r="G809" s="3">
        <f t="shared" si="51"/>
        <v>42.97674418604651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 s="7">
        <f t="shared" si="48"/>
        <v>43753.208333333328</v>
      </c>
      <c r="N809">
        <v>1574920800</v>
      </c>
      <c r="O809" s="7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s="3">
        <f t="shared" si="50"/>
        <v>30.44230769230769</v>
      </c>
      <c r="G810" s="3">
        <f t="shared" si="51"/>
        <v>83.315789473684205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 s="7">
        <f t="shared" si="48"/>
        <v>42507.208333333328</v>
      </c>
      <c r="N810">
        <v>1464930000</v>
      </c>
      <c r="O810" s="7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s="3">
        <f t="shared" si="50"/>
        <v>62.880681818181813</v>
      </c>
      <c r="G811" s="3">
        <f t="shared" si="51"/>
        <v>42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 s="7">
        <f t="shared" si="48"/>
        <v>41135.208333333336</v>
      </c>
      <c r="N811">
        <v>1345006800</v>
      </c>
      <c r="O811" s="7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s="3">
        <f t="shared" si="50"/>
        <v>193.125</v>
      </c>
      <c r="G812" s="3">
        <f t="shared" si="51"/>
        <v>55.927601809954751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 s="7">
        <f t="shared" si="48"/>
        <v>43067.25</v>
      </c>
      <c r="N812">
        <v>1512712800</v>
      </c>
      <c r="O812" s="7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s="3">
        <f t="shared" si="50"/>
        <v>77.102702702702715</v>
      </c>
      <c r="G813" s="3">
        <f t="shared" si="51"/>
        <v>105.03681885125184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 s="7">
        <f t="shared" si="48"/>
        <v>42378.25</v>
      </c>
      <c r="N813">
        <v>1452492000</v>
      </c>
      <c r="O813" s="7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s="3">
        <f t="shared" si="50"/>
        <v>225.52763819095478</v>
      </c>
      <c r="G814" s="3">
        <f t="shared" si="51"/>
        <v>48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 s="7">
        <f t="shared" si="48"/>
        <v>43206.208333333328</v>
      </c>
      <c r="N814">
        <v>1524286800</v>
      </c>
      <c r="O814" s="7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s="3">
        <f t="shared" si="50"/>
        <v>239.40625</v>
      </c>
      <c r="G815" s="3">
        <f t="shared" si="51"/>
        <v>112.66176470588235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 s="7">
        <f t="shared" si="48"/>
        <v>41148.208333333336</v>
      </c>
      <c r="N815">
        <v>1346907600</v>
      </c>
      <c r="O815" s="7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s="3">
        <f t="shared" si="50"/>
        <v>92.1875</v>
      </c>
      <c r="G816" s="3">
        <f t="shared" si="51"/>
        <v>81.944444444444443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 s="7">
        <f t="shared" si="48"/>
        <v>42517.208333333328</v>
      </c>
      <c r="N816">
        <v>1464498000</v>
      </c>
      <c r="O816" s="7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s="3">
        <f t="shared" si="50"/>
        <v>130.23333333333335</v>
      </c>
      <c r="G817" s="3">
        <f t="shared" si="51"/>
        <v>64.049180327868854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 s="7">
        <f t="shared" si="48"/>
        <v>43068.25</v>
      </c>
      <c r="N817">
        <v>1514181600</v>
      </c>
      <c r="O817" s="7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s="3">
        <f t="shared" si="50"/>
        <v>615.21739130434787</v>
      </c>
      <c r="G818" s="3">
        <f t="shared" si="51"/>
        <v>106.39097744360902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 s="7">
        <f t="shared" si="48"/>
        <v>41680.25</v>
      </c>
      <c r="N818">
        <v>1392184800</v>
      </c>
      <c r="O818" s="7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s="3">
        <f t="shared" si="50"/>
        <v>368.79532163742692</v>
      </c>
      <c r="G819" s="3">
        <f t="shared" si="51"/>
        <v>76.011249497790274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 s="7">
        <f t="shared" si="48"/>
        <v>43589.208333333328</v>
      </c>
      <c r="N819">
        <v>1559365200</v>
      </c>
      <c r="O819" s="7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s="3">
        <f t="shared" si="50"/>
        <v>1094.8571428571429</v>
      </c>
      <c r="G820" s="3">
        <f t="shared" si="51"/>
        <v>111.07246376811594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 s="7">
        <f t="shared" si="48"/>
        <v>43486.25</v>
      </c>
      <c r="N820">
        <v>1549173600</v>
      </c>
      <c r="O820" s="7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s="3">
        <f t="shared" si="50"/>
        <v>50.662921348314605</v>
      </c>
      <c r="G821" s="3">
        <f t="shared" si="51"/>
        <v>95.936170212765958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 s="7">
        <f t="shared" si="48"/>
        <v>41237.25</v>
      </c>
      <c r="N821">
        <v>1355032800</v>
      </c>
      <c r="O821" s="7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s="3">
        <f t="shared" si="50"/>
        <v>800.6</v>
      </c>
      <c r="G822" s="3">
        <f t="shared" si="51"/>
        <v>43.043010752688176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 s="7">
        <f t="shared" si="48"/>
        <v>43310.208333333328</v>
      </c>
      <c r="N822">
        <v>1533963600</v>
      </c>
      <c r="O822" s="7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s="3">
        <f t="shared" si="50"/>
        <v>291.28571428571428</v>
      </c>
      <c r="G823" s="3">
        <f t="shared" si="51"/>
        <v>67.966666666666669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 s="7">
        <f t="shared" si="48"/>
        <v>42794.25</v>
      </c>
      <c r="N823">
        <v>1489381200</v>
      </c>
      <c r="O823" s="7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s="3">
        <f t="shared" si="50"/>
        <v>349.9666666666667</v>
      </c>
      <c r="G824" s="3">
        <f t="shared" si="51"/>
        <v>89.991428571428571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 s="7">
        <f t="shared" si="48"/>
        <v>41698.25</v>
      </c>
      <c r="N824">
        <v>1395032400</v>
      </c>
      <c r="O824" s="7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s="3">
        <f t="shared" si="50"/>
        <v>357.07317073170731</v>
      </c>
      <c r="G825" s="3">
        <f t="shared" si="51"/>
        <v>58.095238095238095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 s="7">
        <f t="shared" si="48"/>
        <v>41892.208333333336</v>
      </c>
      <c r="N825">
        <v>1412485200</v>
      </c>
      <c r="O825" s="7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s="3">
        <f t="shared" si="50"/>
        <v>126.48941176470588</v>
      </c>
      <c r="G826" s="3">
        <f t="shared" si="51"/>
        <v>83.996875000000003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 s="7">
        <f t="shared" si="48"/>
        <v>40348.208333333336</v>
      </c>
      <c r="N826">
        <v>1279688400</v>
      </c>
      <c r="O826" s="7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s="3">
        <f t="shared" si="50"/>
        <v>387.5</v>
      </c>
      <c r="G827" s="3">
        <f t="shared" si="51"/>
        <v>88.853503184713375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 s="7">
        <f t="shared" si="48"/>
        <v>42941.208333333328</v>
      </c>
      <c r="N827">
        <v>1501995600</v>
      </c>
      <c r="O827" s="7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s="3">
        <f t="shared" si="50"/>
        <v>457.03571428571428</v>
      </c>
      <c r="G828" s="3">
        <f t="shared" si="51"/>
        <v>65.963917525773198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 s="7">
        <f t="shared" si="48"/>
        <v>40525.25</v>
      </c>
      <c r="N828">
        <v>1294639200</v>
      </c>
      <c r="O828" s="7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s="3">
        <f t="shared" si="50"/>
        <v>266.69565217391306</v>
      </c>
      <c r="G829" s="3">
        <f t="shared" si="51"/>
        <v>74.804878048780495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 s="7">
        <f t="shared" si="48"/>
        <v>40666.208333333336</v>
      </c>
      <c r="N829">
        <v>1305435600</v>
      </c>
      <c r="O829" s="7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s="3">
        <f t="shared" si="50"/>
        <v>69</v>
      </c>
      <c r="G830" s="3">
        <f t="shared" si="51"/>
        <v>69.98571428571428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 s="7">
        <f t="shared" si="48"/>
        <v>43340.208333333328</v>
      </c>
      <c r="N830">
        <v>1537592400</v>
      </c>
      <c r="O830" s="7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s="3">
        <f t="shared" si="50"/>
        <v>51.34375</v>
      </c>
      <c r="G831" s="3">
        <f t="shared" si="51"/>
        <v>32.006493506493506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 s="7">
        <f t="shared" si="48"/>
        <v>42164.208333333328</v>
      </c>
      <c r="N831">
        <v>1435122000</v>
      </c>
      <c r="O831" s="7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s="3">
        <f t="shared" si="50"/>
        <v>1.1710526315789473</v>
      </c>
      <c r="G832" s="3">
        <f t="shared" si="51"/>
        <v>64.727272727272734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 s="7">
        <f t="shared" si="48"/>
        <v>43103.25</v>
      </c>
      <c r="N832">
        <v>1520056800</v>
      </c>
      <c r="O832" s="7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s="3">
        <f t="shared" si="50"/>
        <v>108.97734294541709</v>
      </c>
      <c r="G833" s="3">
        <f t="shared" si="51"/>
        <v>24.998110087408456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 s="7">
        <f t="shared" si="48"/>
        <v>40994.208333333336</v>
      </c>
      <c r="N833">
        <v>1335675600</v>
      </c>
      <c r="O833" s="7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s="3">
        <f t="shared" si="50"/>
        <v>315.17592592592592</v>
      </c>
      <c r="G834" s="3">
        <f t="shared" si="51"/>
        <v>104.97764070932922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 s="7">
        <f t="shared" si="48"/>
        <v>42299.208333333328</v>
      </c>
      <c r="N834">
        <v>1448431200</v>
      </c>
      <c r="O834" s="7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s="3">
        <f t="shared" si="50"/>
        <v>157.69117647058823</v>
      </c>
      <c r="G835" s="3">
        <f t="shared" si="51"/>
        <v>64.987878787878785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 s="7">
        <f t="shared" ref="M835:M898" si="52">(((L835/60)/60/24)+DATE(1970,1,1))</f>
        <v>40588.25</v>
      </c>
      <c r="N835">
        <v>1298613600</v>
      </c>
      <c r="O835" s="7">
        <f t="shared" ref="O835:O898" si="53">(((N835/60)/60/24)+DATE(1970,1,1))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s="3">
        <f t="shared" ref="F836:F899" si="54">E836/D836*100</f>
        <v>153.8082191780822</v>
      </c>
      <c r="G836" s="3">
        <f t="shared" ref="G836:G899" si="55">E836/I836</f>
        <v>94.352941176470594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 s="7">
        <f t="shared" si="52"/>
        <v>41448.208333333336</v>
      </c>
      <c r="N836">
        <v>1372482000</v>
      </c>
      <c r="O836" s="7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s="3">
        <f t="shared" si="54"/>
        <v>89.738979118329468</v>
      </c>
      <c r="G837" s="3">
        <f t="shared" si="55"/>
        <v>44.001706484641637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 s="7">
        <f t="shared" si="52"/>
        <v>42063.25</v>
      </c>
      <c r="N837">
        <v>1425621600</v>
      </c>
      <c r="O837" s="7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s="3">
        <f t="shared" si="54"/>
        <v>75.135802469135797</v>
      </c>
      <c r="G838" s="3">
        <f t="shared" si="55"/>
        <v>64.744680851063833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 s="7">
        <f t="shared" si="52"/>
        <v>40214.25</v>
      </c>
      <c r="N838">
        <v>1266300000</v>
      </c>
      <c r="O838" s="7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s="3">
        <f t="shared" si="54"/>
        <v>852.88135593220341</v>
      </c>
      <c r="G839" s="3">
        <f t="shared" si="55"/>
        <v>84.00667779632721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 s="7">
        <f t="shared" si="52"/>
        <v>40629.208333333336</v>
      </c>
      <c r="N839">
        <v>1305867600</v>
      </c>
      <c r="O839" s="7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s="3">
        <f t="shared" si="54"/>
        <v>138.90625</v>
      </c>
      <c r="G840" s="3">
        <f t="shared" si="55"/>
        <v>34.061302681992338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 s="7">
        <f t="shared" si="52"/>
        <v>43370.208333333328</v>
      </c>
      <c r="N840">
        <v>1538802000</v>
      </c>
      <c r="O840" s="7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s="3">
        <f t="shared" si="54"/>
        <v>190.18181818181819</v>
      </c>
      <c r="G841" s="3">
        <f t="shared" si="55"/>
        <v>93.273885350318466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 s="7">
        <f t="shared" si="52"/>
        <v>41715.208333333336</v>
      </c>
      <c r="N841">
        <v>1398920400</v>
      </c>
      <c r="O841" s="7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s="3">
        <f t="shared" si="54"/>
        <v>100.24333619948409</v>
      </c>
      <c r="G842" s="3">
        <f t="shared" si="55"/>
        <v>32.998301726577978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 s="7">
        <f t="shared" si="52"/>
        <v>41836.208333333336</v>
      </c>
      <c r="N842">
        <v>1405659600</v>
      </c>
      <c r="O842" s="7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s="3">
        <f t="shared" si="54"/>
        <v>142.75824175824175</v>
      </c>
      <c r="G843" s="3">
        <f t="shared" si="55"/>
        <v>83.812903225806451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 s="7">
        <f t="shared" si="52"/>
        <v>42419.25</v>
      </c>
      <c r="N843">
        <v>1457244000</v>
      </c>
      <c r="O843" s="7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s="3">
        <f t="shared" si="54"/>
        <v>563.13333333333333</v>
      </c>
      <c r="G844" s="3">
        <f t="shared" si="55"/>
        <v>63.992424242424242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 s="7">
        <f t="shared" si="52"/>
        <v>43266.208333333328</v>
      </c>
      <c r="N844">
        <v>1529298000</v>
      </c>
      <c r="O844" s="7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s="3">
        <f t="shared" si="54"/>
        <v>30.715909090909086</v>
      </c>
      <c r="G845" s="3">
        <f t="shared" si="55"/>
        <v>81.909090909090907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 s="7">
        <f t="shared" si="52"/>
        <v>43338.208333333328</v>
      </c>
      <c r="N845">
        <v>1535778000</v>
      </c>
      <c r="O845" s="7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s="3">
        <f t="shared" si="54"/>
        <v>99.39772727272728</v>
      </c>
      <c r="G846" s="3">
        <f t="shared" si="55"/>
        <v>93.053191489361708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 s="7">
        <f t="shared" si="52"/>
        <v>40930.25</v>
      </c>
      <c r="N846">
        <v>1327471200</v>
      </c>
      <c r="O846" s="7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s="3">
        <f t="shared" si="54"/>
        <v>197.54935622317598</v>
      </c>
      <c r="G847" s="3">
        <f t="shared" si="55"/>
        <v>101.98449039881831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 s="7">
        <f t="shared" si="52"/>
        <v>43235.208333333328</v>
      </c>
      <c r="N847">
        <v>1529557200</v>
      </c>
      <c r="O847" s="7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s="3">
        <f t="shared" si="54"/>
        <v>508.5</v>
      </c>
      <c r="G848" s="3">
        <f t="shared" si="55"/>
        <v>105.9375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 s="7">
        <f t="shared" si="52"/>
        <v>43302.208333333328</v>
      </c>
      <c r="N848">
        <v>1535259600</v>
      </c>
      <c r="O848" s="7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s="3">
        <f t="shared" si="54"/>
        <v>237.74468085106383</v>
      </c>
      <c r="G849" s="3">
        <f t="shared" si="55"/>
        <v>101.58181818181818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 s="7">
        <f t="shared" si="52"/>
        <v>43107.25</v>
      </c>
      <c r="N849">
        <v>1515564000</v>
      </c>
      <c r="O849" s="7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s="3">
        <f t="shared" si="54"/>
        <v>338.46875</v>
      </c>
      <c r="G850" s="3">
        <f t="shared" si="55"/>
        <v>62.970930232558139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 s="7">
        <f t="shared" si="52"/>
        <v>40341.208333333336</v>
      </c>
      <c r="N850">
        <v>1277096400</v>
      </c>
      <c r="O850" s="7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s="3">
        <f t="shared" si="54"/>
        <v>133.08955223880596</v>
      </c>
      <c r="G851" s="3">
        <f t="shared" si="55"/>
        <v>29.045602605863191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 s="7">
        <f t="shared" si="52"/>
        <v>40948.25</v>
      </c>
      <c r="N851">
        <v>1329026400</v>
      </c>
      <c r="O851" s="7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s="3">
        <f t="shared" si="54"/>
        <v>1</v>
      </c>
      <c r="G852" s="3">
        <f t="shared" si="55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 s="7">
        <f t="shared" si="52"/>
        <v>40866.25</v>
      </c>
      <c r="N852">
        <v>1322978400</v>
      </c>
      <c r="O852" s="7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s="3">
        <f t="shared" si="54"/>
        <v>207.79999999999998</v>
      </c>
      <c r="G853" s="3">
        <f t="shared" si="55"/>
        <v>77.924999999999997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 s="7">
        <f t="shared" si="52"/>
        <v>41031.208333333336</v>
      </c>
      <c r="N853">
        <v>1338786000</v>
      </c>
      <c r="O853" s="7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s="3">
        <f t="shared" si="54"/>
        <v>51.122448979591837</v>
      </c>
      <c r="G854" s="3">
        <f t="shared" si="55"/>
        <v>80.806451612903231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 s="7">
        <f t="shared" si="52"/>
        <v>40740.208333333336</v>
      </c>
      <c r="N854">
        <v>1311656400</v>
      </c>
      <c r="O854" s="7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s="3">
        <f t="shared" si="54"/>
        <v>652.05847953216369</v>
      </c>
      <c r="G855" s="3">
        <f t="shared" si="55"/>
        <v>76.006816632583508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 s="7">
        <f t="shared" si="52"/>
        <v>40714.208333333336</v>
      </c>
      <c r="N855">
        <v>1308978000</v>
      </c>
      <c r="O855" s="7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s="3">
        <f t="shared" si="54"/>
        <v>113.63099415204678</v>
      </c>
      <c r="G856" s="3">
        <f t="shared" si="55"/>
        <v>72.993613824192337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 s="7">
        <f t="shared" si="52"/>
        <v>43787.25</v>
      </c>
      <c r="N856">
        <v>1576389600</v>
      </c>
      <c r="O856" s="7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s="3">
        <f t="shared" si="54"/>
        <v>102.37606837606839</v>
      </c>
      <c r="G857" s="3">
        <f t="shared" si="55"/>
        <v>53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 s="7">
        <f t="shared" si="52"/>
        <v>40712.208333333336</v>
      </c>
      <c r="N857">
        <v>1311051600</v>
      </c>
      <c r="O857" s="7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s="3">
        <f t="shared" si="54"/>
        <v>356.58333333333331</v>
      </c>
      <c r="G858" s="3">
        <f t="shared" si="55"/>
        <v>54.164556962025316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 s="7">
        <f t="shared" si="52"/>
        <v>41023.208333333336</v>
      </c>
      <c r="N858">
        <v>1336712400</v>
      </c>
      <c r="O858" s="7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s="3">
        <f t="shared" si="54"/>
        <v>139.86792452830187</v>
      </c>
      <c r="G859" s="3">
        <f t="shared" si="55"/>
        <v>32.946666666666665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 s="7">
        <f t="shared" si="52"/>
        <v>40944.25</v>
      </c>
      <c r="N859">
        <v>1330408800</v>
      </c>
      <c r="O859" s="7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s="3">
        <f t="shared" si="54"/>
        <v>69.45</v>
      </c>
      <c r="G860" s="3">
        <f t="shared" si="55"/>
        <v>79.371428571428567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 s="7">
        <f t="shared" si="52"/>
        <v>43211.208333333328</v>
      </c>
      <c r="N860">
        <v>1524891600</v>
      </c>
      <c r="O860" s="7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s="3">
        <f t="shared" si="54"/>
        <v>35.534246575342465</v>
      </c>
      <c r="G861" s="3">
        <f t="shared" si="55"/>
        <v>41.174603174603178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 s="7">
        <f t="shared" si="52"/>
        <v>41334.25</v>
      </c>
      <c r="N861">
        <v>1363669200</v>
      </c>
      <c r="O861" s="7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s="3">
        <f t="shared" si="54"/>
        <v>251.65</v>
      </c>
      <c r="G862" s="3">
        <f t="shared" si="55"/>
        <v>77.430769230769229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 s="7">
        <f t="shared" si="52"/>
        <v>43515.25</v>
      </c>
      <c r="N862">
        <v>1551420000</v>
      </c>
      <c r="O862" s="7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s="3">
        <f t="shared" si="54"/>
        <v>105.87500000000001</v>
      </c>
      <c r="G863" s="3">
        <f t="shared" si="55"/>
        <v>57.159509202453989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 s="7">
        <f t="shared" si="52"/>
        <v>40258.208333333336</v>
      </c>
      <c r="N863">
        <v>1269838800</v>
      </c>
      <c r="O863" s="7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s="3">
        <f t="shared" si="54"/>
        <v>187.42857142857144</v>
      </c>
      <c r="G864" s="3">
        <f t="shared" si="55"/>
        <v>77.17647058823529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 s="7">
        <f t="shared" si="52"/>
        <v>40756.208333333336</v>
      </c>
      <c r="N864">
        <v>1312520400</v>
      </c>
      <c r="O864" s="7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s="3">
        <f t="shared" si="54"/>
        <v>386.78571428571428</v>
      </c>
      <c r="G865" s="3">
        <f t="shared" si="55"/>
        <v>24.953917050691246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 s="7">
        <f t="shared" si="52"/>
        <v>42172.208333333328</v>
      </c>
      <c r="N865">
        <v>1436504400</v>
      </c>
      <c r="O865" s="7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s="3">
        <f t="shared" si="54"/>
        <v>347.07142857142856</v>
      </c>
      <c r="G866" s="3">
        <f t="shared" si="55"/>
        <v>97.18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 s="7">
        <f t="shared" si="52"/>
        <v>42601.208333333328</v>
      </c>
      <c r="N866">
        <v>1472014800</v>
      </c>
      <c r="O866" s="7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s="3">
        <f t="shared" si="54"/>
        <v>185.82098765432099</v>
      </c>
      <c r="G867" s="3">
        <f t="shared" si="55"/>
        <v>46.000916870415651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 s="7">
        <f t="shared" si="52"/>
        <v>41897.208333333336</v>
      </c>
      <c r="N867">
        <v>1411534800</v>
      </c>
      <c r="O867" s="7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s="3">
        <f t="shared" si="54"/>
        <v>43.241247264770237</v>
      </c>
      <c r="G868" s="3">
        <f t="shared" si="55"/>
        <v>88.023385300668153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 s="7">
        <f t="shared" si="52"/>
        <v>40671.208333333336</v>
      </c>
      <c r="N868">
        <v>1304917200</v>
      </c>
      <c r="O868" s="7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s="3">
        <f t="shared" si="54"/>
        <v>162.4375</v>
      </c>
      <c r="G869" s="3">
        <f t="shared" si="55"/>
        <v>25.99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 s="7">
        <f t="shared" si="52"/>
        <v>43382.208333333328</v>
      </c>
      <c r="N869">
        <v>1539579600</v>
      </c>
      <c r="O869" s="7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s="3">
        <f t="shared" si="54"/>
        <v>184.84285714285716</v>
      </c>
      <c r="G870" s="3">
        <f t="shared" si="55"/>
        <v>102.69047619047619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 s="7">
        <f t="shared" si="52"/>
        <v>41559.208333333336</v>
      </c>
      <c r="N870">
        <v>1382504400</v>
      </c>
      <c r="O870" s="7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s="3">
        <f t="shared" si="54"/>
        <v>23.703520691785052</v>
      </c>
      <c r="G871" s="3">
        <f t="shared" si="55"/>
        <v>72.958174904942965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 s="7">
        <f t="shared" si="52"/>
        <v>40350.208333333336</v>
      </c>
      <c r="N871">
        <v>1278306000</v>
      </c>
      <c r="O871" s="7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s="3">
        <f t="shared" si="54"/>
        <v>89.870129870129873</v>
      </c>
      <c r="G872" s="3">
        <f t="shared" si="55"/>
        <v>57.190082644628099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 s="7">
        <f t="shared" si="52"/>
        <v>42240.208333333328</v>
      </c>
      <c r="N872">
        <v>1442552400</v>
      </c>
      <c r="O872" s="7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s="3">
        <f t="shared" si="54"/>
        <v>272.6041958041958</v>
      </c>
      <c r="G873" s="3">
        <f t="shared" si="55"/>
        <v>84.013793103448279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 s="7">
        <f t="shared" si="52"/>
        <v>43040.208333333328</v>
      </c>
      <c r="N873">
        <v>1511071200</v>
      </c>
      <c r="O873" s="7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s="3">
        <f t="shared" si="54"/>
        <v>170.04255319148936</v>
      </c>
      <c r="G874" s="3">
        <f t="shared" si="55"/>
        <v>98.666666666666671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 s="7">
        <f t="shared" si="52"/>
        <v>43346.208333333328</v>
      </c>
      <c r="N874">
        <v>1536382800</v>
      </c>
      <c r="O874" s="7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s="3">
        <f t="shared" si="54"/>
        <v>188.28503562945369</v>
      </c>
      <c r="G875" s="3">
        <f t="shared" si="55"/>
        <v>42.007419183889773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 s="7">
        <f t="shared" si="52"/>
        <v>41647.25</v>
      </c>
      <c r="N875">
        <v>1389592800</v>
      </c>
      <c r="O875" s="7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s="3">
        <f t="shared" si="54"/>
        <v>346.93532338308455</v>
      </c>
      <c r="G876" s="3">
        <f t="shared" si="55"/>
        <v>32.002753556677376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 s="7">
        <f t="shared" si="52"/>
        <v>40291.208333333336</v>
      </c>
      <c r="N876">
        <v>1275282000</v>
      </c>
      <c r="O876" s="7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s="3">
        <f t="shared" si="54"/>
        <v>69.177215189873422</v>
      </c>
      <c r="G877" s="3">
        <f t="shared" si="55"/>
        <v>81.567164179104481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 s="7">
        <f t="shared" si="52"/>
        <v>40556.25</v>
      </c>
      <c r="N877">
        <v>1294984800</v>
      </c>
      <c r="O877" s="7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s="3">
        <f t="shared" si="54"/>
        <v>25.433734939759034</v>
      </c>
      <c r="G878" s="3">
        <f t="shared" si="55"/>
        <v>37.035087719298247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 s="7">
        <f t="shared" si="52"/>
        <v>43624.208333333328</v>
      </c>
      <c r="N878">
        <v>1562043600</v>
      </c>
      <c r="O878" s="7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s="3">
        <f t="shared" si="54"/>
        <v>77.400977995110026</v>
      </c>
      <c r="G879" s="3">
        <f t="shared" si="55"/>
        <v>103.033360455655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 s="7">
        <f t="shared" si="52"/>
        <v>42577.208333333328</v>
      </c>
      <c r="N879">
        <v>1469595600</v>
      </c>
      <c r="O879" s="7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s="3">
        <f t="shared" si="54"/>
        <v>37.481481481481481</v>
      </c>
      <c r="G880" s="3">
        <f t="shared" si="55"/>
        <v>84.333333333333329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 s="7">
        <f t="shared" si="52"/>
        <v>43845.25</v>
      </c>
      <c r="N880">
        <v>1581141600</v>
      </c>
      <c r="O880" s="7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s="3">
        <f t="shared" si="54"/>
        <v>543.79999999999995</v>
      </c>
      <c r="G881" s="3">
        <f t="shared" si="55"/>
        <v>102.60377358490567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 s="7">
        <f t="shared" si="52"/>
        <v>42788.25</v>
      </c>
      <c r="N881">
        <v>1488520800</v>
      </c>
      <c r="O881" s="7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s="3">
        <f t="shared" si="54"/>
        <v>228.52189349112427</v>
      </c>
      <c r="G882" s="3">
        <f t="shared" si="55"/>
        <v>79.992129246064621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 s="7">
        <f t="shared" si="52"/>
        <v>43667.208333333328</v>
      </c>
      <c r="N882">
        <v>1563858000</v>
      </c>
      <c r="O882" s="7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s="3">
        <f t="shared" si="54"/>
        <v>38.948339483394832</v>
      </c>
      <c r="G883" s="3">
        <f t="shared" si="55"/>
        <v>70.055309734513273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 s="7">
        <f t="shared" si="52"/>
        <v>42194.208333333328</v>
      </c>
      <c r="N883">
        <v>1438923600</v>
      </c>
      <c r="O883" s="7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s="3">
        <f t="shared" si="54"/>
        <v>370</v>
      </c>
      <c r="G884" s="3">
        <f t="shared" si="55"/>
        <v>37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 s="7">
        <f t="shared" si="52"/>
        <v>42025.25</v>
      </c>
      <c r="N884">
        <v>1422165600</v>
      </c>
      <c r="O884" s="7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s="3">
        <f t="shared" si="54"/>
        <v>237.91176470588232</v>
      </c>
      <c r="G885" s="3">
        <f t="shared" si="55"/>
        <v>41.911917098445599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 s="7">
        <f t="shared" si="52"/>
        <v>40323.208333333336</v>
      </c>
      <c r="N885">
        <v>1277874000</v>
      </c>
      <c r="O885" s="7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s="3">
        <f t="shared" si="54"/>
        <v>64.036299765807954</v>
      </c>
      <c r="G886" s="3">
        <f t="shared" si="55"/>
        <v>57.992576882290564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 s="7">
        <f t="shared" si="52"/>
        <v>41763.208333333336</v>
      </c>
      <c r="N886">
        <v>1399352400</v>
      </c>
      <c r="O886" s="7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s="3">
        <f t="shared" si="54"/>
        <v>118.27777777777777</v>
      </c>
      <c r="G887" s="3">
        <f t="shared" si="55"/>
        <v>40.942307692307693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 s="7">
        <f t="shared" si="52"/>
        <v>40335.208333333336</v>
      </c>
      <c r="N887">
        <v>1279083600</v>
      </c>
      <c r="O887" s="7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s="3">
        <f t="shared" si="54"/>
        <v>84.824037184594957</v>
      </c>
      <c r="G888" s="3">
        <f t="shared" si="55"/>
        <v>69.9972602739726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 s="7">
        <f t="shared" si="52"/>
        <v>40416.208333333336</v>
      </c>
      <c r="N888">
        <v>1284354000</v>
      </c>
      <c r="O888" s="7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s="3">
        <f t="shared" si="54"/>
        <v>29.346153846153843</v>
      </c>
      <c r="G889" s="3">
        <f t="shared" si="55"/>
        <v>73.838709677419359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 s="7">
        <f t="shared" si="52"/>
        <v>42202.208333333328</v>
      </c>
      <c r="N889">
        <v>1441170000</v>
      </c>
      <c r="O889" s="7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s="3">
        <f t="shared" si="54"/>
        <v>209.89655172413794</v>
      </c>
      <c r="G890" s="3">
        <f t="shared" si="55"/>
        <v>41.979310344827589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 s="7">
        <f t="shared" si="52"/>
        <v>42836.208333333328</v>
      </c>
      <c r="N890">
        <v>1493528400</v>
      </c>
      <c r="O890" s="7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s="3">
        <f t="shared" si="54"/>
        <v>169.78571428571431</v>
      </c>
      <c r="G891" s="3">
        <f t="shared" si="55"/>
        <v>77.93442622950819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 s="7">
        <f t="shared" si="52"/>
        <v>41710.208333333336</v>
      </c>
      <c r="N891">
        <v>1395205200</v>
      </c>
      <c r="O891" s="7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s="3">
        <f t="shared" si="54"/>
        <v>115.95907738095239</v>
      </c>
      <c r="G892" s="3">
        <f t="shared" si="55"/>
        <v>106.01972789115646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 s="7">
        <f t="shared" si="52"/>
        <v>43640.208333333328</v>
      </c>
      <c r="N892">
        <v>1561438800</v>
      </c>
      <c r="O892" s="7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s="3">
        <f t="shared" si="54"/>
        <v>258.59999999999997</v>
      </c>
      <c r="G893" s="3">
        <f t="shared" si="55"/>
        <v>47.018181818181816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 s="7">
        <f t="shared" si="52"/>
        <v>40880.25</v>
      </c>
      <c r="N893">
        <v>1326693600</v>
      </c>
      <c r="O893" s="7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s="3">
        <f t="shared" si="54"/>
        <v>230.58333333333331</v>
      </c>
      <c r="G894" s="3">
        <f t="shared" si="55"/>
        <v>76.016483516483518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 s="7">
        <f t="shared" si="52"/>
        <v>40319.208333333336</v>
      </c>
      <c r="N894">
        <v>1277960400</v>
      </c>
      <c r="O894" s="7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s="3">
        <f t="shared" si="54"/>
        <v>128.21428571428572</v>
      </c>
      <c r="G895" s="3">
        <f t="shared" si="55"/>
        <v>54.120603015075375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 s="7">
        <f t="shared" si="52"/>
        <v>42170.208333333328</v>
      </c>
      <c r="N895">
        <v>1434690000</v>
      </c>
      <c r="O895" s="7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s="3">
        <f t="shared" si="54"/>
        <v>188.70588235294116</v>
      </c>
      <c r="G896" s="3">
        <f t="shared" si="55"/>
        <v>57.285714285714285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 s="7">
        <f t="shared" si="52"/>
        <v>41466.208333333336</v>
      </c>
      <c r="N896">
        <v>1376110800</v>
      </c>
      <c r="O896" s="7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s="3">
        <f t="shared" si="54"/>
        <v>6.9511889862327907</v>
      </c>
      <c r="G897" s="3">
        <f t="shared" si="55"/>
        <v>103.81308411214954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 s="7">
        <f t="shared" si="52"/>
        <v>43134.25</v>
      </c>
      <c r="N897">
        <v>1518415200</v>
      </c>
      <c r="O897" s="7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s="3">
        <f t="shared" si="54"/>
        <v>774.43434343434342</v>
      </c>
      <c r="G898" s="3">
        <f t="shared" si="55"/>
        <v>105.02602739726028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 s="7">
        <f t="shared" si="52"/>
        <v>40738.208333333336</v>
      </c>
      <c r="N898">
        <v>1310878800</v>
      </c>
      <c r="O898" s="7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s="3">
        <f t="shared" si="54"/>
        <v>27.693181818181817</v>
      </c>
      <c r="G899" s="3">
        <f t="shared" si="55"/>
        <v>90.259259259259252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 s="7">
        <f t="shared" ref="M899:M962" si="56">(((L899/60)/60/24)+DATE(1970,1,1))</f>
        <v>43583.208333333328</v>
      </c>
      <c r="N899">
        <v>1556600400</v>
      </c>
      <c r="O899" s="7">
        <f t="shared" ref="O899:O962" si="57">(((N899/60)/60/24)+DATE(1970,1,1))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s="3">
        <f t="shared" ref="F900:F963" si="58">E900/D900*100</f>
        <v>52.479620323841424</v>
      </c>
      <c r="G900" s="3">
        <f t="shared" ref="G900:G963" si="59">E900/I900</f>
        <v>76.978705978705975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 s="7">
        <f t="shared" si="56"/>
        <v>43815.25</v>
      </c>
      <c r="N900">
        <v>1576994400</v>
      </c>
      <c r="O900" s="7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s="3">
        <f t="shared" si="58"/>
        <v>407.09677419354841</v>
      </c>
      <c r="G901" s="3">
        <f t="shared" si="59"/>
        <v>102.60162601626017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 s="7">
        <f t="shared" si="56"/>
        <v>41554.208333333336</v>
      </c>
      <c r="N901">
        <v>1382677200</v>
      </c>
      <c r="O901" s="7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s="3">
        <f t="shared" si="58"/>
        <v>2</v>
      </c>
      <c r="G902" s="3">
        <f t="shared" si="59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 s="7">
        <f t="shared" si="56"/>
        <v>41901.208333333336</v>
      </c>
      <c r="N902">
        <v>1411189200</v>
      </c>
      <c r="O902" s="7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s="3">
        <f t="shared" si="58"/>
        <v>156.17857142857144</v>
      </c>
      <c r="G903" s="3">
        <f t="shared" si="59"/>
        <v>55.0062893081761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 s="7">
        <f t="shared" si="56"/>
        <v>43298.208333333328</v>
      </c>
      <c r="N903">
        <v>1534654800</v>
      </c>
      <c r="O903" s="7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s="3">
        <f t="shared" si="58"/>
        <v>252.42857142857144</v>
      </c>
      <c r="G904" s="3">
        <f t="shared" si="59"/>
        <v>32.127272727272725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 s="7">
        <f t="shared" si="56"/>
        <v>42399.25</v>
      </c>
      <c r="N904">
        <v>1457762400</v>
      </c>
      <c r="O904" s="7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s="3">
        <f t="shared" si="58"/>
        <v>1.729268292682927</v>
      </c>
      <c r="G905" s="3">
        <f t="shared" si="59"/>
        <v>50.642857142857146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 s="7">
        <f t="shared" si="56"/>
        <v>41034.208333333336</v>
      </c>
      <c r="N905">
        <v>1337490000</v>
      </c>
      <c r="O905" s="7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s="3">
        <f t="shared" si="58"/>
        <v>12.230769230769232</v>
      </c>
      <c r="G906" s="3">
        <f t="shared" si="59"/>
        <v>49.6875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 s="7">
        <f t="shared" si="56"/>
        <v>41186.208333333336</v>
      </c>
      <c r="N906">
        <v>1349672400</v>
      </c>
      <c r="O906" s="7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s="3">
        <f t="shared" si="58"/>
        <v>163.98734177215189</v>
      </c>
      <c r="G907" s="3">
        <f t="shared" si="59"/>
        <v>54.894067796610166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 s="7">
        <f t="shared" si="56"/>
        <v>41536.208333333336</v>
      </c>
      <c r="N907">
        <v>1379826000</v>
      </c>
      <c r="O907" s="7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s="3">
        <f t="shared" si="58"/>
        <v>162.98181818181817</v>
      </c>
      <c r="G908" s="3">
        <f t="shared" si="59"/>
        <v>46.931937172774866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 s="7">
        <f t="shared" si="56"/>
        <v>42868.208333333328</v>
      </c>
      <c r="N908">
        <v>1497762000</v>
      </c>
      <c r="O908" s="7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s="3">
        <f t="shared" si="58"/>
        <v>20.252747252747252</v>
      </c>
      <c r="G909" s="3">
        <f t="shared" si="59"/>
        <v>44.951219512195124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 s="7">
        <f t="shared" si="56"/>
        <v>40660.208333333336</v>
      </c>
      <c r="N909">
        <v>1304485200</v>
      </c>
      <c r="O909" s="7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s="3">
        <f t="shared" si="58"/>
        <v>319.24083769633506</v>
      </c>
      <c r="G910" s="3">
        <f t="shared" si="59"/>
        <v>30.99898322318251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 s="7">
        <f t="shared" si="56"/>
        <v>41031.208333333336</v>
      </c>
      <c r="N910">
        <v>1336885200</v>
      </c>
      <c r="O910" s="7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s="3">
        <f t="shared" si="58"/>
        <v>478.94444444444446</v>
      </c>
      <c r="G911" s="3">
        <f t="shared" si="59"/>
        <v>107.7625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 s="7">
        <f t="shared" si="56"/>
        <v>43255.208333333328</v>
      </c>
      <c r="N911">
        <v>1530421200</v>
      </c>
      <c r="O911" s="7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s="3">
        <f t="shared" si="58"/>
        <v>19.556634304207122</v>
      </c>
      <c r="G912" s="3">
        <f t="shared" si="59"/>
        <v>102.07770270270271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 s="7">
        <f t="shared" si="56"/>
        <v>42026.25</v>
      </c>
      <c r="N912">
        <v>1421992800</v>
      </c>
      <c r="O912" s="7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s="3">
        <f t="shared" si="58"/>
        <v>198.94827586206895</v>
      </c>
      <c r="G913" s="3">
        <f t="shared" si="59"/>
        <v>24.976190476190474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 s="7">
        <f t="shared" si="56"/>
        <v>43717.208333333328</v>
      </c>
      <c r="N913">
        <v>1568178000</v>
      </c>
      <c r="O913" s="7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s="3">
        <f t="shared" si="58"/>
        <v>795</v>
      </c>
      <c r="G914" s="3">
        <f t="shared" si="59"/>
        <v>79.944134078212286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 s="7">
        <f t="shared" si="56"/>
        <v>41157.208333333336</v>
      </c>
      <c r="N914">
        <v>1347944400</v>
      </c>
      <c r="O914" s="7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s="3">
        <f t="shared" si="58"/>
        <v>50.621082621082621</v>
      </c>
      <c r="G915" s="3">
        <f t="shared" si="59"/>
        <v>67.946462715105156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 s="7">
        <f t="shared" si="56"/>
        <v>43597.208333333328</v>
      </c>
      <c r="N915">
        <v>1558760400</v>
      </c>
      <c r="O915" s="7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s="3">
        <f t="shared" si="58"/>
        <v>57.4375</v>
      </c>
      <c r="G916" s="3">
        <f t="shared" si="59"/>
        <v>26.070921985815602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 s="7">
        <f t="shared" si="56"/>
        <v>41490.208333333336</v>
      </c>
      <c r="N916">
        <v>1376629200</v>
      </c>
      <c r="O916" s="7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s="3">
        <f t="shared" si="58"/>
        <v>155.62827640984909</v>
      </c>
      <c r="G917" s="3">
        <f t="shared" si="59"/>
        <v>105.0032154340836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 s="7">
        <f t="shared" si="56"/>
        <v>42976.208333333328</v>
      </c>
      <c r="N917">
        <v>1504760400</v>
      </c>
      <c r="O917" s="7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s="3">
        <f t="shared" si="58"/>
        <v>36.297297297297298</v>
      </c>
      <c r="G918" s="3">
        <f t="shared" si="59"/>
        <v>25.826923076923077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 s="7">
        <f t="shared" si="56"/>
        <v>41991.25</v>
      </c>
      <c r="N918">
        <v>1419660000</v>
      </c>
      <c r="O918" s="7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s="3">
        <f t="shared" si="58"/>
        <v>58.25</v>
      </c>
      <c r="G919" s="3">
        <f t="shared" si="59"/>
        <v>77.666666666666671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 s="7">
        <f t="shared" si="56"/>
        <v>40722.208333333336</v>
      </c>
      <c r="N919">
        <v>1311310800</v>
      </c>
      <c r="O919" s="7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s="3">
        <f t="shared" si="58"/>
        <v>237.39473684210526</v>
      </c>
      <c r="G920" s="3">
        <f t="shared" si="59"/>
        <v>57.82692307692308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 s="7">
        <f t="shared" si="56"/>
        <v>41117.208333333336</v>
      </c>
      <c r="N920">
        <v>1344315600</v>
      </c>
      <c r="O920" s="7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s="3">
        <f t="shared" si="58"/>
        <v>58.75</v>
      </c>
      <c r="G921" s="3">
        <f t="shared" si="59"/>
        <v>92.955555555555549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 s="7">
        <f t="shared" si="56"/>
        <v>43022.208333333328</v>
      </c>
      <c r="N921">
        <v>1510725600</v>
      </c>
      <c r="O921" s="7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s="3">
        <f t="shared" si="58"/>
        <v>182.56603773584905</v>
      </c>
      <c r="G922" s="3">
        <f t="shared" si="59"/>
        <v>37.945098039215686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 s="7">
        <f t="shared" si="56"/>
        <v>43503.25</v>
      </c>
      <c r="N922">
        <v>1551247200</v>
      </c>
      <c r="O922" s="7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s="3">
        <f t="shared" si="58"/>
        <v>0.75436408977556113</v>
      </c>
      <c r="G923" s="3">
        <f t="shared" si="59"/>
        <v>31.842105263157894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 s="7">
        <f t="shared" si="56"/>
        <v>40951.25</v>
      </c>
      <c r="N923">
        <v>1330236000</v>
      </c>
      <c r="O923" s="7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s="3">
        <f t="shared" si="58"/>
        <v>175.95330739299609</v>
      </c>
      <c r="G924" s="3">
        <f t="shared" si="59"/>
        <v>40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 s="7">
        <f t="shared" si="56"/>
        <v>43443.25</v>
      </c>
      <c r="N924">
        <v>1545112800</v>
      </c>
      <c r="O924" s="7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s="3">
        <f t="shared" si="58"/>
        <v>237.88235294117646</v>
      </c>
      <c r="G925" s="3">
        <f t="shared" si="59"/>
        <v>101.1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 s="7">
        <f t="shared" si="56"/>
        <v>40373.208333333336</v>
      </c>
      <c r="N925">
        <v>1279170000</v>
      </c>
      <c r="O925" s="7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s="3">
        <f t="shared" si="58"/>
        <v>488.05076142131981</v>
      </c>
      <c r="G926" s="3">
        <f t="shared" si="59"/>
        <v>84.006989951944078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 s="7">
        <f t="shared" si="56"/>
        <v>43769.208333333328</v>
      </c>
      <c r="N926">
        <v>1573452000</v>
      </c>
      <c r="O926" s="7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s="3">
        <f t="shared" si="58"/>
        <v>224.06666666666669</v>
      </c>
      <c r="G927" s="3">
        <f t="shared" si="59"/>
        <v>103.41538461538461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 s="7">
        <f t="shared" si="56"/>
        <v>43000.208333333328</v>
      </c>
      <c r="N927">
        <v>1507093200</v>
      </c>
      <c r="O927" s="7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s="3">
        <f t="shared" si="58"/>
        <v>18.126436781609197</v>
      </c>
      <c r="G928" s="3">
        <f t="shared" si="59"/>
        <v>105.13333333333334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 s="7">
        <f t="shared" si="56"/>
        <v>42502.208333333328</v>
      </c>
      <c r="N928">
        <v>1463374800</v>
      </c>
      <c r="O928" s="7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s="3">
        <f t="shared" si="58"/>
        <v>45.847222222222221</v>
      </c>
      <c r="G929" s="3">
        <f t="shared" si="59"/>
        <v>89.21621621621621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 s="7">
        <f t="shared" si="56"/>
        <v>41102.208333333336</v>
      </c>
      <c r="N929">
        <v>1344574800</v>
      </c>
      <c r="O929" s="7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s="3">
        <f t="shared" si="58"/>
        <v>117.31541218637993</v>
      </c>
      <c r="G930" s="3">
        <f t="shared" si="59"/>
        <v>51.995234312946785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 s="7">
        <f t="shared" si="56"/>
        <v>41637.25</v>
      </c>
      <c r="N930">
        <v>1389074400</v>
      </c>
      <c r="O930" s="7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s="3">
        <f t="shared" si="58"/>
        <v>217.30909090909088</v>
      </c>
      <c r="G931" s="3">
        <f t="shared" si="59"/>
        <v>64.956521739130437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 s="7">
        <f t="shared" si="56"/>
        <v>42858.208333333328</v>
      </c>
      <c r="N931">
        <v>1494997200</v>
      </c>
      <c r="O931" s="7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s="3">
        <f t="shared" si="58"/>
        <v>112.28571428571428</v>
      </c>
      <c r="G932" s="3">
        <f t="shared" si="59"/>
        <v>46.235294117647058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 s="7">
        <f t="shared" si="56"/>
        <v>42060.25</v>
      </c>
      <c r="N932">
        <v>1425448800</v>
      </c>
      <c r="O932" s="7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s="3">
        <f t="shared" si="58"/>
        <v>72.51898734177216</v>
      </c>
      <c r="G933" s="3">
        <f t="shared" si="59"/>
        <v>51.151785714285715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 s="7">
        <f t="shared" si="56"/>
        <v>41818.208333333336</v>
      </c>
      <c r="N933">
        <v>1404104400</v>
      </c>
      <c r="O933" s="7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s="3">
        <f t="shared" si="58"/>
        <v>212.30434782608697</v>
      </c>
      <c r="G934" s="3">
        <f t="shared" si="59"/>
        <v>33.909722222222221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 s="7">
        <f t="shared" si="56"/>
        <v>41709.208333333336</v>
      </c>
      <c r="N934">
        <v>1394773200</v>
      </c>
      <c r="O934" s="7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s="3">
        <f t="shared" si="58"/>
        <v>239.74657534246577</v>
      </c>
      <c r="G935" s="3">
        <f t="shared" si="59"/>
        <v>92.016298633017882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 s="7">
        <f t="shared" si="56"/>
        <v>41372.208333333336</v>
      </c>
      <c r="N935">
        <v>1366520400</v>
      </c>
      <c r="O935" s="7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s="3">
        <f t="shared" si="58"/>
        <v>181.93548387096774</v>
      </c>
      <c r="G936" s="3">
        <f t="shared" si="59"/>
        <v>107.42857142857143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 s="7">
        <f t="shared" si="56"/>
        <v>42422.25</v>
      </c>
      <c r="N936">
        <v>1456639200</v>
      </c>
      <c r="O936" s="7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s="3">
        <f t="shared" si="58"/>
        <v>164.13114754098362</v>
      </c>
      <c r="G937" s="3">
        <f t="shared" si="59"/>
        <v>75.848484848484844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 s="7">
        <f t="shared" si="56"/>
        <v>42209.208333333328</v>
      </c>
      <c r="N937">
        <v>1438318800</v>
      </c>
      <c r="O937" s="7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s="3">
        <f t="shared" si="58"/>
        <v>1.6375968992248062</v>
      </c>
      <c r="G938" s="3">
        <f t="shared" si="59"/>
        <v>80.476190476190482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 s="7">
        <f t="shared" si="56"/>
        <v>43668.208333333328</v>
      </c>
      <c r="N938">
        <v>1564030800</v>
      </c>
      <c r="O938" s="7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s="3">
        <f t="shared" si="58"/>
        <v>49.64385964912281</v>
      </c>
      <c r="G939" s="3">
        <f t="shared" si="59"/>
        <v>86.978483606557376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 s="7">
        <f t="shared" si="56"/>
        <v>42334.25</v>
      </c>
      <c r="N939">
        <v>1449295200</v>
      </c>
      <c r="O939" s="7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s="3">
        <f t="shared" si="58"/>
        <v>109.70652173913042</v>
      </c>
      <c r="G940" s="3">
        <f t="shared" si="59"/>
        <v>105.13541666666667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 s="7">
        <f t="shared" si="56"/>
        <v>43263.208333333328</v>
      </c>
      <c r="N940">
        <v>1531890000</v>
      </c>
      <c r="O940" s="7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s="3">
        <f t="shared" si="58"/>
        <v>49.217948717948715</v>
      </c>
      <c r="G941" s="3">
        <f t="shared" si="59"/>
        <v>57.298507462686565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 s="7">
        <f t="shared" si="56"/>
        <v>40670.208333333336</v>
      </c>
      <c r="N941">
        <v>1306213200</v>
      </c>
      <c r="O941" s="7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s="3">
        <f t="shared" si="58"/>
        <v>62.232323232323225</v>
      </c>
      <c r="G942" s="3">
        <f t="shared" si="59"/>
        <v>93.348484848484844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 s="7">
        <f t="shared" si="56"/>
        <v>41244.25</v>
      </c>
      <c r="N942">
        <v>1356242400</v>
      </c>
      <c r="O942" s="7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s="3">
        <f t="shared" si="58"/>
        <v>13.05813953488372</v>
      </c>
      <c r="G943" s="3">
        <f t="shared" si="59"/>
        <v>71.987179487179489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 s="7">
        <f t="shared" si="56"/>
        <v>40552.25</v>
      </c>
      <c r="N943">
        <v>1297576800</v>
      </c>
      <c r="O943" s="7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s="3">
        <f t="shared" si="58"/>
        <v>64.635416666666671</v>
      </c>
      <c r="G944" s="3">
        <f t="shared" si="59"/>
        <v>92.611940298507463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 s="7">
        <f t="shared" si="56"/>
        <v>40568.25</v>
      </c>
      <c r="N944">
        <v>1296194400</v>
      </c>
      <c r="O944" s="7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s="3">
        <f t="shared" si="58"/>
        <v>159.58666666666667</v>
      </c>
      <c r="G945" s="3">
        <f t="shared" si="59"/>
        <v>104.99122807017544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 s="7">
        <f t="shared" si="56"/>
        <v>41906.208333333336</v>
      </c>
      <c r="N945">
        <v>1414558800</v>
      </c>
      <c r="O945" s="7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s="3">
        <f t="shared" si="58"/>
        <v>81.42</v>
      </c>
      <c r="G946" s="3">
        <f t="shared" si="59"/>
        <v>30.958174904942965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 s="7">
        <f t="shared" si="56"/>
        <v>42776.25</v>
      </c>
      <c r="N946">
        <v>1488348000</v>
      </c>
      <c r="O946" s="7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s="3">
        <f t="shared" si="58"/>
        <v>32.444767441860463</v>
      </c>
      <c r="G947" s="3">
        <f t="shared" si="59"/>
        <v>33.001182732111175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 s="7">
        <f t="shared" si="56"/>
        <v>41004.208333333336</v>
      </c>
      <c r="N947">
        <v>1334898000</v>
      </c>
      <c r="O947" s="7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s="3">
        <f t="shared" si="58"/>
        <v>9.9141184124918666</v>
      </c>
      <c r="G948" s="3">
        <f t="shared" si="59"/>
        <v>84.187845303867405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 s="7">
        <f t="shared" si="56"/>
        <v>40710.208333333336</v>
      </c>
      <c r="N948">
        <v>1308373200</v>
      </c>
      <c r="O948" s="7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s="3">
        <f t="shared" si="58"/>
        <v>26.694444444444443</v>
      </c>
      <c r="G949" s="3">
        <f t="shared" si="59"/>
        <v>73.92307692307692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 s="7">
        <f t="shared" si="56"/>
        <v>41908.208333333336</v>
      </c>
      <c r="N949">
        <v>1412312400</v>
      </c>
      <c r="O949" s="7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s="3">
        <f t="shared" si="58"/>
        <v>62.957446808510639</v>
      </c>
      <c r="G950" s="3">
        <f t="shared" si="59"/>
        <v>36.987499999999997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 s="7">
        <f t="shared" si="56"/>
        <v>41985.25</v>
      </c>
      <c r="N950">
        <v>1419228000</v>
      </c>
      <c r="O950" s="7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s="3">
        <f t="shared" si="58"/>
        <v>161.35593220338984</v>
      </c>
      <c r="G951" s="3">
        <f t="shared" si="59"/>
        <v>46.896551724137929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 s="7">
        <f t="shared" si="56"/>
        <v>42112.208333333328</v>
      </c>
      <c r="N951">
        <v>1430974800</v>
      </c>
      <c r="O951" s="7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s="3">
        <f t="shared" si="58"/>
        <v>5</v>
      </c>
      <c r="G952" s="3">
        <f t="shared" si="59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 s="7">
        <f t="shared" si="56"/>
        <v>43571.208333333328</v>
      </c>
      <c r="N952">
        <v>1555822800</v>
      </c>
      <c r="O952" s="7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s="3">
        <f t="shared" si="58"/>
        <v>1096.9379310344827</v>
      </c>
      <c r="G953" s="3">
        <f t="shared" si="59"/>
        <v>102.02437459910199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 s="7">
        <f t="shared" si="56"/>
        <v>42730.25</v>
      </c>
      <c r="N953">
        <v>1482818400</v>
      </c>
      <c r="O953" s="7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s="3">
        <f t="shared" si="58"/>
        <v>70.094158075601371</v>
      </c>
      <c r="G954" s="3">
        <f t="shared" si="59"/>
        <v>45.007502206531335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 s="7">
        <f t="shared" si="56"/>
        <v>42591.208333333328</v>
      </c>
      <c r="N954">
        <v>1471928400</v>
      </c>
      <c r="O954" s="7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s="3">
        <f t="shared" si="58"/>
        <v>60</v>
      </c>
      <c r="G955" s="3">
        <f t="shared" si="59"/>
        <v>94.285714285714292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 s="7">
        <f t="shared" si="56"/>
        <v>42358.25</v>
      </c>
      <c r="N955">
        <v>1453701600</v>
      </c>
      <c r="O955" s="7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s="3">
        <f t="shared" si="58"/>
        <v>367.0985915492958</v>
      </c>
      <c r="G956" s="3">
        <f t="shared" si="59"/>
        <v>101.02325581395348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 s="7">
        <f t="shared" si="56"/>
        <v>41174.208333333336</v>
      </c>
      <c r="N956">
        <v>1350363600</v>
      </c>
      <c r="O956" s="7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s="3">
        <f t="shared" si="58"/>
        <v>1109</v>
      </c>
      <c r="G957" s="3">
        <f t="shared" si="59"/>
        <v>97.037499999999994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 s="7">
        <f t="shared" si="56"/>
        <v>41238.25</v>
      </c>
      <c r="N957">
        <v>1353996000</v>
      </c>
      <c r="O957" s="7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s="3">
        <f t="shared" si="58"/>
        <v>19.028784648187631</v>
      </c>
      <c r="G958" s="3">
        <f t="shared" si="59"/>
        <v>43.00963855421687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 s="7">
        <f t="shared" si="56"/>
        <v>42360.25</v>
      </c>
      <c r="N958">
        <v>1451109600</v>
      </c>
      <c r="O958" s="7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s="3">
        <f t="shared" si="58"/>
        <v>126.87755102040816</v>
      </c>
      <c r="G959" s="3">
        <f t="shared" si="59"/>
        <v>94.916030534351151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 s="7">
        <f t="shared" si="56"/>
        <v>40955.25</v>
      </c>
      <c r="N959">
        <v>1329631200</v>
      </c>
      <c r="O959" s="7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s="3">
        <f t="shared" si="58"/>
        <v>734.63636363636363</v>
      </c>
      <c r="G960" s="3">
        <f t="shared" si="59"/>
        <v>72.151785714285708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 s="7">
        <f t="shared" si="56"/>
        <v>40350.208333333336</v>
      </c>
      <c r="N960">
        <v>1278997200</v>
      </c>
      <c r="O960" s="7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s="3">
        <f t="shared" si="58"/>
        <v>4.5731034482758623</v>
      </c>
      <c r="G961" s="3">
        <f t="shared" si="59"/>
        <v>51.007692307692309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 s="7">
        <f t="shared" si="56"/>
        <v>40357.208333333336</v>
      </c>
      <c r="N961">
        <v>1280120400</v>
      </c>
      <c r="O961" s="7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s="3">
        <f t="shared" si="58"/>
        <v>85.054545454545448</v>
      </c>
      <c r="G962" s="3">
        <f t="shared" si="59"/>
        <v>85.054545454545448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 s="7">
        <f t="shared" si="56"/>
        <v>42408.25</v>
      </c>
      <c r="N962">
        <v>1458104400</v>
      </c>
      <c r="O962" s="7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s="3">
        <f t="shared" si="58"/>
        <v>119.29824561403508</v>
      </c>
      <c r="G963" s="3">
        <f t="shared" si="59"/>
        <v>43.87096774193548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 s="7">
        <f t="shared" ref="M963:M1001" si="60">(((L963/60)/60/24)+DATE(1970,1,1))</f>
        <v>40591.25</v>
      </c>
      <c r="N963">
        <v>1298268000</v>
      </c>
      <c r="O963" s="7">
        <f t="shared" ref="O963:O1001" si="61">(((N963/60)/60/24)+DATE(1970,1,1))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s="3">
        <f t="shared" ref="F964:F1001" si="62">E964/D964*100</f>
        <v>296.02777777777777</v>
      </c>
      <c r="G964" s="3">
        <f t="shared" ref="G964:G1001" si="63">E964/I964</f>
        <v>40.063909774436091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 s="7">
        <f t="shared" si="60"/>
        <v>41592.25</v>
      </c>
      <c r="N964">
        <v>1386223200</v>
      </c>
      <c r="O964" s="7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s="3">
        <f t="shared" si="62"/>
        <v>84.694915254237287</v>
      </c>
      <c r="G965" s="3">
        <f t="shared" si="63"/>
        <v>43.833333333333336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 s="7">
        <f t="shared" si="60"/>
        <v>40607.25</v>
      </c>
      <c r="N965">
        <v>1299823200</v>
      </c>
      <c r="O965" s="7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s="3">
        <f t="shared" si="62"/>
        <v>355.7837837837838</v>
      </c>
      <c r="G966" s="3">
        <f t="shared" si="63"/>
        <v>84.92903225806451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 s="7">
        <f t="shared" si="60"/>
        <v>42135.208333333328</v>
      </c>
      <c r="N966">
        <v>1431752400</v>
      </c>
      <c r="O966" s="7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s="3">
        <f t="shared" si="62"/>
        <v>386.40909090909093</v>
      </c>
      <c r="G967" s="3">
        <f t="shared" si="63"/>
        <v>41.067632850241544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 s="7">
        <f t="shared" si="60"/>
        <v>40203.25</v>
      </c>
      <c r="N967">
        <v>1267855200</v>
      </c>
      <c r="O967" s="7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s="3">
        <f t="shared" si="62"/>
        <v>792.23529411764707</v>
      </c>
      <c r="G968" s="3">
        <f t="shared" si="63"/>
        <v>54.971428571428568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 s="7">
        <f t="shared" si="60"/>
        <v>42901.208333333328</v>
      </c>
      <c r="N968">
        <v>1497675600</v>
      </c>
      <c r="O968" s="7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s="3">
        <f t="shared" si="62"/>
        <v>137.03393665158373</v>
      </c>
      <c r="G969" s="3">
        <f t="shared" si="63"/>
        <v>77.010807374443743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 s="7">
        <f t="shared" si="60"/>
        <v>41005.208333333336</v>
      </c>
      <c r="N969">
        <v>1336885200</v>
      </c>
      <c r="O969" s="7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s="3">
        <f t="shared" si="62"/>
        <v>338.20833333333337</v>
      </c>
      <c r="G970" s="3">
        <f t="shared" si="63"/>
        <v>71.201754385964918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 s="7">
        <f t="shared" si="60"/>
        <v>40544.25</v>
      </c>
      <c r="N970">
        <v>1295157600</v>
      </c>
      <c r="O970" s="7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s="3">
        <f t="shared" si="62"/>
        <v>108.22784810126582</v>
      </c>
      <c r="G971" s="3">
        <f t="shared" si="63"/>
        <v>91.935483870967744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 s="7">
        <f t="shared" si="60"/>
        <v>43821.25</v>
      </c>
      <c r="N971">
        <v>1577599200</v>
      </c>
      <c r="O971" s="7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s="3">
        <f t="shared" si="62"/>
        <v>60.757639620653315</v>
      </c>
      <c r="G972" s="3">
        <f t="shared" si="63"/>
        <v>97.069023569023571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 s="7">
        <f t="shared" si="60"/>
        <v>40672.208333333336</v>
      </c>
      <c r="N972">
        <v>1305003600</v>
      </c>
      <c r="O972" s="7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s="3">
        <f t="shared" si="62"/>
        <v>27.725490196078432</v>
      </c>
      <c r="G973" s="3">
        <f t="shared" si="63"/>
        <v>58.916666666666664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 s="7">
        <f t="shared" si="60"/>
        <v>41555.208333333336</v>
      </c>
      <c r="N973">
        <v>1381726800</v>
      </c>
      <c r="O973" s="7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s="3">
        <f t="shared" si="62"/>
        <v>228.3934426229508</v>
      </c>
      <c r="G974" s="3">
        <f t="shared" si="63"/>
        <v>58.015466983938133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 s="7">
        <f t="shared" si="60"/>
        <v>41792.208333333336</v>
      </c>
      <c r="N974">
        <v>1402462800</v>
      </c>
      <c r="O974" s="7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s="3">
        <f t="shared" si="62"/>
        <v>21.615194054500414</v>
      </c>
      <c r="G975" s="3">
        <f t="shared" si="63"/>
        <v>103.87301587301587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 s="7">
        <f t="shared" si="60"/>
        <v>40522.25</v>
      </c>
      <c r="N975">
        <v>1292133600</v>
      </c>
      <c r="O975" s="7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s="3">
        <f t="shared" si="62"/>
        <v>373.875</v>
      </c>
      <c r="G976" s="3">
        <f t="shared" si="63"/>
        <v>93.46875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 s="7">
        <f t="shared" si="60"/>
        <v>41412.208333333336</v>
      </c>
      <c r="N976">
        <v>1368939600</v>
      </c>
      <c r="O976" s="7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s="3">
        <f t="shared" si="62"/>
        <v>154.92592592592592</v>
      </c>
      <c r="G977" s="3">
        <f t="shared" si="63"/>
        <v>61.970370370370368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 s="7">
        <f t="shared" si="60"/>
        <v>42337.25</v>
      </c>
      <c r="N977">
        <v>1452146400</v>
      </c>
      <c r="O977" s="7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s="3">
        <f t="shared" si="62"/>
        <v>322.14999999999998</v>
      </c>
      <c r="G978" s="3">
        <f t="shared" si="63"/>
        <v>92.042857142857144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 s="7">
        <f t="shared" si="60"/>
        <v>40571.25</v>
      </c>
      <c r="N978">
        <v>1296712800</v>
      </c>
      <c r="O978" s="7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s="3">
        <f t="shared" si="62"/>
        <v>73.957142857142856</v>
      </c>
      <c r="G979" s="3">
        <f t="shared" si="63"/>
        <v>77.268656716417908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 s="7">
        <f t="shared" si="60"/>
        <v>43138.25</v>
      </c>
      <c r="N979">
        <v>1520748000</v>
      </c>
      <c r="O979" s="7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s="3">
        <f t="shared" si="62"/>
        <v>864.1</v>
      </c>
      <c r="G980" s="3">
        <f t="shared" si="63"/>
        <v>93.923913043478265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 s="7">
        <f t="shared" si="60"/>
        <v>42686.25</v>
      </c>
      <c r="N980">
        <v>1480831200</v>
      </c>
      <c r="O980" s="7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s="3">
        <f t="shared" si="62"/>
        <v>143.26245847176079</v>
      </c>
      <c r="G981" s="3">
        <f t="shared" si="63"/>
        <v>84.969458128078813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 s="7">
        <f t="shared" si="60"/>
        <v>42078.208333333328</v>
      </c>
      <c r="N981">
        <v>1426914000</v>
      </c>
      <c r="O981" s="7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s="3">
        <f t="shared" si="62"/>
        <v>40.281762295081968</v>
      </c>
      <c r="G982" s="3">
        <f t="shared" si="63"/>
        <v>105.97035040431267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 s="7">
        <f t="shared" si="60"/>
        <v>42307.208333333328</v>
      </c>
      <c r="N982">
        <v>1446616800</v>
      </c>
      <c r="O982" s="7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s="3">
        <f t="shared" si="62"/>
        <v>178.22388059701493</v>
      </c>
      <c r="G983" s="3">
        <f t="shared" si="63"/>
        <v>36.969040247678016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 s="7">
        <f t="shared" si="60"/>
        <v>43094.25</v>
      </c>
      <c r="N983">
        <v>1517032800</v>
      </c>
      <c r="O983" s="7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s="3">
        <f t="shared" si="62"/>
        <v>84.930555555555557</v>
      </c>
      <c r="G984" s="3">
        <f t="shared" si="63"/>
        <v>81.533333333333331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 s="7">
        <f t="shared" si="60"/>
        <v>40743.208333333336</v>
      </c>
      <c r="N984">
        <v>1311224400</v>
      </c>
      <c r="O984" s="7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s="3">
        <f t="shared" si="62"/>
        <v>145.93648334624322</v>
      </c>
      <c r="G985" s="3">
        <f t="shared" si="63"/>
        <v>80.999140154772135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 s="7">
        <f t="shared" si="60"/>
        <v>43681.208333333328</v>
      </c>
      <c r="N985">
        <v>1566190800</v>
      </c>
      <c r="O985" s="7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s="3">
        <f t="shared" si="62"/>
        <v>152.46153846153848</v>
      </c>
      <c r="G986" s="3">
        <f t="shared" si="63"/>
        <v>26.010498687664043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 s="7">
        <f t="shared" si="60"/>
        <v>43716.208333333328</v>
      </c>
      <c r="N986">
        <v>1570165200</v>
      </c>
      <c r="O986" s="7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s="3">
        <f t="shared" si="62"/>
        <v>67.129542790152414</v>
      </c>
      <c r="G987" s="3">
        <f t="shared" si="63"/>
        <v>25.998410896708286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 s="7">
        <f t="shared" si="60"/>
        <v>41614.25</v>
      </c>
      <c r="N987">
        <v>1388556000</v>
      </c>
      <c r="O987" s="7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s="3">
        <f t="shared" si="62"/>
        <v>40.307692307692307</v>
      </c>
      <c r="G988" s="3">
        <f t="shared" si="63"/>
        <v>34.173913043478258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 s="7">
        <f>(((L988/60)/60/24)+DATE(1970,1,1))</f>
        <v>40638.208333333336</v>
      </c>
      <c r="N988">
        <v>1303189200</v>
      </c>
      <c r="O988" s="7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s="3">
        <f t="shared" si="62"/>
        <v>216.79032258064518</v>
      </c>
      <c r="G989" s="3">
        <f t="shared" si="63"/>
        <v>28.002083333333335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 s="7">
        <f t="shared" si="60"/>
        <v>42852.208333333328</v>
      </c>
      <c r="N989">
        <v>1494478800</v>
      </c>
      <c r="O989" s="7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s="3">
        <f t="shared" si="62"/>
        <v>52.117021276595743</v>
      </c>
      <c r="G990" s="3">
        <f t="shared" si="63"/>
        <v>76.546875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 s="7">
        <f t="shared" si="60"/>
        <v>42686.25</v>
      </c>
      <c r="N990">
        <v>1480744800</v>
      </c>
      <c r="O990" s="7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s="3">
        <f t="shared" si="62"/>
        <v>499.58333333333337</v>
      </c>
      <c r="G991" s="3">
        <f t="shared" si="63"/>
        <v>53.053097345132741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 s="7">
        <f t="shared" si="60"/>
        <v>43571.208333333328</v>
      </c>
      <c r="N991">
        <v>1555822800</v>
      </c>
      <c r="O991" s="7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s="3">
        <f t="shared" si="62"/>
        <v>87.679487179487182</v>
      </c>
      <c r="G992" s="3">
        <f t="shared" si="63"/>
        <v>106.859375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 s="7">
        <f t="shared" si="60"/>
        <v>42432.25</v>
      </c>
      <c r="N992">
        <v>1458882000</v>
      </c>
      <c r="O992" s="7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s="3">
        <f t="shared" si="62"/>
        <v>113.17346938775511</v>
      </c>
      <c r="G993" s="3">
        <f t="shared" si="63"/>
        <v>46.020746887966808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 s="7">
        <f t="shared" si="60"/>
        <v>41907.208333333336</v>
      </c>
      <c r="N993">
        <v>1411966800</v>
      </c>
      <c r="O993" s="7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s="3">
        <f t="shared" si="62"/>
        <v>426.54838709677421</v>
      </c>
      <c r="G994" s="3">
        <f t="shared" si="63"/>
        <v>100.17424242424242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 s="7">
        <f t="shared" si="60"/>
        <v>43227.208333333328</v>
      </c>
      <c r="N994">
        <v>1526878800</v>
      </c>
      <c r="O994" s="7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s="3">
        <f t="shared" si="62"/>
        <v>77.632653061224488</v>
      </c>
      <c r="G995" s="3">
        <f t="shared" si="63"/>
        <v>101.44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 s="7">
        <f t="shared" si="60"/>
        <v>42362.25</v>
      </c>
      <c r="N995">
        <v>1452405600</v>
      </c>
      <c r="O995" s="7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s="3">
        <f t="shared" si="62"/>
        <v>52.496810772501767</v>
      </c>
      <c r="G996" s="3">
        <f t="shared" si="63"/>
        <v>87.972684085510693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 s="7">
        <f t="shared" si="60"/>
        <v>41929.208333333336</v>
      </c>
      <c r="N996">
        <v>1414040400</v>
      </c>
      <c r="O996" s="7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s="3">
        <f t="shared" si="62"/>
        <v>157.46762589928059</v>
      </c>
      <c r="G997" s="3">
        <f t="shared" si="63"/>
        <v>74.995594713656388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 s="7">
        <f t="shared" si="60"/>
        <v>43408.208333333328</v>
      </c>
      <c r="N997">
        <v>1543816800</v>
      </c>
      <c r="O997" s="7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s="3">
        <f t="shared" si="62"/>
        <v>72.939393939393938</v>
      </c>
      <c r="G998" s="3">
        <f t="shared" si="63"/>
        <v>42.982142857142854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 s="7">
        <f t="shared" si="60"/>
        <v>41276.25</v>
      </c>
      <c r="N998">
        <v>1359698400</v>
      </c>
      <c r="O998" s="7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s="3">
        <f t="shared" si="62"/>
        <v>60.565789473684205</v>
      </c>
      <c r="G999" s="3">
        <f t="shared" si="63"/>
        <v>33.115107913669064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 s="7">
        <f t="shared" si="60"/>
        <v>41659.25</v>
      </c>
      <c r="N999">
        <v>1390629600</v>
      </c>
      <c r="O999" s="7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s="3">
        <f t="shared" si="62"/>
        <v>56.791291291291287</v>
      </c>
      <c r="G1000" s="3">
        <f t="shared" si="63"/>
        <v>101.13101604278074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 s="7">
        <f t="shared" si="60"/>
        <v>40220.25</v>
      </c>
      <c r="N1000">
        <v>1267077600</v>
      </c>
      <c r="O1000" s="7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s="3">
        <f t="shared" si="62"/>
        <v>56.542754275427541</v>
      </c>
      <c r="G1001" s="3">
        <f t="shared" si="63"/>
        <v>55.98841354723708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 s="7">
        <f t="shared" si="60"/>
        <v>42550.208333333328</v>
      </c>
      <c r="N1001">
        <v>1467781200</v>
      </c>
      <c r="O1001" s="7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conditionalFormatting sqref="H1:H1048576">
    <cfRule type="containsText" dxfId="7" priority="4" stopIfTrue="1" operator="containsText" text="canceled">
      <formula>NOT(ISERROR(SEARCH("canceled",H1)))</formula>
    </cfRule>
    <cfRule type="containsText" dxfId="6" priority="5" operator="containsText" text="live">
      <formula>NOT(ISERROR(SEARCH("live",H1)))</formula>
    </cfRule>
    <cfRule type="containsText" dxfId="5" priority="6" stopIfTrue="1" operator="containsText" text="successful">
      <formula>NOT(ISERROR(SEARCH("successful",H1)))</formula>
    </cfRule>
    <cfRule type="containsText" dxfId="4" priority="7" operator="containsText" text="failed">
      <formula>NOT(ISERROR(SEARCH("failed",H1)))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921E-10F6-4348-85D8-91FB70133ACA}">
  <sheetPr codeName="Sheet2"/>
  <dimension ref="A2:F15"/>
  <sheetViews>
    <sheetView topLeftCell="D1" workbookViewId="0">
      <selection activeCell="J24" sqref="J24"/>
    </sheetView>
  </sheetViews>
  <sheetFormatPr baseColWidth="10" defaultRowHeight="16" x14ac:dyDescent="0.2"/>
  <cols>
    <col min="1" max="1" width="16.3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6.83203125" customWidth="1"/>
    <col min="8" max="8" width="15.83203125" bestFit="1" customWidth="1"/>
    <col min="9" max="9" width="14.6640625" bestFit="1" customWidth="1"/>
    <col min="10" max="10" width="20.5" bestFit="1" customWidth="1"/>
    <col min="11" max="11" width="19.5" bestFit="1" customWidth="1"/>
  </cols>
  <sheetData>
    <row r="2" spans="1:6" x14ac:dyDescent="0.2">
      <c r="A2" s="5" t="s">
        <v>6</v>
      </c>
      <c r="B2" t="s">
        <v>2069</v>
      </c>
    </row>
    <row r="4" spans="1:6" x14ac:dyDescent="0.2">
      <c r="A4" s="5" t="s">
        <v>2070</v>
      </c>
      <c r="B4" s="5" t="s">
        <v>2071</v>
      </c>
    </row>
    <row r="5" spans="1:6" x14ac:dyDescent="0.2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6" t="s">
        <v>2040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6" t="s">
        <v>2032</v>
      </c>
      <c r="B7">
        <v>4</v>
      </c>
      <c r="C7">
        <v>20</v>
      </c>
      <c r="E7">
        <v>22</v>
      </c>
      <c r="F7">
        <v>46</v>
      </c>
    </row>
    <row r="8" spans="1:6" x14ac:dyDescent="0.2">
      <c r="A8" s="6" t="s">
        <v>2049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6" t="s">
        <v>2063</v>
      </c>
      <c r="E9">
        <v>4</v>
      </c>
      <c r="F9">
        <v>4</v>
      </c>
    </row>
    <row r="10" spans="1:6" x14ac:dyDescent="0.2">
      <c r="A10" s="6" t="s">
        <v>2034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6" t="s">
        <v>2053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6" t="s">
        <v>2046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6" t="s">
        <v>2036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6" t="s">
        <v>2038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6" t="s">
        <v>2067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8574-BE38-DD49-ACAC-15A81B44C000}">
  <sheetPr codeName="Sheet3"/>
  <dimension ref="A1:F34"/>
  <sheetViews>
    <sheetView topLeftCell="G1" zoomScale="86" zoomScaleNormal="100" workbookViewId="0">
      <selection activeCell="O37" sqref="O37"/>
    </sheetView>
  </sheetViews>
  <sheetFormatPr baseColWidth="10" defaultRowHeight="16" x14ac:dyDescent="0.2"/>
  <cols>
    <col min="1" max="1" width="20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2069</v>
      </c>
    </row>
    <row r="2" spans="1:6" x14ac:dyDescent="0.2">
      <c r="A2" s="5" t="s">
        <v>2031</v>
      </c>
      <c r="B2" t="s">
        <v>2069</v>
      </c>
    </row>
    <row r="4" spans="1:6" x14ac:dyDescent="0.2">
      <c r="A4" s="5" t="s">
        <v>2068</v>
      </c>
      <c r="B4" s="5" t="s">
        <v>2071</v>
      </c>
    </row>
    <row r="5" spans="1:6" x14ac:dyDescent="0.2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6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2064</v>
      </c>
      <c r="E7">
        <v>4</v>
      </c>
      <c r="F7">
        <v>4</v>
      </c>
    </row>
    <row r="8" spans="1:6" x14ac:dyDescent="0.2">
      <c r="A8" s="6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2042</v>
      </c>
      <c r="C10">
        <v>8</v>
      </c>
      <c r="E10">
        <v>10</v>
      </c>
      <c r="F10">
        <v>18</v>
      </c>
    </row>
    <row r="11" spans="1:6" x14ac:dyDescent="0.2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2056</v>
      </c>
      <c r="C15">
        <v>3</v>
      </c>
      <c r="E15">
        <v>4</v>
      </c>
      <c r="F15">
        <v>7</v>
      </c>
    </row>
    <row r="16" spans="1:6" x14ac:dyDescent="0.2">
      <c r="A16" s="6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2055</v>
      </c>
      <c r="C20">
        <v>4</v>
      </c>
      <c r="E20">
        <v>4</v>
      </c>
      <c r="F20">
        <v>8</v>
      </c>
    </row>
    <row r="21" spans="1:6" x14ac:dyDescent="0.2">
      <c r="A21" s="6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2062</v>
      </c>
      <c r="C22">
        <v>9</v>
      </c>
      <c r="E22">
        <v>5</v>
      </c>
      <c r="F22">
        <v>14</v>
      </c>
    </row>
    <row r="23" spans="1:6" x14ac:dyDescent="0.2">
      <c r="A23" s="6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2058</v>
      </c>
      <c r="C25">
        <v>7</v>
      </c>
      <c r="E25">
        <v>14</v>
      </c>
      <c r="F25">
        <v>21</v>
      </c>
    </row>
    <row r="26" spans="1:6" x14ac:dyDescent="0.2">
      <c r="A26" s="6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2061</v>
      </c>
      <c r="E29">
        <v>3</v>
      </c>
      <c r="F29">
        <v>3</v>
      </c>
    </row>
    <row r="30" spans="1:6" x14ac:dyDescent="0.2">
      <c r="A30" s="6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  <row r="33" spans="5:5" x14ac:dyDescent="0.2">
      <c r="E33">
        <f>GETPIVOTDATA("Sub-Category ",$A$4,"outcome","successful")+GETPIVOTDATA("Sub-Category ",$A$4,"outcome","failed")</f>
        <v>929</v>
      </c>
    </row>
    <row r="34" spans="5:5" x14ac:dyDescent="0.2">
      <c r="E34" s="16">
        <f>GETPIVOTDATA("Sub-Category ",$A$4,"outcome","successful")/E33</f>
        <v>0.60818083961248659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C854-83E2-5849-A2F4-6397A06C9D5C}">
  <sheetPr codeName="Sheet4"/>
  <dimension ref="A1:E18"/>
  <sheetViews>
    <sheetView zoomScale="111" zoomScaleNormal="133" zoomScalePageLayoutView="65" workbookViewId="0">
      <selection activeCell="D9" sqref="D9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11" bestFit="1" customWidth="1"/>
    <col min="7" max="8" width="29.83203125" bestFit="1" customWidth="1"/>
    <col min="9" max="9" width="34.6640625" bestFit="1" customWidth="1"/>
    <col min="10" max="10" width="20.5" bestFit="1" customWidth="1"/>
    <col min="11" max="22" width="29.83203125" bestFit="1" customWidth="1"/>
    <col min="23" max="23" width="34.6640625" bestFit="1" customWidth="1"/>
    <col min="24" max="25" width="20.5" bestFit="1" customWidth="1"/>
    <col min="26" max="26" width="9.5" bestFit="1" customWidth="1"/>
    <col min="27" max="27" width="8" bestFit="1" customWidth="1"/>
    <col min="28" max="28" width="4.33203125" bestFit="1" customWidth="1"/>
    <col min="29" max="29" width="4.1640625" bestFit="1" customWidth="1"/>
    <col min="30" max="30" width="9.5" bestFit="1" customWidth="1"/>
    <col min="31" max="31" width="8" bestFit="1" customWidth="1"/>
    <col min="32" max="32" width="4.5" bestFit="1" customWidth="1"/>
    <col min="33" max="33" width="4.33203125" bestFit="1" customWidth="1"/>
    <col min="34" max="34" width="9.5" bestFit="1" customWidth="1"/>
    <col min="35" max="35" width="9.83203125" bestFit="1" customWidth="1"/>
    <col min="36" max="36" width="8.33203125" bestFit="1" customWidth="1"/>
    <col min="37" max="37" width="4.1640625" bestFit="1" customWidth="1"/>
    <col min="38" max="38" width="4.5" bestFit="1" customWidth="1"/>
    <col min="39" max="39" width="9.5" bestFit="1" customWidth="1"/>
    <col min="40" max="40" width="8" bestFit="1" customWidth="1"/>
    <col min="41" max="41" width="4.83203125" bestFit="1" customWidth="1"/>
    <col min="42" max="42" width="3.83203125" bestFit="1" customWidth="1"/>
    <col min="43" max="43" width="9.5" bestFit="1" customWidth="1"/>
    <col min="44" max="44" width="8" bestFit="1" customWidth="1"/>
    <col min="45" max="45" width="4.33203125" bestFit="1" customWidth="1"/>
    <col min="46" max="46" width="4.1640625" bestFit="1" customWidth="1"/>
    <col min="47" max="47" width="9.5" bestFit="1" customWidth="1"/>
    <col min="48" max="48" width="8" bestFit="1" customWidth="1"/>
    <col min="49" max="49" width="4.5" bestFit="1" customWidth="1"/>
    <col min="50" max="50" width="4.33203125" bestFit="1" customWidth="1"/>
    <col min="51" max="51" width="9.5" bestFit="1" customWidth="1"/>
    <col min="52" max="52" width="9.83203125" bestFit="1" customWidth="1"/>
    <col min="53" max="53" width="8.33203125" bestFit="1" customWidth="1"/>
    <col min="54" max="54" width="4.1640625" bestFit="1" customWidth="1"/>
    <col min="55" max="55" width="4.5" bestFit="1" customWidth="1"/>
    <col min="56" max="56" width="9.5" bestFit="1" customWidth="1"/>
    <col min="57" max="57" width="8" bestFit="1" customWidth="1"/>
    <col min="58" max="58" width="4.83203125" bestFit="1" customWidth="1"/>
    <col min="59" max="59" width="3.83203125" bestFit="1" customWidth="1"/>
    <col min="60" max="60" width="9.5" bestFit="1" customWidth="1"/>
    <col min="61" max="61" width="8" bestFit="1" customWidth="1"/>
    <col min="62" max="62" width="4.33203125" bestFit="1" customWidth="1"/>
    <col min="63" max="63" width="4.1640625" bestFit="1" customWidth="1"/>
    <col min="64" max="64" width="9.5" bestFit="1" customWidth="1"/>
    <col min="65" max="65" width="8" bestFit="1" customWidth="1"/>
    <col min="66" max="66" width="4.5" bestFit="1" customWidth="1"/>
    <col min="67" max="67" width="4.33203125" bestFit="1" customWidth="1"/>
    <col min="68" max="68" width="9.5" bestFit="1" customWidth="1"/>
    <col min="69" max="69" width="9.83203125" bestFit="1" customWidth="1"/>
    <col min="70" max="70" width="8.33203125" bestFit="1" customWidth="1"/>
    <col min="71" max="71" width="4.1640625" bestFit="1" customWidth="1"/>
    <col min="72" max="72" width="4.5" bestFit="1" customWidth="1"/>
    <col min="73" max="73" width="9.5" bestFit="1" customWidth="1"/>
    <col min="74" max="74" width="8" bestFit="1" customWidth="1"/>
    <col min="75" max="75" width="4.83203125" bestFit="1" customWidth="1"/>
    <col min="76" max="76" width="3.83203125" bestFit="1" customWidth="1"/>
    <col min="77" max="77" width="9.5" bestFit="1" customWidth="1"/>
    <col min="78" max="78" width="8" bestFit="1" customWidth="1"/>
    <col min="79" max="79" width="4.33203125" bestFit="1" customWidth="1"/>
    <col min="80" max="80" width="4.1640625" bestFit="1" customWidth="1"/>
    <col min="81" max="81" width="9.5" bestFit="1" customWidth="1"/>
    <col min="82" max="82" width="8" bestFit="1" customWidth="1"/>
    <col min="83" max="83" width="4.5" bestFit="1" customWidth="1"/>
    <col min="84" max="84" width="4.33203125" bestFit="1" customWidth="1"/>
    <col min="85" max="85" width="9.5" bestFit="1" customWidth="1"/>
    <col min="86" max="86" width="9.83203125" bestFit="1" customWidth="1"/>
    <col min="87" max="87" width="8.33203125" bestFit="1" customWidth="1"/>
    <col min="88" max="88" width="4.1640625" bestFit="1" customWidth="1"/>
    <col min="89" max="89" width="4.5" bestFit="1" customWidth="1"/>
    <col min="90" max="90" width="9.5" bestFit="1" customWidth="1"/>
    <col min="91" max="91" width="8" bestFit="1" customWidth="1"/>
    <col min="92" max="92" width="4.83203125" bestFit="1" customWidth="1"/>
    <col min="93" max="93" width="3.83203125" bestFit="1" customWidth="1"/>
    <col min="94" max="94" width="9.5" bestFit="1" customWidth="1"/>
    <col min="95" max="95" width="8" bestFit="1" customWidth="1"/>
    <col min="96" max="96" width="4.33203125" bestFit="1" customWidth="1"/>
    <col min="97" max="97" width="4.1640625" bestFit="1" customWidth="1"/>
    <col min="98" max="98" width="9.5" bestFit="1" customWidth="1"/>
    <col min="99" max="99" width="8" bestFit="1" customWidth="1"/>
    <col min="100" max="100" width="4.5" bestFit="1" customWidth="1"/>
    <col min="101" max="101" width="4.33203125" bestFit="1" customWidth="1"/>
    <col min="102" max="102" width="9.5" bestFit="1" customWidth="1"/>
    <col min="103" max="103" width="9.83203125" bestFit="1" customWidth="1"/>
    <col min="104" max="104" width="8.33203125" bestFit="1" customWidth="1"/>
    <col min="105" max="105" width="4.1640625" bestFit="1" customWidth="1"/>
    <col min="106" max="106" width="4.5" bestFit="1" customWidth="1"/>
    <col min="107" max="107" width="9.5" bestFit="1" customWidth="1"/>
    <col min="108" max="108" width="8" bestFit="1" customWidth="1"/>
    <col min="109" max="109" width="4.83203125" bestFit="1" customWidth="1"/>
    <col min="110" max="110" width="3.83203125" bestFit="1" customWidth="1"/>
    <col min="111" max="111" width="9.5" bestFit="1" customWidth="1"/>
    <col min="112" max="112" width="8" bestFit="1" customWidth="1"/>
    <col min="113" max="113" width="4.33203125" bestFit="1" customWidth="1"/>
    <col min="114" max="114" width="4.1640625" bestFit="1" customWidth="1"/>
    <col min="115" max="115" width="9.5" bestFit="1" customWidth="1"/>
    <col min="116" max="116" width="8" bestFit="1" customWidth="1"/>
    <col min="117" max="117" width="4.5" bestFit="1" customWidth="1"/>
    <col min="118" max="118" width="4.33203125" bestFit="1" customWidth="1"/>
    <col min="119" max="119" width="9.5" bestFit="1" customWidth="1"/>
    <col min="120" max="120" width="9.83203125" bestFit="1" customWidth="1"/>
    <col min="121" max="121" width="8.33203125" bestFit="1" customWidth="1"/>
    <col min="122" max="122" width="4.1640625" bestFit="1" customWidth="1"/>
    <col min="123" max="123" width="4.5" bestFit="1" customWidth="1"/>
    <col min="124" max="124" width="9.5" bestFit="1" customWidth="1"/>
    <col min="125" max="125" width="8" bestFit="1" customWidth="1"/>
    <col min="126" max="126" width="4.83203125" bestFit="1" customWidth="1"/>
    <col min="127" max="127" width="3.83203125" bestFit="1" customWidth="1"/>
    <col min="128" max="128" width="9.5" bestFit="1" customWidth="1"/>
    <col min="129" max="129" width="8" bestFit="1" customWidth="1"/>
    <col min="130" max="130" width="4.33203125" bestFit="1" customWidth="1"/>
    <col min="131" max="131" width="4.1640625" bestFit="1" customWidth="1"/>
    <col min="132" max="132" width="9.5" bestFit="1" customWidth="1"/>
    <col min="133" max="133" width="8" bestFit="1" customWidth="1"/>
    <col min="134" max="134" width="4.5" bestFit="1" customWidth="1"/>
    <col min="135" max="135" width="4.33203125" bestFit="1" customWidth="1"/>
    <col min="136" max="136" width="9.5" bestFit="1" customWidth="1"/>
    <col min="137" max="137" width="9.83203125" bestFit="1" customWidth="1"/>
    <col min="138" max="138" width="8.33203125" bestFit="1" customWidth="1"/>
    <col min="139" max="139" width="4.1640625" bestFit="1" customWidth="1"/>
    <col min="140" max="140" width="4.5" bestFit="1" customWidth="1"/>
    <col min="141" max="141" width="9.5" bestFit="1" customWidth="1"/>
    <col min="142" max="142" width="8" bestFit="1" customWidth="1"/>
    <col min="143" max="143" width="4.83203125" bestFit="1" customWidth="1"/>
    <col min="144" max="144" width="3.83203125" bestFit="1" customWidth="1"/>
    <col min="145" max="145" width="9.5" bestFit="1" customWidth="1"/>
    <col min="146" max="146" width="8" bestFit="1" customWidth="1"/>
    <col min="147" max="147" width="4.33203125" bestFit="1" customWidth="1"/>
    <col min="148" max="148" width="4.1640625" bestFit="1" customWidth="1"/>
    <col min="149" max="149" width="9.5" bestFit="1" customWidth="1"/>
    <col min="150" max="150" width="8" bestFit="1" customWidth="1"/>
    <col min="151" max="151" width="4.5" bestFit="1" customWidth="1"/>
    <col min="152" max="152" width="4.33203125" bestFit="1" customWidth="1"/>
    <col min="153" max="153" width="9.5" bestFit="1" customWidth="1"/>
    <col min="154" max="154" width="9.83203125" bestFit="1" customWidth="1"/>
    <col min="155" max="155" width="8.33203125" bestFit="1" customWidth="1"/>
    <col min="156" max="156" width="4.1640625" bestFit="1" customWidth="1"/>
    <col min="157" max="157" width="4.5" bestFit="1" customWidth="1"/>
    <col min="158" max="158" width="9.5" bestFit="1" customWidth="1"/>
    <col min="159" max="159" width="8" bestFit="1" customWidth="1"/>
    <col min="160" max="160" width="4.83203125" bestFit="1" customWidth="1"/>
    <col min="161" max="161" width="3.83203125" bestFit="1" customWidth="1"/>
    <col min="162" max="162" width="9.5" bestFit="1" customWidth="1"/>
    <col min="163" max="163" width="8" bestFit="1" customWidth="1"/>
    <col min="164" max="164" width="4.33203125" bestFit="1" customWidth="1"/>
    <col min="165" max="165" width="4.1640625" bestFit="1" customWidth="1"/>
    <col min="166" max="166" width="9.5" bestFit="1" customWidth="1"/>
    <col min="167" max="167" width="8" bestFit="1" customWidth="1"/>
    <col min="168" max="168" width="4.5" bestFit="1" customWidth="1"/>
    <col min="169" max="169" width="4.33203125" bestFit="1" customWidth="1"/>
    <col min="170" max="170" width="9.5" bestFit="1" customWidth="1"/>
    <col min="171" max="171" width="9.83203125" bestFit="1" customWidth="1"/>
    <col min="172" max="172" width="8.33203125" bestFit="1" customWidth="1"/>
    <col min="173" max="173" width="9.5" bestFit="1" customWidth="1"/>
    <col min="174" max="174" width="9.83203125" bestFit="1" customWidth="1"/>
    <col min="175" max="175" width="10.83203125" bestFit="1" customWidth="1"/>
    <col min="176" max="181" width="8.83203125" bestFit="1" customWidth="1"/>
    <col min="182" max="184" width="7.83203125" bestFit="1" customWidth="1"/>
    <col min="185" max="190" width="8.83203125" bestFit="1" customWidth="1"/>
    <col min="191" max="192" width="6.83203125" bestFit="1" customWidth="1"/>
    <col min="193" max="196" width="7.83203125" bestFit="1" customWidth="1"/>
    <col min="197" max="198" width="6.83203125" bestFit="1" customWidth="1"/>
    <col min="199" max="204" width="7.83203125" bestFit="1" customWidth="1"/>
    <col min="205" max="206" width="6.83203125" bestFit="1" customWidth="1"/>
    <col min="207" max="213" width="7.83203125" bestFit="1" customWidth="1"/>
    <col min="214" max="215" width="6.83203125" bestFit="1" customWidth="1"/>
    <col min="216" max="220" width="7.83203125" bestFit="1" customWidth="1"/>
    <col min="221" max="225" width="6.83203125" bestFit="1" customWidth="1"/>
    <col min="226" max="227" width="7.83203125" bestFit="1" customWidth="1"/>
    <col min="228" max="228" width="6.83203125" bestFit="1" customWidth="1"/>
    <col min="229" max="232" width="7.83203125" bestFit="1" customWidth="1"/>
    <col min="233" max="233" width="6.83203125" bestFit="1" customWidth="1"/>
    <col min="234" max="237" width="7.83203125" bestFit="1" customWidth="1"/>
    <col min="238" max="238" width="6.83203125" bestFit="1" customWidth="1"/>
    <col min="239" max="242" width="7.83203125" bestFit="1" customWidth="1"/>
    <col min="243" max="244" width="6.83203125" bestFit="1" customWidth="1"/>
    <col min="245" max="249" width="7.83203125" bestFit="1" customWidth="1"/>
    <col min="250" max="257" width="8.83203125" bestFit="1" customWidth="1"/>
    <col min="258" max="260" width="7.83203125" bestFit="1" customWidth="1"/>
    <col min="261" max="262" width="8.83203125" bestFit="1" customWidth="1"/>
    <col min="263" max="264" width="6.83203125" bestFit="1" customWidth="1"/>
    <col min="265" max="265" width="7.83203125" bestFit="1" customWidth="1"/>
    <col min="266" max="268" width="6.83203125" bestFit="1" customWidth="1"/>
    <col min="269" max="272" width="7.83203125" bestFit="1" customWidth="1"/>
    <col min="273" max="277" width="6.83203125" bestFit="1" customWidth="1"/>
    <col min="278" max="281" width="7.83203125" bestFit="1" customWidth="1"/>
    <col min="282" max="284" width="6.83203125" bestFit="1" customWidth="1"/>
    <col min="285" max="285" width="7.83203125" bestFit="1" customWidth="1"/>
    <col min="286" max="287" width="6.83203125" bestFit="1" customWidth="1"/>
    <col min="288" max="293" width="7.83203125" bestFit="1" customWidth="1"/>
    <col min="294" max="294" width="6.83203125" bestFit="1" customWidth="1"/>
    <col min="295" max="299" width="7.83203125" bestFit="1" customWidth="1"/>
    <col min="300" max="300" width="6.83203125" bestFit="1" customWidth="1"/>
    <col min="301" max="308" width="7.83203125" bestFit="1" customWidth="1"/>
    <col min="309" max="311" width="6.83203125" bestFit="1" customWidth="1"/>
    <col min="312" max="315" width="7.83203125" bestFit="1" customWidth="1"/>
    <col min="316" max="316" width="6.83203125" bestFit="1" customWidth="1"/>
    <col min="317" max="323" width="7.83203125" bestFit="1" customWidth="1"/>
    <col min="324" max="335" width="8.83203125" bestFit="1" customWidth="1"/>
    <col min="336" max="336" width="7.83203125" bestFit="1" customWidth="1"/>
    <col min="337" max="341" width="8.83203125" bestFit="1" customWidth="1"/>
    <col min="342" max="343" width="6.83203125" bestFit="1" customWidth="1"/>
    <col min="344" max="361" width="7.83203125" bestFit="1" customWidth="1"/>
    <col min="362" max="363" width="6.83203125" bestFit="1" customWidth="1"/>
    <col min="364" max="367" width="7.83203125" bestFit="1" customWidth="1"/>
    <col min="368" max="370" width="6.83203125" bestFit="1" customWidth="1"/>
    <col min="371" max="376" width="7.83203125" bestFit="1" customWidth="1"/>
    <col min="377" max="380" width="6.83203125" bestFit="1" customWidth="1"/>
    <col min="381" max="385" width="7.83203125" bestFit="1" customWidth="1"/>
    <col min="386" max="388" width="6.83203125" bestFit="1" customWidth="1"/>
    <col min="389" max="395" width="7.83203125" bestFit="1" customWidth="1"/>
    <col min="396" max="397" width="6.83203125" bestFit="1" customWidth="1"/>
    <col min="398" max="399" width="7.83203125" bestFit="1" customWidth="1"/>
    <col min="400" max="400" width="6.83203125" bestFit="1" customWidth="1"/>
    <col min="401" max="411" width="7.83203125" bestFit="1" customWidth="1"/>
    <col min="412" max="415" width="8.83203125" bestFit="1" customWidth="1"/>
    <col min="416" max="418" width="7.83203125" bestFit="1" customWidth="1"/>
    <col min="419" max="422" width="8.83203125" bestFit="1" customWidth="1"/>
    <col min="423" max="423" width="7.83203125" bestFit="1" customWidth="1"/>
    <col min="424" max="431" width="8.83203125" bestFit="1" customWidth="1"/>
    <col min="432" max="434" width="6.83203125" bestFit="1" customWidth="1"/>
    <col min="435" max="440" width="7.83203125" bestFit="1" customWidth="1"/>
    <col min="441" max="442" width="6.83203125" bestFit="1" customWidth="1"/>
    <col min="443" max="449" width="7.83203125" bestFit="1" customWidth="1"/>
    <col min="450" max="450" width="6.83203125" bestFit="1" customWidth="1"/>
    <col min="451" max="451" width="7.83203125" bestFit="1" customWidth="1"/>
    <col min="452" max="452" width="6.83203125" bestFit="1" customWidth="1"/>
    <col min="453" max="458" width="7.83203125" bestFit="1" customWidth="1"/>
    <col min="459" max="459" width="6.83203125" bestFit="1" customWidth="1"/>
    <col min="460" max="464" width="7.83203125" bestFit="1" customWidth="1"/>
    <col min="465" max="467" width="6.83203125" bestFit="1" customWidth="1"/>
    <col min="468" max="474" width="7.83203125" bestFit="1" customWidth="1"/>
    <col min="475" max="478" width="6.83203125" bestFit="1" customWidth="1"/>
    <col min="479" max="483" width="7.83203125" bestFit="1" customWidth="1"/>
    <col min="484" max="484" width="6.83203125" bestFit="1" customWidth="1"/>
    <col min="485" max="492" width="7.83203125" bestFit="1" customWidth="1"/>
    <col min="493" max="493" width="6.83203125" bestFit="1" customWidth="1"/>
    <col min="494" max="503" width="7.83203125" bestFit="1" customWidth="1"/>
    <col min="504" max="507" width="8.83203125" bestFit="1" customWidth="1"/>
    <col min="508" max="508" width="7.83203125" bestFit="1" customWidth="1"/>
    <col min="509" max="514" width="8.83203125" bestFit="1" customWidth="1"/>
    <col min="515" max="516" width="7.83203125" bestFit="1" customWidth="1"/>
    <col min="517" max="520" width="8.83203125" bestFit="1" customWidth="1"/>
    <col min="521" max="525" width="6.83203125" bestFit="1" customWidth="1"/>
    <col min="526" max="529" width="7.83203125" bestFit="1" customWidth="1"/>
    <col min="530" max="532" width="6.83203125" bestFit="1" customWidth="1"/>
    <col min="533" max="537" width="7.83203125" bestFit="1" customWidth="1"/>
    <col min="538" max="543" width="6.83203125" bestFit="1" customWidth="1"/>
    <col min="544" max="549" width="7.83203125" bestFit="1" customWidth="1"/>
    <col min="550" max="551" width="6.83203125" bestFit="1" customWidth="1"/>
    <col min="552" max="553" width="7.83203125" bestFit="1" customWidth="1"/>
    <col min="554" max="554" width="6.83203125" bestFit="1" customWidth="1"/>
    <col min="555" max="565" width="7.83203125" bestFit="1" customWidth="1"/>
    <col min="566" max="568" width="6.83203125" bestFit="1" customWidth="1"/>
    <col min="569" max="573" width="7.83203125" bestFit="1" customWidth="1"/>
    <col min="574" max="578" width="6.83203125" bestFit="1" customWidth="1"/>
    <col min="579" max="583" width="7.83203125" bestFit="1" customWidth="1"/>
    <col min="584" max="584" width="6.83203125" bestFit="1" customWidth="1"/>
    <col min="585" max="586" width="7.83203125" bestFit="1" customWidth="1"/>
    <col min="587" max="587" width="8.83203125" bestFit="1" customWidth="1"/>
    <col min="588" max="590" width="7.83203125" bestFit="1" customWidth="1"/>
    <col min="591" max="596" width="8.83203125" bestFit="1" customWidth="1"/>
    <col min="597" max="598" width="7.83203125" bestFit="1" customWidth="1"/>
    <col min="599" max="605" width="8.83203125" bestFit="1" customWidth="1"/>
    <col min="606" max="609" width="7.83203125" bestFit="1" customWidth="1"/>
    <col min="610" max="610" width="6.83203125" bestFit="1" customWidth="1"/>
    <col min="611" max="618" width="7.83203125" bestFit="1" customWidth="1"/>
    <col min="619" max="621" width="6.83203125" bestFit="1" customWidth="1"/>
    <col min="622" max="632" width="7.83203125" bestFit="1" customWidth="1"/>
    <col min="633" max="634" width="6.83203125" bestFit="1" customWidth="1"/>
    <col min="635" max="641" width="7.83203125" bestFit="1" customWidth="1"/>
    <col min="642" max="642" width="6.83203125" bestFit="1" customWidth="1"/>
    <col min="643" max="649" width="7.83203125" bestFit="1" customWidth="1"/>
    <col min="650" max="650" width="6.83203125" bestFit="1" customWidth="1"/>
    <col min="651" max="658" width="7.83203125" bestFit="1" customWidth="1"/>
    <col min="659" max="661" width="6.83203125" bestFit="1" customWidth="1"/>
    <col min="662" max="667" width="7.83203125" bestFit="1" customWidth="1"/>
    <col min="668" max="669" width="6.83203125" bestFit="1" customWidth="1"/>
    <col min="670" max="677" width="7.83203125" bestFit="1" customWidth="1"/>
    <col min="678" max="681" width="8.83203125" bestFit="1" customWidth="1"/>
    <col min="682" max="684" width="7.83203125" bestFit="1" customWidth="1"/>
    <col min="685" max="691" width="8.83203125" bestFit="1" customWidth="1"/>
    <col min="692" max="692" width="7.83203125" bestFit="1" customWidth="1"/>
    <col min="693" max="698" width="8.83203125" bestFit="1" customWidth="1"/>
    <col min="699" max="701" width="6.83203125" bestFit="1" customWidth="1"/>
    <col min="702" max="706" width="7.83203125" bestFit="1" customWidth="1"/>
    <col min="707" max="709" width="6.83203125" bestFit="1" customWidth="1"/>
    <col min="710" max="714" width="7.83203125" bestFit="1" customWidth="1"/>
    <col min="715" max="717" width="6.83203125" bestFit="1" customWidth="1"/>
    <col min="718" max="721" width="7.83203125" bestFit="1" customWidth="1"/>
    <col min="722" max="725" width="6.83203125" bestFit="1" customWidth="1"/>
    <col min="726" max="730" width="7.83203125" bestFit="1" customWidth="1"/>
    <col min="731" max="733" width="6.83203125" bestFit="1" customWidth="1"/>
    <col min="734" max="738" width="7.83203125" bestFit="1" customWidth="1"/>
    <col min="739" max="740" width="6.83203125" bestFit="1" customWidth="1"/>
    <col min="741" max="745" width="7.83203125" bestFit="1" customWidth="1"/>
    <col min="746" max="746" width="6.83203125" bestFit="1" customWidth="1"/>
    <col min="747" max="760" width="7.83203125" bestFit="1" customWidth="1"/>
    <col min="761" max="763" width="6.83203125" bestFit="1" customWidth="1"/>
    <col min="764" max="771" width="7.83203125" bestFit="1" customWidth="1"/>
    <col min="772" max="774" width="8.83203125" bestFit="1" customWidth="1"/>
    <col min="775" max="776" width="7.83203125" bestFit="1" customWidth="1"/>
    <col min="777" max="780" width="8.83203125" bestFit="1" customWidth="1"/>
    <col min="781" max="782" width="7.83203125" bestFit="1" customWidth="1"/>
    <col min="783" max="786" width="8.83203125" bestFit="1" customWidth="1"/>
    <col min="787" max="787" width="6.83203125" bestFit="1" customWidth="1"/>
    <col min="788" max="798" width="7.83203125" bestFit="1" customWidth="1"/>
    <col min="799" max="800" width="6.83203125" bestFit="1" customWidth="1"/>
    <col min="801" max="804" width="7.83203125" bestFit="1" customWidth="1"/>
    <col min="805" max="806" width="6.83203125" bestFit="1" customWidth="1"/>
    <col min="807" max="812" width="7.83203125" bestFit="1" customWidth="1"/>
    <col min="813" max="815" width="6.83203125" bestFit="1" customWidth="1"/>
    <col min="816" max="823" width="7.83203125" bestFit="1" customWidth="1"/>
    <col min="824" max="826" width="6.83203125" bestFit="1" customWidth="1"/>
    <col min="827" max="829" width="7.83203125" bestFit="1" customWidth="1"/>
    <col min="830" max="830" width="6.83203125" bestFit="1" customWidth="1"/>
    <col min="831" max="836" width="7.83203125" bestFit="1" customWidth="1"/>
    <col min="837" max="840" width="6.83203125" bestFit="1" customWidth="1"/>
    <col min="841" max="844" width="7.83203125" bestFit="1" customWidth="1"/>
    <col min="845" max="846" width="6.83203125" bestFit="1" customWidth="1"/>
    <col min="847" max="848" width="7.83203125" bestFit="1" customWidth="1"/>
    <col min="849" max="850" width="6.83203125" bestFit="1" customWidth="1"/>
    <col min="851" max="854" width="7.83203125" bestFit="1" customWidth="1"/>
    <col min="855" max="868" width="8.83203125" bestFit="1" customWidth="1"/>
    <col min="869" max="870" width="7.83203125" bestFit="1" customWidth="1"/>
    <col min="871" max="878" width="8.83203125" bestFit="1" customWidth="1"/>
    <col min="879" max="880" width="7.83203125" bestFit="1" customWidth="1"/>
  </cols>
  <sheetData>
    <row r="1" spans="1:5" x14ac:dyDescent="0.2">
      <c r="A1" s="5" t="s">
        <v>2031</v>
      </c>
      <c r="B1" t="s">
        <v>2069</v>
      </c>
    </row>
    <row r="2" spans="1:5" x14ac:dyDescent="0.2">
      <c r="A2" s="5" t="s">
        <v>2086</v>
      </c>
      <c r="B2" t="s">
        <v>2069</v>
      </c>
    </row>
    <row r="4" spans="1:5" x14ac:dyDescent="0.2">
      <c r="A4" s="5" t="s">
        <v>2070</v>
      </c>
      <c r="B4" s="5" t="s">
        <v>2071</v>
      </c>
    </row>
    <row r="5" spans="1:5" x14ac:dyDescent="0.2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8" t="s">
        <v>2074</v>
      </c>
      <c r="B6" s="15">
        <v>6</v>
      </c>
      <c r="C6" s="15">
        <v>36</v>
      </c>
      <c r="D6" s="15">
        <v>49</v>
      </c>
      <c r="E6" s="15">
        <v>91</v>
      </c>
    </row>
    <row r="7" spans="1:5" x14ac:dyDescent="0.2">
      <c r="A7" s="8" t="s">
        <v>2075</v>
      </c>
      <c r="B7" s="15">
        <v>7</v>
      </c>
      <c r="C7" s="15">
        <v>28</v>
      </c>
      <c r="D7" s="15">
        <v>44</v>
      </c>
      <c r="E7" s="15">
        <v>79</v>
      </c>
    </row>
    <row r="8" spans="1:5" x14ac:dyDescent="0.2">
      <c r="A8" s="8" t="s">
        <v>2076</v>
      </c>
      <c r="B8" s="15">
        <v>4</v>
      </c>
      <c r="C8" s="15">
        <v>33</v>
      </c>
      <c r="D8" s="15">
        <v>49</v>
      </c>
      <c r="E8" s="15">
        <v>86</v>
      </c>
    </row>
    <row r="9" spans="1:5" x14ac:dyDescent="0.2">
      <c r="A9" s="8" t="s">
        <v>2077</v>
      </c>
      <c r="B9" s="15">
        <v>1</v>
      </c>
      <c r="C9" s="15">
        <v>30</v>
      </c>
      <c r="D9" s="15">
        <v>46</v>
      </c>
      <c r="E9" s="15">
        <v>77</v>
      </c>
    </row>
    <row r="10" spans="1:5" x14ac:dyDescent="0.2">
      <c r="A10" s="8" t="s">
        <v>2078</v>
      </c>
      <c r="B10" s="15">
        <v>3</v>
      </c>
      <c r="C10" s="15">
        <v>35</v>
      </c>
      <c r="D10" s="15">
        <v>46</v>
      </c>
      <c r="E10" s="15">
        <v>84</v>
      </c>
    </row>
    <row r="11" spans="1:5" x14ac:dyDescent="0.2">
      <c r="A11" s="8" t="s">
        <v>2079</v>
      </c>
      <c r="B11" s="15">
        <v>3</v>
      </c>
      <c r="C11" s="15">
        <v>28</v>
      </c>
      <c r="D11" s="15">
        <v>55</v>
      </c>
      <c r="E11" s="15">
        <v>86</v>
      </c>
    </row>
    <row r="12" spans="1:5" x14ac:dyDescent="0.2">
      <c r="A12" s="8" t="s">
        <v>2080</v>
      </c>
      <c r="B12" s="15">
        <v>4</v>
      </c>
      <c r="C12" s="15">
        <v>31</v>
      </c>
      <c r="D12" s="15">
        <v>58</v>
      </c>
      <c r="E12" s="15">
        <v>93</v>
      </c>
    </row>
    <row r="13" spans="1:5" x14ac:dyDescent="0.2">
      <c r="A13" s="8" t="s">
        <v>2081</v>
      </c>
      <c r="B13" s="15">
        <v>8</v>
      </c>
      <c r="C13" s="15">
        <v>35</v>
      </c>
      <c r="D13" s="15">
        <v>41</v>
      </c>
      <c r="E13" s="15">
        <v>84</v>
      </c>
    </row>
    <row r="14" spans="1:5" x14ac:dyDescent="0.2">
      <c r="A14" s="8" t="s">
        <v>2082</v>
      </c>
      <c r="B14" s="15">
        <v>5</v>
      </c>
      <c r="C14" s="15">
        <v>23</v>
      </c>
      <c r="D14" s="15">
        <v>45</v>
      </c>
      <c r="E14" s="15">
        <v>73</v>
      </c>
    </row>
    <row r="15" spans="1:5" x14ac:dyDescent="0.2">
      <c r="A15" s="8" t="s">
        <v>2083</v>
      </c>
      <c r="B15" s="15">
        <v>6</v>
      </c>
      <c r="C15" s="15">
        <v>26</v>
      </c>
      <c r="D15" s="15">
        <v>45</v>
      </c>
      <c r="E15" s="15">
        <v>77</v>
      </c>
    </row>
    <row r="16" spans="1:5" x14ac:dyDescent="0.2">
      <c r="A16" s="8" t="s">
        <v>2084</v>
      </c>
      <c r="B16" s="15">
        <v>3</v>
      </c>
      <c r="C16" s="15">
        <v>27</v>
      </c>
      <c r="D16" s="15">
        <v>45</v>
      </c>
      <c r="E16" s="15">
        <v>75</v>
      </c>
    </row>
    <row r="17" spans="1:5" x14ac:dyDescent="0.2">
      <c r="A17" s="8" t="s">
        <v>2085</v>
      </c>
      <c r="B17" s="15">
        <v>7</v>
      </c>
      <c r="C17" s="15">
        <v>32</v>
      </c>
      <c r="D17" s="15">
        <v>42</v>
      </c>
      <c r="E17" s="15">
        <v>81</v>
      </c>
    </row>
    <row r="18" spans="1:5" x14ac:dyDescent="0.2">
      <c r="A18" s="8" t="s">
        <v>2067</v>
      </c>
      <c r="B18" s="15">
        <v>57</v>
      </c>
      <c r="C18" s="15">
        <v>364</v>
      </c>
      <c r="D18" s="15">
        <v>565</v>
      </c>
      <c r="E18" s="15">
        <v>986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F0D4-C7F7-E046-AFC7-26DD0520C246}">
  <sheetPr codeName="Sheet5"/>
  <dimension ref="C2:J14"/>
  <sheetViews>
    <sheetView topLeftCell="C7" zoomScale="113" workbookViewId="0">
      <selection activeCell="E11" sqref="E11"/>
    </sheetView>
  </sheetViews>
  <sheetFormatPr baseColWidth="10" defaultRowHeight="16" x14ac:dyDescent="0.2"/>
  <cols>
    <col min="3" max="3" width="27.1640625" customWidth="1"/>
    <col min="4" max="4" width="18" customWidth="1"/>
    <col min="5" max="5" width="14.83203125" customWidth="1"/>
    <col min="6" max="6" width="17.1640625" customWidth="1"/>
    <col min="7" max="7" width="15.83203125" customWidth="1"/>
    <col min="8" max="8" width="20.83203125" customWidth="1"/>
    <col min="9" max="9" width="19" customWidth="1"/>
    <col min="10" max="10" width="19.6640625" customWidth="1"/>
  </cols>
  <sheetData>
    <row r="2" spans="3:10" x14ac:dyDescent="0.2">
      <c r="C2" s="1" t="s">
        <v>2087</v>
      </c>
      <c r="D2" s="1" t="s">
        <v>2088</v>
      </c>
      <c r="E2" s="1" t="s">
        <v>2089</v>
      </c>
      <c r="F2" s="1" t="s">
        <v>2091</v>
      </c>
      <c r="G2" s="1" t="s">
        <v>2102</v>
      </c>
      <c r="H2" s="1" t="s">
        <v>2103</v>
      </c>
      <c r="I2" s="1" t="s">
        <v>2090</v>
      </c>
      <c r="J2" s="1" t="s">
        <v>2104</v>
      </c>
    </row>
    <row r="3" spans="3:10" x14ac:dyDescent="0.2">
      <c r="C3" t="s">
        <v>2092</v>
      </c>
      <c r="D3">
        <f>COUNTIFS(outcome,"successful",goal,"&lt;1000")</f>
        <v>30</v>
      </c>
      <c r="E3">
        <f>COUNTIFS(outcome,"failed",goal,"&lt;1000")</f>
        <v>20</v>
      </c>
      <c r="F3">
        <f>COUNTIFS(outcome,"canceled",goal,"&lt;1000")</f>
        <v>1</v>
      </c>
      <c r="G3">
        <f>SUM(D3+E3+F3)</f>
        <v>51</v>
      </c>
      <c r="H3" s="12">
        <f>D3/G3</f>
        <v>0.58823529411764708</v>
      </c>
      <c r="I3" s="12">
        <f>E3/G3</f>
        <v>0.39215686274509803</v>
      </c>
      <c r="J3" s="12">
        <f>F3/G3</f>
        <v>1.9607843137254902E-2</v>
      </c>
    </row>
    <row r="4" spans="3:10" x14ac:dyDescent="0.2">
      <c r="C4" t="s">
        <v>2093</v>
      </c>
      <c r="D4">
        <f>COUNTIFS(outcome,"successful",goal,"&gt;=1000",goal,"&lt;=4999")</f>
        <v>191</v>
      </c>
      <c r="E4">
        <f>COUNTIFS(outcome,"failed",goal,"&gt;=1000",goal,"&lt;=4999")</f>
        <v>38</v>
      </c>
      <c r="F4">
        <f>COUNTIFS(outcome,"canceled",goal,"&gt;=1000",goal,"&lt;=4999")</f>
        <v>2</v>
      </c>
      <c r="G4">
        <f t="shared" ref="G4:G14" si="0">SUM(D4+E4+F4)</f>
        <v>231</v>
      </c>
      <c r="H4" s="12">
        <f t="shared" ref="H4:H14" si="1">D4/G4</f>
        <v>0.82683982683982682</v>
      </c>
      <c r="I4" s="12">
        <f t="shared" ref="I4:I14" si="2">E4/G4</f>
        <v>0.16450216450216451</v>
      </c>
      <c r="J4" s="12">
        <f t="shared" ref="J4:J14" si="3">F4/G4</f>
        <v>8.658008658008658E-3</v>
      </c>
    </row>
    <row r="5" spans="3:10" x14ac:dyDescent="0.2">
      <c r="C5" t="s">
        <v>2094</v>
      </c>
      <c r="D5">
        <f>COUNTIFS(outcome,"successful",goal,"&gt;=5000",goal,"&lt;=9999")</f>
        <v>164</v>
      </c>
      <c r="E5">
        <f>COUNTIFS(outcome,"failed",goal,"&gt;=5000",goal,"&lt;=9999")</f>
        <v>126</v>
      </c>
      <c r="F5">
        <f>COUNTIFS(outcome,"canceled",goal,"&gt;=5000",goal,"&lt;=9999")</f>
        <v>25</v>
      </c>
      <c r="G5">
        <f t="shared" si="0"/>
        <v>315</v>
      </c>
      <c r="H5" s="12">
        <f t="shared" si="1"/>
        <v>0.52063492063492067</v>
      </c>
      <c r="I5" s="12">
        <f t="shared" si="2"/>
        <v>0.4</v>
      </c>
      <c r="J5" s="12">
        <f t="shared" si="3"/>
        <v>7.9365079365079361E-2</v>
      </c>
    </row>
    <row r="6" spans="3:10" x14ac:dyDescent="0.2">
      <c r="C6" t="s">
        <v>2095</v>
      </c>
      <c r="D6">
        <f>COUNTIFS(outcome,"successful",goal,"&gt;=10000",goal,"&lt;=14999")</f>
        <v>4</v>
      </c>
      <c r="E6">
        <f>COUNTIFS(outcome,"failed",goal,"&gt;=10000",goal,"&lt;=14999")</f>
        <v>5</v>
      </c>
      <c r="F6">
        <f>COUNTIFS(outcome,"canceled",goal,"&gt;=10000",goal,"&lt;=14999")</f>
        <v>0</v>
      </c>
      <c r="G6">
        <f t="shared" si="0"/>
        <v>9</v>
      </c>
      <c r="H6" s="12">
        <f t="shared" si="1"/>
        <v>0.44444444444444442</v>
      </c>
      <c r="I6" s="12">
        <f t="shared" si="2"/>
        <v>0.55555555555555558</v>
      </c>
      <c r="J6" s="12">
        <f t="shared" si="3"/>
        <v>0</v>
      </c>
    </row>
    <row r="7" spans="3:10" x14ac:dyDescent="0.2">
      <c r="C7" t="s">
        <v>2096</v>
      </c>
      <c r="D7">
        <f>COUNTIFS(outcome,"successful",goal,"&gt;=15000",goal,"&lt;=19999")</f>
        <v>10</v>
      </c>
      <c r="E7">
        <f>COUNTIFS(outcome,"failed",goal,"&gt;=15000",goal,"&lt;=19999")</f>
        <v>0</v>
      </c>
      <c r="F7">
        <f>COUNTIFS(outcome,"canceled",goal,"&gt;=15000",goal,"&lt;=19999")</f>
        <v>0</v>
      </c>
      <c r="G7">
        <f t="shared" si="0"/>
        <v>10</v>
      </c>
      <c r="H7" s="12">
        <f t="shared" si="1"/>
        <v>1</v>
      </c>
      <c r="I7" s="12">
        <f t="shared" si="2"/>
        <v>0</v>
      </c>
      <c r="J7" s="12">
        <f t="shared" si="3"/>
        <v>0</v>
      </c>
    </row>
    <row r="8" spans="3:10" x14ac:dyDescent="0.2">
      <c r="C8" t="s">
        <v>2097</v>
      </c>
      <c r="D8">
        <f>COUNTIFS(outcome,"successful",goal,"&gt;=20000",goal,"&lt;=24999")</f>
        <v>7</v>
      </c>
      <c r="E8">
        <f>COUNTIFS(outcome,"failed",goal,"&gt;=20000",goal,"&lt;=24999")</f>
        <v>0</v>
      </c>
      <c r="F8">
        <f>COUNTIFS(outcome,"canceled",goal,"&gt;=20000",goal,"&lt;=24999")</f>
        <v>0</v>
      </c>
      <c r="G8">
        <f t="shared" si="0"/>
        <v>7</v>
      </c>
      <c r="H8" s="12">
        <f t="shared" si="1"/>
        <v>1</v>
      </c>
      <c r="I8" s="12">
        <f t="shared" si="2"/>
        <v>0</v>
      </c>
      <c r="J8" s="12">
        <f t="shared" si="3"/>
        <v>0</v>
      </c>
    </row>
    <row r="9" spans="3:10" x14ac:dyDescent="0.2">
      <c r="C9" t="s">
        <v>2098</v>
      </c>
      <c r="D9">
        <f>COUNTIFS(outcome,"successful",goal,"&gt;=25000",goal,"&lt;=29999")</f>
        <v>11</v>
      </c>
      <c r="E9">
        <f>COUNTIFS(outcome,"failed",goal,"&gt;=25000",goal,"&lt;=29999")</f>
        <v>3</v>
      </c>
      <c r="F9">
        <f>COUNTIFS(outcome,"canceled",goal,"&gt;=25000",goal,"&lt;=29999")</f>
        <v>0</v>
      </c>
      <c r="G9">
        <f t="shared" si="0"/>
        <v>14</v>
      </c>
      <c r="H9" s="12">
        <f t="shared" si="1"/>
        <v>0.7857142857142857</v>
      </c>
      <c r="I9" s="12">
        <f t="shared" si="2"/>
        <v>0.21428571428571427</v>
      </c>
      <c r="J9" s="12">
        <f t="shared" si="3"/>
        <v>0</v>
      </c>
    </row>
    <row r="10" spans="3:10" x14ac:dyDescent="0.2">
      <c r="C10" t="s">
        <v>2099</v>
      </c>
      <c r="D10">
        <f>COUNTIFS(outcome,"successful",goal,"&gt;=30000",goal,"&lt;=34999")</f>
        <v>7</v>
      </c>
      <c r="E10">
        <f>COUNTIFS(outcome,"failed",goal,"&gt;=30000",goal,"&lt;=34999")</f>
        <v>0</v>
      </c>
      <c r="F10">
        <f>COUNTIFS(outcome,"canceled",goal,"&gt;=30000",goal,"&lt;=34999")</f>
        <v>0</v>
      </c>
      <c r="G10">
        <f t="shared" si="0"/>
        <v>7</v>
      </c>
      <c r="H10" s="12">
        <f t="shared" si="1"/>
        <v>1</v>
      </c>
      <c r="I10" s="12">
        <f t="shared" si="2"/>
        <v>0</v>
      </c>
      <c r="J10" s="12">
        <f t="shared" si="3"/>
        <v>0</v>
      </c>
    </row>
    <row r="11" spans="3:10" x14ac:dyDescent="0.2">
      <c r="C11" t="s">
        <v>2105</v>
      </c>
      <c r="D11">
        <f>COUNTIFS(outcome,"successful",goal,"&gt;=35000",goal,"&lt;=39999")</f>
        <v>8</v>
      </c>
      <c r="E11">
        <f>COUNTIFS(outcome,"failed",goal,"&gt;=35000",goal,"&lt;=39999")</f>
        <v>3</v>
      </c>
      <c r="F11">
        <f>COUNTIFS(outcome,"canceled",goal,"&gt;=35000",goal,"&lt;=39999")</f>
        <v>1</v>
      </c>
      <c r="G11">
        <f t="shared" si="0"/>
        <v>12</v>
      </c>
      <c r="H11" s="12">
        <f t="shared" si="1"/>
        <v>0.66666666666666663</v>
      </c>
      <c r="I11" s="12">
        <f t="shared" si="2"/>
        <v>0.25</v>
      </c>
      <c r="J11" s="12">
        <f t="shared" si="3"/>
        <v>8.3333333333333329E-2</v>
      </c>
    </row>
    <row r="12" spans="3:10" x14ac:dyDescent="0.2">
      <c r="C12" t="s">
        <v>2100</v>
      </c>
      <c r="D12">
        <f>COUNTIFS(outcome,"successful",goal,"&gt;=40000",goal,"&lt;=44999")</f>
        <v>11</v>
      </c>
      <c r="E12">
        <f>COUNTIFS(outcome,"failed",goal,"&gt;=40000",goal,"&lt;=44999")</f>
        <v>3</v>
      </c>
      <c r="F12">
        <f>COUNTIFS(outcome,"canceled",goal,"&gt;=40000",goal,"&lt;=44999")</f>
        <v>0</v>
      </c>
      <c r="G12">
        <f t="shared" si="0"/>
        <v>14</v>
      </c>
      <c r="H12" s="12">
        <f t="shared" si="1"/>
        <v>0.7857142857142857</v>
      </c>
      <c r="I12" s="12">
        <f t="shared" si="2"/>
        <v>0.21428571428571427</v>
      </c>
      <c r="J12" s="12">
        <f t="shared" si="3"/>
        <v>0</v>
      </c>
    </row>
    <row r="13" spans="3:10" x14ac:dyDescent="0.2">
      <c r="C13" t="s">
        <v>2106</v>
      </c>
      <c r="D13">
        <f>COUNTIFS(outcome,"successful",goal,"&gt;=45000",goal,"&lt;=49999")</f>
        <v>8</v>
      </c>
      <c r="E13">
        <f>COUNTIFS(outcome,"failed",goal,"&gt;=45000",goal,"&lt;=49999")</f>
        <v>3</v>
      </c>
      <c r="F13">
        <f>COUNTIFS(outcome,"canceled",goal,"&gt;=45000",goal,"&lt;=49999")</f>
        <v>0</v>
      </c>
      <c r="G13">
        <f t="shared" si="0"/>
        <v>11</v>
      </c>
      <c r="H13" s="12">
        <f t="shared" si="1"/>
        <v>0.72727272727272729</v>
      </c>
      <c r="I13" s="12">
        <f t="shared" si="2"/>
        <v>0.27272727272727271</v>
      </c>
      <c r="J13" s="12">
        <f t="shared" si="3"/>
        <v>0</v>
      </c>
    </row>
    <row r="14" spans="3:10" x14ac:dyDescent="0.2">
      <c r="C14" t="s">
        <v>2101</v>
      </c>
      <c r="D14">
        <f>COUNTIFS(outcome,"successful",goal,"&gt;=50000")</f>
        <v>114</v>
      </c>
      <c r="E14">
        <f>COUNTIFS(outcome,"failed",goal,"&gt;=50000")</f>
        <v>163</v>
      </c>
      <c r="F14">
        <f>COUNTIFS(outcome,"canceled",goal,"&gt;=50000")</f>
        <v>28</v>
      </c>
      <c r="G14">
        <f t="shared" si="0"/>
        <v>305</v>
      </c>
      <c r="H14" s="12">
        <f t="shared" si="1"/>
        <v>0.3737704918032787</v>
      </c>
      <c r="I14" s="12">
        <f t="shared" si="2"/>
        <v>0.53442622950819674</v>
      </c>
      <c r="J14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5A69-AD61-574B-9F9D-7719560D5315}">
  <sheetPr codeName="Sheet6"/>
  <dimension ref="A1:I566"/>
  <sheetViews>
    <sheetView tabSelected="1" zoomScale="106" zoomScaleNormal="100" workbookViewId="0">
      <selection activeCell="F29" sqref="F29"/>
    </sheetView>
  </sheetViews>
  <sheetFormatPr baseColWidth="10" defaultRowHeight="16" x14ac:dyDescent="0.2"/>
  <cols>
    <col min="2" max="2" width="14" customWidth="1"/>
    <col min="4" max="4" width="16.6640625" customWidth="1"/>
    <col min="6" max="6" width="17.33203125" customWidth="1"/>
    <col min="7" max="7" width="16.33203125" customWidth="1"/>
  </cols>
  <sheetData>
    <row r="1" spans="1:9" ht="17" thickBot="1" x14ac:dyDescent="0.25">
      <c r="A1" s="9" t="s">
        <v>2107</v>
      </c>
      <c r="B1" s="1" t="s">
        <v>5</v>
      </c>
      <c r="C1" s="1" t="s">
        <v>4</v>
      </c>
      <c r="D1" s="1" t="s">
        <v>5</v>
      </c>
    </row>
    <row r="2" spans="1:9" x14ac:dyDescent="0.2">
      <c r="A2" t="s">
        <v>20</v>
      </c>
      <c r="B2" cm="1">
        <f t="array" ref="B2:B566">_xlfn._xlws.FILTER(backers_count,outcome="successful")</f>
        <v>158</v>
      </c>
      <c r="C2" t="s">
        <v>14</v>
      </c>
      <c r="D2" cm="1">
        <f t="array" ref="D2:D365">_xlfn._xlws.FILTER(backers_count,outcome="failed")</f>
        <v>0</v>
      </c>
      <c r="F2" s="11" t="s">
        <v>2114</v>
      </c>
      <c r="G2" s="11"/>
    </row>
    <row r="3" spans="1:9" x14ac:dyDescent="0.2">
      <c r="A3" t="s">
        <v>20</v>
      </c>
      <c r="B3">
        <v>1425</v>
      </c>
      <c r="C3" t="s">
        <v>14</v>
      </c>
      <c r="D3">
        <v>24</v>
      </c>
    </row>
    <row r="4" spans="1:9" x14ac:dyDescent="0.2">
      <c r="A4" t="s">
        <v>20</v>
      </c>
      <c r="B4">
        <v>174</v>
      </c>
      <c r="C4" t="s">
        <v>14</v>
      </c>
      <c r="D4">
        <v>53</v>
      </c>
      <c r="F4" t="s">
        <v>2108</v>
      </c>
      <c r="G4">
        <f>AVERAGEIF(outcome,"successful",backers_count)</f>
        <v>851.14690265486729</v>
      </c>
      <c r="I4" t="s">
        <v>2116</v>
      </c>
    </row>
    <row r="5" spans="1:9" x14ac:dyDescent="0.2">
      <c r="A5" t="s">
        <v>20</v>
      </c>
      <c r="B5">
        <v>227</v>
      </c>
      <c r="C5" t="s">
        <v>14</v>
      </c>
      <c r="D5">
        <v>18</v>
      </c>
      <c r="F5" t="s">
        <v>2109</v>
      </c>
      <c r="G5" cm="1">
        <f t="array" ref="G5">MEDIAN(IF(outcome="successful",backers_count))</f>
        <v>201</v>
      </c>
    </row>
    <row r="6" spans="1:9" x14ac:dyDescent="0.2">
      <c r="A6" t="s">
        <v>20</v>
      </c>
      <c r="B6">
        <v>220</v>
      </c>
      <c r="C6" t="s">
        <v>14</v>
      </c>
      <c r="D6">
        <v>44</v>
      </c>
      <c r="F6" t="s">
        <v>2110</v>
      </c>
      <c r="G6" cm="1">
        <f t="array" ref="G6">MODE(IF(outcome="successful",backers_count))</f>
        <v>85</v>
      </c>
    </row>
    <row r="7" spans="1:9" x14ac:dyDescent="0.2">
      <c r="A7" t="s">
        <v>20</v>
      </c>
      <c r="B7">
        <v>98</v>
      </c>
      <c r="C7" t="s">
        <v>14</v>
      </c>
      <c r="D7">
        <v>27</v>
      </c>
      <c r="F7" t="s">
        <v>2112</v>
      </c>
      <c r="G7" cm="1">
        <f t="array" ref="G7">MIN(IF(outcome="successful",backers_count))</f>
        <v>16</v>
      </c>
    </row>
    <row r="8" spans="1:9" x14ac:dyDescent="0.2">
      <c r="A8" t="s">
        <v>20</v>
      </c>
      <c r="B8">
        <v>100</v>
      </c>
      <c r="C8" t="s">
        <v>14</v>
      </c>
      <c r="D8">
        <v>55</v>
      </c>
      <c r="F8" t="s">
        <v>2113</v>
      </c>
      <c r="G8" cm="1">
        <f t="array" ref="G8">MAX(IF(outcome="successful",backers_count))</f>
        <v>7295</v>
      </c>
    </row>
    <row r="9" spans="1:9" x14ac:dyDescent="0.2">
      <c r="A9" t="s">
        <v>20</v>
      </c>
      <c r="B9">
        <v>1249</v>
      </c>
      <c r="C9" t="s">
        <v>14</v>
      </c>
      <c r="D9">
        <v>200</v>
      </c>
      <c r="F9" t="s">
        <v>2111</v>
      </c>
      <c r="G9" cm="1">
        <f t="array" ref="G9">STDEV(IF(outcome="successful",backers_count))</f>
        <v>1267.366006183523</v>
      </c>
    </row>
    <row r="10" spans="1:9" ht="17" thickBot="1" x14ac:dyDescent="0.25">
      <c r="A10" t="s">
        <v>20</v>
      </c>
      <c r="B10">
        <v>1396</v>
      </c>
      <c r="C10" t="s">
        <v>14</v>
      </c>
      <c r="D10">
        <v>452</v>
      </c>
      <c r="F10" s="10"/>
      <c r="G10" s="10"/>
    </row>
    <row r="11" spans="1:9" ht="17" thickBot="1" x14ac:dyDescent="0.25">
      <c r="A11" t="s">
        <v>20</v>
      </c>
      <c r="B11">
        <v>890</v>
      </c>
      <c r="C11" t="s">
        <v>14</v>
      </c>
      <c r="D11">
        <v>674</v>
      </c>
    </row>
    <row r="12" spans="1:9" x14ac:dyDescent="0.2">
      <c r="A12" t="s">
        <v>20</v>
      </c>
      <c r="B12">
        <v>142</v>
      </c>
      <c r="C12" t="s">
        <v>14</v>
      </c>
      <c r="D12">
        <v>558</v>
      </c>
      <c r="F12" s="11" t="s">
        <v>2115</v>
      </c>
      <c r="G12" s="11"/>
    </row>
    <row r="13" spans="1:9" x14ac:dyDescent="0.2">
      <c r="A13" t="s">
        <v>20</v>
      </c>
      <c r="B13">
        <v>2673</v>
      </c>
      <c r="C13" t="s">
        <v>14</v>
      </c>
      <c r="D13">
        <v>15</v>
      </c>
    </row>
    <row r="14" spans="1:9" x14ac:dyDescent="0.2">
      <c r="A14" t="s">
        <v>20</v>
      </c>
      <c r="B14">
        <v>163</v>
      </c>
      <c r="C14" t="s">
        <v>14</v>
      </c>
      <c r="D14">
        <v>2307</v>
      </c>
      <c r="F14" t="s">
        <v>2108</v>
      </c>
      <c r="G14">
        <f>AVERAGEIF(outcome,"failed",backers_count)</f>
        <v>585.61538461538464</v>
      </c>
      <c r="I14" t="s">
        <v>2116</v>
      </c>
    </row>
    <row r="15" spans="1:9" x14ac:dyDescent="0.2">
      <c r="A15" t="s">
        <v>20</v>
      </c>
      <c r="B15">
        <v>2220</v>
      </c>
      <c r="C15" t="s">
        <v>14</v>
      </c>
      <c r="D15">
        <v>88</v>
      </c>
      <c r="F15" t="s">
        <v>2109</v>
      </c>
      <c r="G15" cm="1">
        <f t="array" ref="G15">MEDIAN(IF(outcome="failed",backers_count))</f>
        <v>114.5</v>
      </c>
    </row>
    <row r="16" spans="1:9" x14ac:dyDescent="0.2">
      <c r="A16" t="s">
        <v>20</v>
      </c>
      <c r="B16">
        <v>1606</v>
      </c>
      <c r="C16" t="s">
        <v>14</v>
      </c>
      <c r="D16">
        <v>48</v>
      </c>
      <c r="F16" t="s">
        <v>2110</v>
      </c>
      <c r="G16" cm="1">
        <f t="array" ref="G16">MODE(IF(outcome="failed",backers_count))</f>
        <v>1</v>
      </c>
    </row>
    <row r="17" spans="1:7" x14ac:dyDescent="0.2">
      <c r="A17" t="s">
        <v>20</v>
      </c>
      <c r="B17">
        <v>129</v>
      </c>
      <c r="C17" t="s">
        <v>14</v>
      </c>
      <c r="D17">
        <v>1</v>
      </c>
      <c r="F17" t="s">
        <v>2112</v>
      </c>
      <c r="G17" cm="1">
        <f t="array" ref="G17">MIN(IF(outcome="failed",backers_count))</f>
        <v>0</v>
      </c>
    </row>
    <row r="18" spans="1:7" x14ac:dyDescent="0.2">
      <c r="A18" t="s">
        <v>20</v>
      </c>
      <c r="B18">
        <v>226</v>
      </c>
      <c r="C18" t="s">
        <v>14</v>
      </c>
      <c r="D18">
        <v>1467</v>
      </c>
      <c r="F18" t="s">
        <v>2113</v>
      </c>
      <c r="G18" cm="1">
        <f t="array" ref="G18">MAX(IF(outcome="failed",backers_count))</f>
        <v>6080</v>
      </c>
    </row>
    <row r="19" spans="1:7" x14ac:dyDescent="0.2">
      <c r="A19" t="s">
        <v>20</v>
      </c>
      <c r="B19">
        <v>5419</v>
      </c>
      <c r="C19" t="s">
        <v>14</v>
      </c>
      <c r="D19">
        <v>75</v>
      </c>
      <c r="F19" t="s">
        <v>2111</v>
      </c>
      <c r="G19" cm="1">
        <f t="array" ref="G19">STDEV(IF(outcome="failed",backers_count))</f>
        <v>961.30819978260524</v>
      </c>
    </row>
    <row r="20" spans="1:7" ht="17" thickBot="1" x14ac:dyDescent="0.25">
      <c r="A20" t="s">
        <v>20</v>
      </c>
      <c r="B20">
        <v>165</v>
      </c>
      <c r="C20" t="s">
        <v>14</v>
      </c>
      <c r="D20">
        <v>120</v>
      </c>
      <c r="F20" s="10"/>
      <c r="G20" s="10"/>
    </row>
    <row r="21" spans="1:7" x14ac:dyDescent="0.2">
      <c r="A21" t="s">
        <v>20</v>
      </c>
      <c r="B21">
        <v>1965</v>
      </c>
      <c r="C21" t="s">
        <v>14</v>
      </c>
      <c r="D21">
        <v>2253</v>
      </c>
    </row>
    <row r="22" spans="1:7" x14ac:dyDescent="0.2">
      <c r="A22" t="s">
        <v>20</v>
      </c>
      <c r="B22">
        <v>16</v>
      </c>
      <c r="C22" t="s">
        <v>14</v>
      </c>
      <c r="D22">
        <v>5</v>
      </c>
    </row>
    <row r="23" spans="1:7" x14ac:dyDescent="0.2">
      <c r="A23" t="s">
        <v>20</v>
      </c>
      <c r="B23">
        <v>107</v>
      </c>
      <c r="C23" t="s">
        <v>14</v>
      </c>
      <c r="D23">
        <v>38</v>
      </c>
    </row>
    <row r="24" spans="1:7" x14ac:dyDescent="0.2">
      <c r="A24" t="s">
        <v>20</v>
      </c>
      <c r="B24">
        <v>134</v>
      </c>
      <c r="C24" t="s">
        <v>14</v>
      </c>
      <c r="D24">
        <v>12</v>
      </c>
    </row>
    <row r="25" spans="1:7" x14ac:dyDescent="0.2">
      <c r="A25" t="s">
        <v>20</v>
      </c>
      <c r="B25">
        <v>198</v>
      </c>
      <c r="C25" t="s">
        <v>14</v>
      </c>
      <c r="D25">
        <v>1684</v>
      </c>
    </row>
    <row r="26" spans="1:7" x14ac:dyDescent="0.2">
      <c r="A26" t="s">
        <v>20</v>
      </c>
      <c r="B26">
        <v>111</v>
      </c>
      <c r="C26" t="s">
        <v>14</v>
      </c>
      <c r="D26">
        <v>56</v>
      </c>
    </row>
    <row r="27" spans="1:7" x14ac:dyDescent="0.2">
      <c r="A27" t="s">
        <v>20</v>
      </c>
      <c r="B27">
        <v>222</v>
      </c>
      <c r="C27" t="s">
        <v>14</v>
      </c>
      <c r="D27">
        <v>838</v>
      </c>
    </row>
    <row r="28" spans="1:7" x14ac:dyDescent="0.2">
      <c r="A28" t="s">
        <v>20</v>
      </c>
      <c r="B28">
        <v>6212</v>
      </c>
      <c r="C28" t="s">
        <v>14</v>
      </c>
      <c r="D28">
        <v>1000</v>
      </c>
    </row>
    <row r="29" spans="1:7" x14ac:dyDescent="0.2">
      <c r="A29" t="s">
        <v>20</v>
      </c>
      <c r="B29">
        <v>98</v>
      </c>
      <c r="C29" t="s">
        <v>14</v>
      </c>
      <c r="D29">
        <v>1482</v>
      </c>
    </row>
    <row r="30" spans="1:7" x14ac:dyDescent="0.2">
      <c r="A30" t="s">
        <v>20</v>
      </c>
      <c r="B30">
        <v>92</v>
      </c>
      <c r="C30" t="s">
        <v>14</v>
      </c>
      <c r="D30">
        <v>106</v>
      </c>
    </row>
    <row r="31" spans="1:7" x14ac:dyDescent="0.2">
      <c r="A31" t="s">
        <v>20</v>
      </c>
      <c r="B31">
        <v>149</v>
      </c>
      <c r="C31" t="s">
        <v>14</v>
      </c>
      <c r="D31">
        <v>679</v>
      </c>
    </row>
    <row r="32" spans="1:7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sortState xmlns:xlrd2="http://schemas.microsoft.com/office/spreadsheetml/2017/richdata2" ref="C2:C930">
    <sortCondition ref="C2:C930"/>
  </sortState>
  <conditionalFormatting sqref="C1:C365 A2:A566 C931:C1048576">
    <cfRule type="containsText" dxfId="3" priority="1" stopIfTrue="1" operator="containsText" text="canceled">
      <formula>NOT(ISERROR(SEARCH("canceled",A1)))</formula>
    </cfRule>
    <cfRule type="containsText" dxfId="2" priority="2" operator="containsText" text="live">
      <formula>NOT(ISERROR(SEARCH("live",A1)))</formula>
    </cfRule>
    <cfRule type="containsText" dxfId="1" priority="3" stopIfTrue="1" operator="containsText" text="successful">
      <formula>NOT(ISERROR(SEARCH("successful",A1)))</formula>
    </cfRule>
    <cfRule type="containsText" dxfId="0" priority="4" operator="containsText" text="failed">
      <formula>NOT(ISERROR(SEARCH("failed",A1)))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Crowdfunding</vt:lpstr>
      <vt:lpstr>Outcome by Parent Category</vt:lpstr>
      <vt:lpstr>Outcome by Sub-Category</vt:lpstr>
      <vt:lpstr>Outcome by Month</vt:lpstr>
      <vt:lpstr>Crowd Goal Analysis</vt:lpstr>
      <vt:lpstr>Statistical Analysis</vt:lpstr>
      <vt:lpstr>backers_count</vt:lpstr>
      <vt:lpstr>goal</vt:lpstr>
      <vt:lpstr>outcome</vt:lpstr>
      <vt:lpstr>Parent_Category</vt:lpstr>
      <vt:lpstr>Percent_Funded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Lindsay Mcfadyen</cp:lastModifiedBy>
  <dcterms:created xsi:type="dcterms:W3CDTF">2021-09-29T18:52:28Z</dcterms:created>
  <dcterms:modified xsi:type="dcterms:W3CDTF">2023-11-03T04:12:51Z</dcterms:modified>
</cp:coreProperties>
</file>