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autoCompressPictures="0" defaultThemeVersion="166925"/>
  <mc:AlternateContent xmlns:mc="http://schemas.openxmlformats.org/markup-compatibility/2006">
    <mc:Choice Requires="x15">
      <x15ac:absPath xmlns:x15ac="http://schemas.microsoft.com/office/spreadsheetml/2010/11/ac" url="C:\Users\egordon\Minderoo\Research eDMS - Projects\GSI 2018\02 Final Numbers_Prev_Vuln_Govt_G20\"/>
    </mc:Choice>
  </mc:AlternateContent>
  <xr:revisionPtr revIDLastSave="51" documentId="14_{A91F10F1-EF72-47AB-A294-7EFB080DD119}" xr6:coauthVersionLast="41" xr6:coauthVersionMax="41" xr10:uidLastSave="{FBE3A86C-5718-4874-9B30-CE2E3163949E}"/>
  <bookViews>
    <workbookView xWindow="6375" yWindow="-16320" windowWidth="29040" windowHeight="15840" firstSheet="4" activeTab="6" xr2:uid="{00000000-000D-0000-FFFF-FFFF00000000}"/>
  </bookViews>
  <sheets>
    <sheet name="Vulnerability codebook" sheetId="3" r:id="rId1"/>
    <sheet name="Govt Response codebook" sheetId="2" r:id="rId2"/>
    <sheet name="Global prev, vuln, govt table" sheetId="1" r:id="rId3"/>
    <sheet name="Codebook_G20 imports" sheetId="6" r:id="rId4"/>
    <sheet name="Codebook_BACI" sheetId="7" r:id="rId5"/>
    <sheet name="G20 imports data table" sheetId="4" r:id="rId6"/>
    <sheet name="Country fishing risk data" sheetId="8" r:id="rId7"/>
    <sheet name="Country fishing risk codebook" sheetId="9" r:id="rId8"/>
    <sheet name="Fishing risk breakpoints" sheetId="10" r:id="rId9"/>
  </sheets>
  <externalReferences>
    <externalReference r:id="rId10"/>
  </externalReferences>
  <definedNames>
    <definedName name="_xlnm._FilterDatabase" localSheetId="2" hidden="1">'Global prev, vuln, govt table'!$A$3:$AA$189</definedName>
    <definedName name="_xlnm._FilterDatabase" localSheetId="0" hidden="1">'Vulnerability codebook'!$A$2:$I$38</definedName>
    <definedName name="dislowthree">[1]Breakpoints!$E$12</definedName>
    <definedName name="dislowtwo">[1]Breakpoints!$C$12</definedName>
    <definedName name="disupone">[1]Breakpoints!$B$12</definedName>
    <definedName name="disupthree">[1]Breakpoints!$F$12</definedName>
    <definedName name="disuptwo">[1]Breakpoints!$D$12</definedName>
    <definedName name="eezlowthree">[1]Breakpoints!$E$11</definedName>
    <definedName name="eezlowtwo">[1]Breakpoints!$C$11</definedName>
    <definedName name="eezupone">[1]Breakpoints!$B$11</definedName>
    <definedName name="eezupthree">[1]Breakpoints!$F$11</definedName>
    <definedName name="eezuptwo">[1]Breakpoints!$D$11</definedName>
    <definedName name="gdplowthree">[1]Breakpoints!$E$15</definedName>
    <definedName name="GDPlowtwo">[1]Breakpoints!$C$15</definedName>
    <definedName name="GDPupone">[1]Breakpoints!$B$15</definedName>
    <definedName name="gdpupthree">[1]Breakpoints!$F$15</definedName>
    <definedName name="gdpuptwo">[1]Breakpoints!$D$15</definedName>
    <definedName name="replowthree">[1]Breakpoints!$E$14</definedName>
    <definedName name="replowtwo">[1]Breakpoints!$C$14</definedName>
    <definedName name="repupone">[1]Breakpoints!$B$14</definedName>
    <definedName name="repupthree">[1]Breakpoints!$F$14</definedName>
    <definedName name="repuptwo">[1]Breakpoints!$D$14</definedName>
    <definedName name="sublowthree">[1]Breakpoints!$E$13</definedName>
    <definedName name="sublowtwo">[1]Breakpoints!$C$13</definedName>
    <definedName name="subupone">[1]Breakpoints!$B$13</definedName>
    <definedName name="subupthree">[1]Breakpoints!$F$13</definedName>
    <definedName name="subuptwo">[1]Breakpoints!$D$13</definedName>
    <definedName name="upone">[1]Breakpoints!$C$25</definedName>
    <definedName name="uptwo">[1]Breakpoints!$C$26</definedName>
    <definedName name="vallowthree">[1]Breakpoints!$E$16</definedName>
    <definedName name="vallowtwo">[1]Breakpoints!$C$16</definedName>
    <definedName name="valupone">[1]Breakpoints!$B$16</definedName>
    <definedName name="valupthree">[1]Breakpoints!$F$16</definedName>
    <definedName name="valuptwo">[1]Breakpoints!$D$16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R122" i="8" l="1"/>
  <c r="Q122" i="8"/>
  <c r="P122" i="8"/>
  <c r="O122" i="8"/>
  <c r="N122" i="8"/>
  <c r="M122" i="8"/>
  <c r="E122" i="8"/>
  <c r="D122" i="8"/>
  <c r="C122" i="8"/>
  <c r="B122" i="8"/>
  <c r="R121" i="8"/>
  <c r="Q121" i="8"/>
  <c r="P121" i="8"/>
  <c r="O121" i="8"/>
  <c r="N121" i="8"/>
  <c r="M121" i="8"/>
  <c r="E121" i="8"/>
  <c r="D121" i="8"/>
  <c r="C121" i="8"/>
  <c r="B121" i="8"/>
  <c r="R120" i="8"/>
  <c r="Q120" i="8"/>
  <c r="P120" i="8"/>
  <c r="O120" i="8"/>
  <c r="N120" i="8"/>
  <c r="M120" i="8"/>
  <c r="E120" i="8"/>
  <c r="D120" i="8"/>
  <c r="C120" i="8"/>
  <c r="B120" i="8"/>
  <c r="R119" i="8"/>
  <c r="Q119" i="8"/>
  <c r="P119" i="8"/>
  <c r="O119" i="8"/>
  <c r="N119" i="8"/>
  <c r="M119" i="8"/>
  <c r="E119" i="8"/>
  <c r="D119" i="8"/>
  <c r="C119" i="8"/>
  <c r="B119" i="8"/>
  <c r="R118" i="8"/>
  <c r="Q118" i="8"/>
  <c r="P118" i="8"/>
  <c r="O118" i="8"/>
  <c r="N118" i="8"/>
  <c r="M118" i="8"/>
  <c r="E118" i="8"/>
  <c r="D118" i="8"/>
  <c r="C118" i="8"/>
  <c r="B118" i="8"/>
  <c r="R117" i="8"/>
  <c r="Q117" i="8"/>
  <c r="P117" i="8"/>
  <c r="O117" i="8"/>
  <c r="N117" i="8"/>
  <c r="M117" i="8"/>
  <c r="E117" i="8"/>
  <c r="D117" i="8"/>
  <c r="C117" i="8"/>
  <c r="B117" i="8"/>
  <c r="R116" i="8"/>
  <c r="Q116" i="8"/>
  <c r="P116" i="8"/>
  <c r="O116" i="8"/>
  <c r="N116" i="8"/>
  <c r="M116" i="8"/>
  <c r="E116" i="8"/>
  <c r="D116" i="8"/>
  <c r="C116" i="8"/>
  <c r="B116" i="8"/>
  <c r="R115" i="8"/>
  <c r="Q115" i="8"/>
  <c r="P115" i="8"/>
  <c r="O115" i="8"/>
  <c r="N115" i="8"/>
  <c r="M115" i="8"/>
  <c r="E115" i="8"/>
  <c r="D115" i="8"/>
  <c r="C115" i="8"/>
  <c r="B115" i="8"/>
  <c r="R114" i="8"/>
  <c r="Q114" i="8"/>
  <c r="P114" i="8"/>
  <c r="O114" i="8"/>
  <c r="N114" i="8"/>
  <c r="M114" i="8"/>
  <c r="E114" i="8"/>
  <c r="D114" i="8"/>
  <c r="C114" i="8"/>
  <c r="B114" i="8"/>
  <c r="R113" i="8"/>
  <c r="Q113" i="8"/>
  <c r="P113" i="8"/>
  <c r="O113" i="8"/>
  <c r="N113" i="8"/>
  <c r="M113" i="8"/>
  <c r="E113" i="8"/>
  <c r="D113" i="8"/>
  <c r="C113" i="8"/>
  <c r="B113" i="8"/>
  <c r="R112" i="8"/>
  <c r="Q112" i="8"/>
  <c r="P112" i="8"/>
  <c r="O112" i="8"/>
  <c r="N112" i="8"/>
  <c r="M112" i="8"/>
  <c r="E112" i="8"/>
  <c r="D112" i="8"/>
  <c r="C112" i="8"/>
  <c r="B112" i="8"/>
  <c r="R111" i="8"/>
  <c r="Q111" i="8"/>
  <c r="P111" i="8"/>
  <c r="O111" i="8"/>
  <c r="N111" i="8"/>
  <c r="M111" i="8"/>
  <c r="E111" i="8"/>
  <c r="D111" i="8"/>
  <c r="C111" i="8"/>
  <c r="B111" i="8"/>
  <c r="R110" i="8"/>
  <c r="Q110" i="8"/>
  <c r="P110" i="8"/>
  <c r="O110" i="8"/>
  <c r="N110" i="8"/>
  <c r="M110" i="8"/>
  <c r="E110" i="8"/>
  <c r="D110" i="8"/>
  <c r="C110" i="8"/>
  <c r="B110" i="8"/>
  <c r="R109" i="8"/>
  <c r="Q109" i="8"/>
  <c r="P109" i="8"/>
  <c r="O109" i="8"/>
  <c r="N109" i="8"/>
  <c r="M109" i="8"/>
  <c r="E109" i="8"/>
  <c r="D109" i="8"/>
  <c r="C109" i="8"/>
  <c r="B109" i="8"/>
  <c r="R108" i="8"/>
  <c r="Q108" i="8"/>
  <c r="P108" i="8"/>
  <c r="O108" i="8"/>
  <c r="N108" i="8"/>
  <c r="M108" i="8"/>
  <c r="E108" i="8"/>
  <c r="D108" i="8"/>
  <c r="C108" i="8"/>
  <c r="B108" i="8"/>
  <c r="R107" i="8"/>
  <c r="Q107" i="8"/>
  <c r="P107" i="8"/>
  <c r="O107" i="8"/>
  <c r="N107" i="8"/>
  <c r="M107" i="8"/>
  <c r="E107" i="8"/>
  <c r="D107" i="8"/>
  <c r="C107" i="8"/>
  <c r="B107" i="8"/>
  <c r="R106" i="8"/>
  <c r="Q106" i="8"/>
  <c r="P106" i="8"/>
  <c r="O106" i="8"/>
  <c r="N106" i="8"/>
  <c r="M106" i="8"/>
  <c r="E106" i="8"/>
  <c r="D106" i="8"/>
  <c r="C106" i="8"/>
  <c r="B106" i="8"/>
  <c r="R105" i="8"/>
  <c r="Q105" i="8"/>
  <c r="P105" i="8"/>
  <c r="O105" i="8"/>
  <c r="N105" i="8"/>
  <c r="M105" i="8"/>
  <c r="E105" i="8"/>
  <c r="D105" i="8"/>
  <c r="C105" i="8"/>
  <c r="B105" i="8"/>
  <c r="R104" i="8"/>
  <c r="Q104" i="8"/>
  <c r="P104" i="8"/>
  <c r="O104" i="8"/>
  <c r="N104" i="8"/>
  <c r="M104" i="8"/>
  <c r="E104" i="8"/>
  <c r="D104" i="8"/>
  <c r="C104" i="8"/>
  <c r="B104" i="8"/>
  <c r="R103" i="8"/>
  <c r="Q103" i="8"/>
  <c r="P103" i="8"/>
  <c r="O103" i="8"/>
  <c r="N103" i="8"/>
  <c r="M103" i="8"/>
  <c r="E103" i="8"/>
  <c r="D103" i="8"/>
  <c r="C103" i="8"/>
  <c r="B103" i="8"/>
  <c r="R102" i="8"/>
  <c r="Q102" i="8"/>
  <c r="P102" i="8"/>
  <c r="O102" i="8"/>
  <c r="N102" i="8"/>
  <c r="M102" i="8"/>
  <c r="E102" i="8"/>
  <c r="D102" i="8"/>
  <c r="C102" i="8"/>
  <c r="B102" i="8"/>
  <c r="R101" i="8"/>
  <c r="Q101" i="8"/>
  <c r="P101" i="8"/>
  <c r="O101" i="8"/>
  <c r="N101" i="8"/>
  <c r="M101" i="8"/>
  <c r="E101" i="8"/>
  <c r="D101" i="8"/>
  <c r="C101" i="8"/>
  <c r="B101" i="8"/>
  <c r="R100" i="8"/>
  <c r="Q100" i="8"/>
  <c r="P100" i="8"/>
  <c r="O100" i="8"/>
  <c r="N100" i="8"/>
  <c r="M100" i="8"/>
  <c r="E100" i="8"/>
  <c r="D100" i="8"/>
  <c r="C100" i="8"/>
  <c r="B100" i="8"/>
  <c r="R99" i="8"/>
  <c r="Q99" i="8"/>
  <c r="P99" i="8"/>
  <c r="O99" i="8"/>
  <c r="N99" i="8"/>
  <c r="M99" i="8"/>
  <c r="E99" i="8"/>
  <c r="D99" i="8"/>
  <c r="C99" i="8"/>
  <c r="B99" i="8"/>
  <c r="R98" i="8"/>
  <c r="Q98" i="8"/>
  <c r="P98" i="8"/>
  <c r="O98" i="8"/>
  <c r="N98" i="8"/>
  <c r="M98" i="8"/>
  <c r="E98" i="8"/>
  <c r="D98" i="8"/>
  <c r="C98" i="8"/>
  <c r="B98" i="8"/>
  <c r="R97" i="8"/>
  <c r="Q97" i="8"/>
  <c r="P97" i="8"/>
  <c r="O97" i="8"/>
  <c r="N97" i="8"/>
  <c r="M97" i="8"/>
  <c r="E97" i="8"/>
  <c r="D97" i="8"/>
  <c r="C97" i="8"/>
  <c r="B97" i="8"/>
  <c r="R96" i="8"/>
  <c r="Q96" i="8"/>
  <c r="P96" i="8"/>
  <c r="O96" i="8"/>
  <c r="N96" i="8"/>
  <c r="M96" i="8"/>
  <c r="E96" i="8"/>
  <c r="D96" i="8"/>
  <c r="C96" i="8"/>
  <c r="B96" i="8"/>
  <c r="R95" i="8"/>
  <c r="Q95" i="8"/>
  <c r="P95" i="8"/>
  <c r="O95" i="8"/>
  <c r="N95" i="8"/>
  <c r="M95" i="8"/>
  <c r="E95" i="8"/>
  <c r="D95" i="8"/>
  <c r="C95" i="8"/>
  <c r="B95" i="8"/>
  <c r="R94" i="8"/>
  <c r="Q94" i="8"/>
  <c r="P94" i="8"/>
  <c r="O94" i="8"/>
  <c r="N94" i="8"/>
  <c r="M94" i="8"/>
  <c r="E94" i="8"/>
  <c r="D94" i="8"/>
  <c r="C94" i="8"/>
  <c r="B94" i="8"/>
  <c r="R93" i="8"/>
  <c r="Q93" i="8"/>
  <c r="P93" i="8"/>
  <c r="O93" i="8"/>
  <c r="N93" i="8"/>
  <c r="M93" i="8"/>
  <c r="E93" i="8"/>
  <c r="D93" i="8"/>
  <c r="C93" i="8"/>
  <c r="B93" i="8"/>
  <c r="R92" i="8"/>
  <c r="Q92" i="8"/>
  <c r="P92" i="8"/>
  <c r="O92" i="8"/>
  <c r="N92" i="8"/>
  <c r="M92" i="8"/>
  <c r="E92" i="8"/>
  <c r="D92" i="8"/>
  <c r="C92" i="8"/>
  <c r="B92" i="8"/>
  <c r="R91" i="8"/>
  <c r="Q91" i="8"/>
  <c r="P91" i="8"/>
  <c r="O91" i="8"/>
  <c r="N91" i="8"/>
  <c r="M91" i="8"/>
  <c r="E91" i="8"/>
  <c r="D91" i="8"/>
  <c r="C91" i="8"/>
  <c r="B91" i="8"/>
  <c r="R90" i="8"/>
  <c r="Q90" i="8"/>
  <c r="P90" i="8"/>
  <c r="O90" i="8"/>
  <c r="N90" i="8"/>
  <c r="M90" i="8"/>
  <c r="E90" i="8"/>
  <c r="D90" i="8"/>
  <c r="C90" i="8"/>
  <c r="B90" i="8"/>
  <c r="R89" i="8"/>
  <c r="Q89" i="8"/>
  <c r="P89" i="8"/>
  <c r="O89" i="8"/>
  <c r="N89" i="8"/>
  <c r="M89" i="8"/>
  <c r="E89" i="8"/>
  <c r="D89" i="8"/>
  <c r="C89" i="8"/>
  <c r="B89" i="8"/>
  <c r="R88" i="8"/>
  <c r="Q88" i="8"/>
  <c r="P88" i="8"/>
  <c r="O88" i="8"/>
  <c r="N88" i="8"/>
  <c r="M88" i="8"/>
  <c r="E88" i="8"/>
  <c r="D88" i="8"/>
  <c r="C88" i="8"/>
  <c r="B88" i="8"/>
  <c r="R87" i="8"/>
  <c r="Q87" i="8"/>
  <c r="P87" i="8"/>
  <c r="O87" i="8"/>
  <c r="N87" i="8"/>
  <c r="M87" i="8"/>
  <c r="E87" i="8"/>
  <c r="D87" i="8"/>
  <c r="C87" i="8"/>
  <c r="B87" i="8"/>
  <c r="R86" i="8"/>
  <c r="Q86" i="8"/>
  <c r="P86" i="8"/>
  <c r="O86" i="8"/>
  <c r="N86" i="8"/>
  <c r="M86" i="8"/>
  <c r="E86" i="8"/>
  <c r="D86" i="8"/>
  <c r="C86" i="8"/>
  <c r="B86" i="8"/>
  <c r="R85" i="8"/>
  <c r="Q85" i="8"/>
  <c r="P85" i="8"/>
  <c r="O85" i="8"/>
  <c r="N85" i="8"/>
  <c r="M85" i="8"/>
  <c r="E85" i="8"/>
  <c r="D85" i="8"/>
  <c r="C85" i="8"/>
  <c r="B85" i="8"/>
  <c r="R84" i="8"/>
  <c r="Q84" i="8"/>
  <c r="P84" i="8"/>
  <c r="O84" i="8"/>
  <c r="N84" i="8"/>
  <c r="M84" i="8"/>
  <c r="E84" i="8"/>
  <c r="D84" i="8"/>
  <c r="C84" i="8"/>
  <c r="B84" i="8"/>
  <c r="R83" i="8"/>
  <c r="Q83" i="8"/>
  <c r="P83" i="8"/>
  <c r="O83" i="8"/>
  <c r="N83" i="8"/>
  <c r="M83" i="8"/>
  <c r="E83" i="8"/>
  <c r="D83" i="8"/>
  <c r="C83" i="8"/>
  <c r="B83" i="8"/>
  <c r="R82" i="8"/>
  <c r="Q82" i="8"/>
  <c r="P82" i="8"/>
  <c r="O82" i="8"/>
  <c r="N82" i="8"/>
  <c r="M82" i="8"/>
  <c r="E82" i="8"/>
  <c r="D82" i="8"/>
  <c r="C82" i="8"/>
  <c r="B82" i="8"/>
  <c r="R81" i="8"/>
  <c r="Q81" i="8"/>
  <c r="P81" i="8"/>
  <c r="O81" i="8"/>
  <c r="N81" i="8"/>
  <c r="M81" i="8"/>
  <c r="E81" i="8"/>
  <c r="D81" i="8"/>
  <c r="C81" i="8"/>
  <c r="B81" i="8"/>
  <c r="R80" i="8"/>
  <c r="Q80" i="8"/>
  <c r="P80" i="8"/>
  <c r="O80" i="8"/>
  <c r="N80" i="8"/>
  <c r="M80" i="8"/>
  <c r="E80" i="8"/>
  <c r="D80" i="8"/>
  <c r="C80" i="8"/>
  <c r="B80" i="8"/>
  <c r="R79" i="8"/>
  <c r="Q79" i="8"/>
  <c r="P79" i="8"/>
  <c r="O79" i="8"/>
  <c r="N79" i="8"/>
  <c r="M79" i="8"/>
  <c r="E79" i="8"/>
  <c r="D79" i="8"/>
  <c r="C79" i="8"/>
  <c r="B79" i="8"/>
  <c r="R78" i="8"/>
  <c r="Q78" i="8"/>
  <c r="P78" i="8"/>
  <c r="O78" i="8"/>
  <c r="N78" i="8"/>
  <c r="M78" i="8"/>
  <c r="E78" i="8"/>
  <c r="D78" i="8"/>
  <c r="C78" i="8"/>
  <c r="B78" i="8"/>
  <c r="R77" i="8"/>
  <c r="Q77" i="8"/>
  <c r="P77" i="8"/>
  <c r="O77" i="8"/>
  <c r="N77" i="8"/>
  <c r="M77" i="8"/>
  <c r="E77" i="8"/>
  <c r="D77" i="8"/>
  <c r="C77" i="8"/>
  <c r="B77" i="8"/>
  <c r="R76" i="8"/>
  <c r="Q76" i="8"/>
  <c r="P76" i="8"/>
  <c r="O76" i="8"/>
  <c r="N76" i="8"/>
  <c r="M76" i="8"/>
  <c r="E76" i="8"/>
  <c r="D76" i="8"/>
  <c r="C76" i="8"/>
  <c r="B76" i="8"/>
  <c r="R75" i="8"/>
  <c r="Q75" i="8"/>
  <c r="P75" i="8"/>
  <c r="O75" i="8"/>
  <c r="N75" i="8"/>
  <c r="M75" i="8"/>
  <c r="E75" i="8"/>
  <c r="D75" i="8"/>
  <c r="C75" i="8"/>
  <c r="B75" i="8"/>
  <c r="R74" i="8"/>
  <c r="Q74" i="8"/>
  <c r="P74" i="8"/>
  <c r="O74" i="8"/>
  <c r="N74" i="8"/>
  <c r="M74" i="8"/>
  <c r="E74" i="8"/>
  <c r="D74" i="8"/>
  <c r="C74" i="8"/>
  <c r="B74" i="8"/>
  <c r="R73" i="8"/>
  <c r="Q73" i="8"/>
  <c r="P73" i="8"/>
  <c r="O73" i="8"/>
  <c r="N73" i="8"/>
  <c r="M73" i="8"/>
  <c r="E73" i="8"/>
  <c r="D73" i="8"/>
  <c r="C73" i="8"/>
  <c r="B73" i="8"/>
  <c r="R72" i="8"/>
  <c r="Q72" i="8"/>
  <c r="P72" i="8"/>
  <c r="O72" i="8"/>
  <c r="N72" i="8"/>
  <c r="M72" i="8"/>
  <c r="E72" i="8"/>
  <c r="D72" i="8"/>
  <c r="C72" i="8"/>
  <c r="B72" i="8"/>
  <c r="R71" i="8"/>
  <c r="Q71" i="8"/>
  <c r="P71" i="8"/>
  <c r="O71" i="8"/>
  <c r="N71" i="8"/>
  <c r="M71" i="8"/>
  <c r="E71" i="8"/>
  <c r="D71" i="8"/>
  <c r="C71" i="8"/>
  <c r="B71" i="8"/>
  <c r="R70" i="8"/>
  <c r="Q70" i="8"/>
  <c r="P70" i="8"/>
  <c r="O70" i="8"/>
  <c r="N70" i="8"/>
  <c r="M70" i="8"/>
  <c r="E70" i="8"/>
  <c r="D70" i="8"/>
  <c r="C70" i="8"/>
  <c r="B70" i="8"/>
  <c r="R69" i="8"/>
  <c r="Q69" i="8"/>
  <c r="P69" i="8"/>
  <c r="O69" i="8"/>
  <c r="N69" i="8"/>
  <c r="M69" i="8"/>
  <c r="E69" i="8"/>
  <c r="D69" i="8"/>
  <c r="C69" i="8"/>
  <c r="B69" i="8"/>
  <c r="R68" i="8"/>
  <c r="Q68" i="8"/>
  <c r="P68" i="8"/>
  <c r="O68" i="8"/>
  <c r="N68" i="8"/>
  <c r="M68" i="8"/>
  <c r="E68" i="8"/>
  <c r="D68" i="8"/>
  <c r="C68" i="8"/>
  <c r="B68" i="8"/>
  <c r="R67" i="8"/>
  <c r="Q67" i="8"/>
  <c r="P67" i="8"/>
  <c r="O67" i="8"/>
  <c r="N67" i="8"/>
  <c r="M67" i="8"/>
  <c r="E67" i="8"/>
  <c r="D67" i="8"/>
  <c r="C67" i="8"/>
  <c r="B67" i="8"/>
  <c r="R66" i="8"/>
  <c r="Q66" i="8"/>
  <c r="P66" i="8"/>
  <c r="O66" i="8"/>
  <c r="N66" i="8"/>
  <c r="M66" i="8"/>
  <c r="E66" i="8"/>
  <c r="D66" i="8"/>
  <c r="C66" i="8"/>
  <c r="B66" i="8"/>
  <c r="R65" i="8"/>
  <c r="Q65" i="8"/>
  <c r="P65" i="8"/>
  <c r="O65" i="8"/>
  <c r="N65" i="8"/>
  <c r="M65" i="8"/>
  <c r="E65" i="8"/>
  <c r="D65" i="8"/>
  <c r="C65" i="8"/>
  <c r="B65" i="8"/>
  <c r="R64" i="8"/>
  <c r="Q64" i="8"/>
  <c r="P64" i="8"/>
  <c r="O64" i="8"/>
  <c r="N64" i="8"/>
  <c r="M64" i="8"/>
  <c r="E64" i="8"/>
  <c r="D64" i="8"/>
  <c r="C64" i="8"/>
  <c r="B64" i="8"/>
  <c r="R63" i="8"/>
  <c r="Q63" i="8"/>
  <c r="P63" i="8"/>
  <c r="O63" i="8"/>
  <c r="N63" i="8"/>
  <c r="M63" i="8"/>
  <c r="E63" i="8"/>
  <c r="D63" i="8"/>
  <c r="C63" i="8"/>
  <c r="B63" i="8"/>
  <c r="R62" i="8"/>
  <c r="Q62" i="8"/>
  <c r="P62" i="8"/>
  <c r="O62" i="8"/>
  <c r="N62" i="8"/>
  <c r="M62" i="8"/>
  <c r="E62" i="8"/>
  <c r="D62" i="8"/>
  <c r="C62" i="8"/>
  <c r="B62" i="8"/>
  <c r="R61" i="8"/>
  <c r="Q61" i="8"/>
  <c r="P61" i="8"/>
  <c r="O61" i="8"/>
  <c r="N61" i="8"/>
  <c r="M61" i="8"/>
  <c r="E61" i="8"/>
  <c r="D61" i="8"/>
  <c r="C61" i="8"/>
  <c r="B61" i="8"/>
  <c r="R60" i="8"/>
  <c r="Q60" i="8"/>
  <c r="P60" i="8"/>
  <c r="O60" i="8"/>
  <c r="N60" i="8"/>
  <c r="M60" i="8"/>
  <c r="E60" i="8"/>
  <c r="D60" i="8"/>
  <c r="C60" i="8"/>
  <c r="B60" i="8"/>
  <c r="R59" i="8"/>
  <c r="Q59" i="8"/>
  <c r="P59" i="8"/>
  <c r="O59" i="8"/>
  <c r="N59" i="8"/>
  <c r="M59" i="8"/>
  <c r="E59" i="8"/>
  <c r="D59" i="8"/>
  <c r="C59" i="8"/>
  <c r="B59" i="8"/>
  <c r="R58" i="8"/>
  <c r="Q58" i="8"/>
  <c r="P58" i="8"/>
  <c r="O58" i="8"/>
  <c r="N58" i="8"/>
  <c r="M58" i="8"/>
  <c r="E58" i="8"/>
  <c r="D58" i="8"/>
  <c r="C58" i="8"/>
  <c r="B58" i="8"/>
  <c r="R57" i="8"/>
  <c r="Q57" i="8"/>
  <c r="P57" i="8"/>
  <c r="O57" i="8"/>
  <c r="N57" i="8"/>
  <c r="M57" i="8"/>
  <c r="E57" i="8"/>
  <c r="D57" i="8"/>
  <c r="C57" i="8"/>
  <c r="B57" i="8"/>
  <c r="R56" i="8"/>
  <c r="Q56" i="8"/>
  <c r="P56" i="8"/>
  <c r="O56" i="8"/>
  <c r="N56" i="8"/>
  <c r="M56" i="8"/>
  <c r="E56" i="8"/>
  <c r="D56" i="8"/>
  <c r="C56" i="8"/>
  <c r="B56" i="8"/>
  <c r="R55" i="8"/>
  <c r="Q55" i="8"/>
  <c r="P55" i="8"/>
  <c r="O55" i="8"/>
  <c r="N55" i="8"/>
  <c r="M55" i="8"/>
  <c r="E55" i="8"/>
  <c r="D55" i="8"/>
  <c r="C55" i="8"/>
  <c r="B55" i="8"/>
  <c r="R54" i="8"/>
  <c r="Q54" i="8"/>
  <c r="P54" i="8"/>
  <c r="O54" i="8"/>
  <c r="N54" i="8"/>
  <c r="M54" i="8"/>
  <c r="E54" i="8"/>
  <c r="D54" i="8"/>
  <c r="C54" i="8"/>
  <c r="B54" i="8"/>
  <c r="R53" i="8"/>
  <c r="Q53" i="8"/>
  <c r="P53" i="8"/>
  <c r="O53" i="8"/>
  <c r="N53" i="8"/>
  <c r="M53" i="8"/>
  <c r="E53" i="8"/>
  <c r="D53" i="8"/>
  <c r="C53" i="8"/>
  <c r="B53" i="8"/>
  <c r="R52" i="8"/>
  <c r="Q52" i="8"/>
  <c r="P52" i="8"/>
  <c r="O52" i="8"/>
  <c r="N52" i="8"/>
  <c r="M52" i="8"/>
  <c r="E52" i="8"/>
  <c r="D52" i="8"/>
  <c r="C52" i="8"/>
  <c r="B52" i="8"/>
  <c r="R51" i="8"/>
  <c r="Q51" i="8"/>
  <c r="P51" i="8"/>
  <c r="O51" i="8"/>
  <c r="N51" i="8"/>
  <c r="M51" i="8"/>
  <c r="E51" i="8"/>
  <c r="D51" i="8"/>
  <c r="C51" i="8"/>
  <c r="B51" i="8"/>
  <c r="R50" i="8"/>
  <c r="Q50" i="8"/>
  <c r="P50" i="8"/>
  <c r="O50" i="8"/>
  <c r="N50" i="8"/>
  <c r="M50" i="8"/>
  <c r="E50" i="8"/>
  <c r="D50" i="8"/>
  <c r="C50" i="8"/>
  <c r="B50" i="8"/>
  <c r="R49" i="8"/>
  <c r="Q49" i="8"/>
  <c r="P49" i="8"/>
  <c r="O49" i="8"/>
  <c r="N49" i="8"/>
  <c r="M49" i="8"/>
  <c r="E49" i="8"/>
  <c r="D49" i="8"/>
  <c r="C49" i="8"/>
  <c r="B49" i="8"/>
  <c r="R48" i="8"/>
  <c r="Q48" i="8"/>
  <c r="P48" i="8"/>
  <c r="O48" i="8"/>
  <c r="N48" i="8"/>
  <c r="M48" i="8"/>
  <c r="E48" i="8"/>
  <c r="D48" i="8"/>
  <c r="C48" i="8"/>
  <c r="B48" i="8"/>
  <c r="R47" i="8"/>
  <c r="Q47" i="8"/>
  <c r="P47" i="8"/>
  <c r="O47" i="8"/>
  <c r="N47" i="8"/>
  <c r="M47" i="8"/>
  <c r="E47" i="8"/>
  <c r="D47" i="8"/>
  <c r="C47" i="8"/>
  <c r="B47" i="8"/>
  <c r="R46" i="8"/>
  <c r="Q46" i="8"/>
  <c r="P46" i="8"/>
  <c r="O46" i="8"/>
  <c r="N46" i="8"/>
  <c r="M46" i="8"/>
  <c r="E46" i="8"/>
  <c r="D46" i="8"/>
  <c r="C46" i="8"/>
  <c r="B46" i="8"/>
  <c r="R45" i="8"/>
  <c r="Q45" i="8"/>
  <c r="P45" i="8"/>
  <c r="O45" i="8"/>
  <c r="N45" i="8"/>
  <c r="M45" i="8"/>
  <c r="E45" i="8"/>
  <c r="D45" i="8"/>
  <c r="C45" i="8"/>
  <c r="B45" i="8"/>
  <c r="R44" i="8"/>
  <c r="Q44" i="8"/>
  <c r="P44" i="8"/>
  <c r="O44" i="8"/>
  <c r="N44" i="8"/>
  <c r="M44" i="8"/>
  <c r="E44" i="8"/>
  <c r="D44" i="8"/>
  <c r="C44" i="8"/>
  <c r="B44" i="8"/>
  <c r="R43" i="8"/>
  <c r="Q43" i="8"/>
  <c r="P43" i="8"/>
  <c r="O43" i="8"/>
  <c r="N43" i="8"/>
  <c r="M43" i="8"/>
  <c r="E43" i="8"/>
  <c r="D43" i="8"/>
  <c r="C43" i="8"/>
  <c r="B43" i="8"/>
  <c r="R42" i="8"/>
  <c r="Q42" i="8"/>
  <c r="P42" i="8"/>
  <c r="O42" i="8"/>
  <c r="N42" i="8"/>
  <c r="M42" i="8"/>
  <c r="E42" i="8"/>
  <c r="D42" i="8"/>
  <c r="C42" i="8"/>
  <c r="B42" i="8"/>
  <c r="R41" i="8"/>
  <c r="Q41" i="8"/>
  <c r="P41" i="8"/>
  <c r="O41" i="8"/>
  <c r="N41" i="8"/>
  <c r="M41" i="8"/>
  <c r="E41" i="8"/>
  <c r="D41" i="8"/>
  <c r="C41" i="8"/>
  <c r="B41" i="8"/>
  <c r="R40" i="8"/>
  <c r="Q40" i="8"/>
  <c r="P40" i="8"/>
  <c r="O40" i="8"/>
  <c r="N40" i="8"/>
  <c r="M40" i="8"/>
  <c r="E40" i="8"/>
  <c r="D40" i="8"/>
  <c r="C40" i="8"/>
  <c r="B40" i="8"/>
  <c r="R39" i="8"/>
  <c r="Q39" i="8"/>
  <c r="P39" i="8"/>
  <c r="O39" i="8"/>
  <c r="N39" i="8"/>
  <c r="M39" i="8"/>
  <c r="E39" i="8"/>
  <c r="D39" i="8"/>
  <c r="C39" i="8"/>
  <c r="B39" i="8"/>
  <c r="R38" i="8"/>
  <c r="Q38" i="8"/>
  <c r="P38" i="8"/>
  <c r="O38" i="8"/>
  <c r="N38" i="8"/>
  <c r="M38" i="8"/>
  <c r="E38" i="8"/>
  <c r="D38" i="8"/>
  <c r="C38" i="8"/>
  <c r="B38" i="8"/>
  <c r="R37" i="8"/>
  <c r="Q37" i="8"/>
  <c r="P37" i="8"/>
  <c r="O37" i="8"/>
  <c r="N37" i="8"/>
  <c r="M37" i="8"/>
  <c r="E37" i="8"/>
  <c r="D37" i="8"/>
  <c r="C37" i="8"/>
  <c r="B37" i="8"/>
  <c r="R36" i="8"/>
  <c r="Q36" i="8"/>
  <c r="P36" i="8"/>
  <c r="O36" i="8"/>
  <c r="N36" i="8"/>
  <c r="M36" i="8"/>
  <c r="E36" i="8"/>
  <c r="D36" i="8"/>
  <c r="C36" i="8"/>
  <c r="B36" i="8"/>
  <c r="R35" i="8"/>
  <c r="Q35" i="8"/>
  <c r="P35" i="8"/>
  <c r="O35" i="8"/>
  <c r="N35" i="8"/>
  <c r="M35" i="8"/>
  <c r="E35" i="8"/>
  <c r="D35" i="8"/>
  <c r="C35" i="8"/>
  <c r="B35" i="8"/>
  <c r="R34" i="8"/>
  <c r="Q34" i="8"/>
  <c r="P34" i="8"/>
  <c r="O34" i="8"/>
  <c r="N34" i="8"/>
  <c r="M34" i="8"/>
  <c r="E34" i="8"/>
  <c r="D34" i="8"/>
  <c r="C34" i="8"/>
  <c r="B34" i="8"/>
  <c r="R33" i="8"/>
  <c r="Q33" i="8"/>
  <c r="P33" i="8"/>
  <c r="O33" i="8"/>
  <c r="N33" i="8"/>
  <c r="M33" i="8"/>
  <c r="E33" i="8"/>
  <c r="D33" i="8"/>
  <c r="C33" i="8"/>
  <c r="B33" i="8"/>
  <c r="R32" i="8"/>
  <c r="Q32" i="8"/>
  <c r="P32" i="8"/>
  <c r="O32" i="8"/>
  <c r="N32" i="8"/>
  <c r="M32" i="8"/>
  <c r="E32" i="8"/>
  <c r="D32" i="8"/>
  <c r="C32" i="8"/>
  <c r="B32" i="8"/>
  <c r="R31" i="8"/>
  <c r="Q31" i="8"/>
  <c r="P31" i="8"/>
  <c r="O31" i="8"/>
  <c r="N31" i="8"/>
  <c r="M31" i="8"/>
  <c r="E31" i="8"/>
  <c r="D31" i="8"/>
  <c r="C31" i="8"/>
  <c r="B31" i="8"/>
  <c r="R30" i="8"/>
  <c r="Q30" i="8"/>
  <c r="P30" i="8"/>
  <c r="O30" i="8"/>
  <c r="N30" i="8"/>
  <c r="M30" i="8"/>
  <c r="E30" i="8"/>
  <c r="D30" i="8"/>
  <c r="C30" i="8"/>
  <c r="B30" i="8"/>
  <c r="R29" i="8"/>
  <c r="Q29" i="8"/>
  <c r="P29" i="8"/>
  <c r="O29" i="8"/>
  <c r="N29" i="8"/>
  <c r="M29" i="8"/>
  <c r="E29" i="8"/>
  <c r="D29" i="8"/>
  <c r="C29" i="8"/>
  <c r="B29" i="8"/>
  <c r="R28" i="8"/>
  <c r="Q28" i="8"/>
  <c r="P28" i="8"/>
  <c r="O28" i="8"/>
  <c r="N28" i="8"/>
  <c r="M28" i="8"/>
  <c r="E28" i="8"/>
  <c r="D28" i="8"/>
  <c r="C28" i="8"/>
  <c r="B28" i="8"/>
  <c r="R27" i="8"/>
  <c r="Q27" i="8"/>
  <c r="P27" i="8"/>
  <c r="O27" i="8"/>
  <c r="N27" i="8"/>
  <c r="M27" i="8"/>
  <c r="E27" i="8"/>
  <c r="D27" i="8"/>
  <c r="C27" i="8"/>
  <c r="B27" i="8"/>
  <c r="R26" i="8"/>
  <c r="Q26" i="8"/>
  <c r="P26" i="8"/>
  <c r="O26" i="8"/>
  <c r="N26" i="8"/>
  <c r="M26" i="8"/>
  <c r="E26" i="8"/>
  <c r="D26" i="8"/>
  <c r="C26" i="8"/>
  <c r="B26" i="8"/>
  <c r="R25" i="8"/>
  <c r="Q25" i="8"/>
  <c r="P25" i="8"/>
  <c r="O25" i="8"/>
  <c r="N25" i="8"/>
  <c r="M25" i="8"/>
  <c r="E25" i="8"/>
  <c r="D25" i="8"/>
  <c r="C25" i="8"/>
  <c r="B25" i="8"/>
  <c r="R24" i="8"/>
  <c r="Q24" i="8"/>
  <c r="P24" i="8"/>
  <c r="O24" i="8"/>
  <c r="N24" i="8"/>
  <c r="M24" i="8"/>
  <c r="E24" i="8"/>
  <c r="D24" i="8"/>
  <c r="C24" i="8"/>
  <c r="B24" i="8"/>
  <c r="R23" i="8"/>
  <c r="Q23" i="8"/>
  <c r="P23" i="8"/>
  <c r="O23" i="8"/>
  <c r="N23" i="8"/>
  <c r="M23" i="8"/>
  <c r="E23" i="8"/>
  <c r="D23" i="8"/>
  <c r="C23" i="8"/>
  <c r="B23" i="8"/>
  <c r="R22" i="8"/>
  <c r="Q22" i="8"/>
  <c r="P22" i="8"/>
  <c r="O22" i="8"/>
  <c r="N22" i="8"/>
  <c r="M22" i="8"/>
  <c r="E22" i="8"/>
  <c r="D22" i="8"/>
  <c r="C22" i="8"/>
  <c r="B22" i="8"/>
  <c r="R21" i="8"/>
  <c r="Q21" i="8"/>
  <c r="P21" i="8"/>
  <c r="O21" i="8"/>
  <c r="N21" i="8"/>
  <c r="M21" i="8"/>
  <c r="E21" i="8"/>
  <c r="D21" i="8"/>
  <c r="C21" i="8"/>
  <c r="B21" i="8"/>
  <c r="R20" i="8"/>
  <c r="Q20" i="8"/>
  <c r="P20" i="8"/>
  <c r="O20" i="8"/>
  <c r="N20" i="8"/>
  <c r="M20" i="8"/>
  <c r="E20" i="8"/>
  <c r="D20" i="8"/>
  <c r="C20" i="8"/>
  <c r="B20" i="8"/>
  <c r="R19" i="8"/>
  <c r="Q19" i="8"/>
  <c r="P19" i="8"/>
  <c r="O19" i="8"/>
  <c r="N19" i="8"/>
  <c r="M19" i="8"/>
  <c r="E19" i="8"/>
  <c r="D19" i="8"/>
  <c r="C19" i="8"/>
  <c r="B19" i="8"/>
  <c r="R18" i="8"/>
  <c r="Q18" i="8"/>
  <c r="P18" i="8"/>
  <c r="O18" i="8"/>
  <c r="N18" i="8"/>
  <c r="M18" i="8"/>
  <c r="E18" i="8"/>
  <c r="D18" i="8"/>
  <c r="C18" i="8"/>
  <c r="B18" i="8"/>
  <c r="R17" i="8"/>
  <c r="Q17" i="8"/>
  <c r="P17" i="8"/>
  <c r="O17" i="8"/>
  <c r="N17" i="8"/>
  <c r="M17" i="8"/>
  <c r="E17" i="8"/>
  <c r="D17" i="8"/>
  <c r="C17" i="8"/>
  <c r="B17" i="8"/>
  <c r="R16" i="8"/>
  <c r="Q16" i="8"/>
  <c r="P16" i="8"/>
  <c r="O16" i="8"/>
  <c r="N16" i="8"/>
  <c r="M16" i="8"/>
  <c r="E16" i="8"/>
  <c r="D16" i="8"/>
  <c r="C16" i="8"/>
  <c r="B16" i="8"/>
  <c r="R15" i="8"/>
  <c r="Q15" i="8"/>
  <c r="P15" i="8"/>
  <c r="O15" i="8"/>
  <c r="N15" i="8"/>
  <c r="M15" i="8"/>
  <c r="E15" i="8"/>
  <c r="D15" i="8"/>
  <c r="C15" i="8"/>
  <c r="B15" i="8"/>
  <c r="R14" i="8"/>
  <c r="Q14" i="8"/>
  <c r="P14" i="8"/>
  <c r="O14" i="8"/>
  <c r="N14" i="8"/>
  <c r="M14" i="8"/>
  <c r="E14" i="8"/>
  <c r="D14" i="8"/>
  <c r="C14" i="8"/>
  <c r="B14" i="8"/>
  <c r="R13" i="8"/>
  <c r="Q13" i="8"/>
  <c r="P13" i="8"/>
  <c r="O13" i="8"/>
  <c r="N13" i="8"/>
  <c r="M13" i="8"/>
  <c r="E13" i="8"/>
  <c r="D13" i="8"/>
  <c r="C13" i="8"/>
  <c r="B13" i="8"/>
  <c r="R12" i="8"/>
  <c r="Q12" i="8"/>
  <c r="P12" i="8"/>
  <c r="O12" i="8"/>
  <c r="N12" i="8"/>
  <c r="M12" i="8"/>
  <c r="E12" i="8"/>
  <c r="D12" i="8"/>
  <c r="C12" i="8"/>
  <c r="B12" i="8"/>
  <c r="R11" i="8"/>
  <c r="Q11" i="8"/>
  <c r="P11" i="8"/>
  <c r="O11" i="8"/>
  <c r="N11" i="8"/>
  <c r="M11" i="8"/>
  <c r="E11" i="8"/>
  <c r="D11" i="8"/>
  <c r="C11" i="8"/>
  <c r="B11" i="8"/>
  <c r="R10" i="8"/>
  <c r="Q10" i="8"/>
  <c r="P10" i="8"/>
  <c r="O10" i="8"/>
  <c r="N10" i="8"/>
  <c r="M10" i="8"/>
  <c r="E10" i="8"/>
  <c r="D10" i="8"/>
  <c r="C10" i="8"/>
  <c r="B10" i="8"/>
  <c r="R9" i="8"/>
  <c r="Q9" i="8"/>
  <c r="P9" i="8"/>
  <c r="O9" i="8"/>
  <c r="N9" i="8"/>
  <c r="M9" i="8"/>
  <c r="E9" i="8"/>
  <c r="D9" i="8"/>
  <c r="C9" i="8"/>
  <c r="B9" i="8"/>
  <c r="R8" i="8"/>
  <c r="Q8" i="8"/>
  <c r="P8" i="8"/>
  <c r="O8" i="8"/>
  <c r="N8" i="8"/>
  <c r="M8" i="8"/>
  <c r="E8" i="8"/>
  <c r="D8" i="8"/>
  <c r="C8" i="8"/>
  <c r="B8" i="8"/>
  <c r="R7" i="8"/>
  <c r="Q7" i="8"/>
  <c r="P7" i="8"/>
  <c r="O7" i="8"/>
  <c r="N7" i="8"/>
  <c r="M7" i="8"/>
  <c r="E7" i="8"/>
  <c r="D7" i="8"/>
  <c r="C7" i="8"/>
  <c r="B7" i="8"/>
  <c r="R6" i="8"/>
  <c r="Q6" i="8"/>
  <c r="P6" i="8"/>
  <c r="O6" i="8"/>
  <c r="N6" i="8"/>
  <c r="M6" i="8"/>
  <c r="E6" i="8"/>
  <c r="D6" i="8"/>
  <c r="C6" i="8"/>
  <c r="B6" i="8"/>
  <c r="R5" i="8"/>
  <c r="Q5" i="8"/>
  <c r="P5" i="8"/>
  <c r="O5" i="8"/>
  <c r="N5" i="8"/>
  <c r="M5" i="8"/>
  <c r="E5" i="8"/>
  <c r="D5" i="8"/>
  <c r="C5" i="8"/>
  <c r="B5" i="8"/>
  <c r="R4" i="8"/>
  <c r="Q4" i="8"/>
  <c r="P4" i="8"/>
  <c r="O4" i="8"/>
  <c r="N4" i="8"/>
  <c r="M4" i="8"/>
  <c r="E4" i="8"/>
  <c r="D4" i="8"/>
  <c r="C4" i="8"/>
  <c r="B4" i="8"/>
  <c r="R3" i="8"/>
  <c r="Q3" i="8"/>
  <c r="P3" i="8"/>
  <c r="O3" i="8"/>
  <c r="N3" i="8"/>
  <c r="M3" i="8"/>
  <c r="E3" i="8"/>
  <c r="D3" i="8"/>
  <c r="C3" i="8"/>
  <c r="B3" i="8"/>
  <c r="R2" i="8"/>
  <c r="Q2" i="8"/>
  <c r="P2" i="8"/>
  <c r="O2" i="8"/>
  <c r="N2" i="8"/>
  <c r="M2" i="8"/>
  <c r="E2" i="8"/>
  <c r="D2" i="8"/>
  <c r="C2" i="8"/>
  <c r="B2" i="8"/>
  <c r="DC94" i="4"/>
  <c r="DE94" i="4"/>
  <c r="CZ94" i="4"/>
  <c r="DB94" i="4"/>
  <c r="CW94" i="4"/>
  <c r="CY94" i="4"/>
  <c r="CT94" i="4"/>
  <c r="CV94" i="4"/>
  <c r="CQ94" i="4"/>
  <c r="CS94" i="4"/>
  <c r="CN94" i="4"/>
  <c r="CP94" i="4"/>
  <c r="CK94" i="4"/>
  <c r="CM94" i="4"/>
  <c r="CH94" i="4"/>
  <c r="CJ94" i="4"/>
  <c r="CE94" i="4"/>
  <c r="CG94" i="4"/>
  <c r="CB94" i="4"/>
  <c r="CD94" i="4"/>
  <c r="BY94" i="4"/>
  <c r="CA94" i="4"/>
  <c r="BV94" i="4"/>
  <c r="BX94" i="4"/>
  <c r="BS94" i="4"/>
  <c r="BU94" i="4"/>
  <c r="BP94" i="4"/>
  <c r="BR94" i="4"/>
  <c r="BM94" i="4"/>
  <c r="BO94" i="4"/>
  <c r="BJ94" i="4"/>
  <c r="BL94" i="4"/>
  <c r="BG94" i="4"/>
  <c r="BI94" i="4"/>
  <c r="BD94" i="4"/>
  <c r="BF94" i="4"/>
  <c r="BA94" i="4"/>
  <c r="BC94" i="4"/>
  <c r="AX94" i="4"/>
  <c r="AZ94" i="4"/>
  <c r="AU94" i="4"/>
  <c r="AW94" i="4"/>
  <c r="AR94" i="4"/>
  <c r="AT94" i="4"/>
  <c r="AO94" i="4"/>
  <c r="AQ94" i="4"/>
  <c r="AL94" i="4"/>
  <c r="AN94" i="4"/>
  <c r="AK94" i="4"/>
  <c r="AF94" i="4"/>
  <c r="AH94" i="4"/>
  <c r="AC94" i="4"/>
  <c r="AE94" i="4"/>
  <c r="Z94" i="4"/>
  <c r="AB94" i="4"/>
  <c r="W94" i="4"/>
  <c r="Y94" i="4"/>
  <c r="T94" i="4"/>
  <c r="V94" i="4"/>
  <c r="Q94" i="4"/>
  <c r="S94" i="4"/>
  <c r="N94" i="4"/>
  <c r="P94" i="4"/>
  <c r="K94" i="4"/>
  <c r="M94" i="4"/>
  <c r="H94" i="4"/>
  <c r="J94" i="4"/>
  <c r="E94" i="4"/>
  <c r="G94" i="4"/>
  <c r="B94" i="4"/>
  <c r="D94" i="4"/>
  <c r="DE93" i="4"/>
  <c r="DB93" i="4"/>
  <c r="CY93" i="4"/>
  <c r="CV93" i="4"/>
  <c r="CS93" i="4"/>
  <c r="CP93" i="4"/>
  <c r="CM93" i="4"/>
  <c r="CJ93" i="4"/>
  <c r="CG93" i="4"/>
  <c r="CD93" i="4"/>
  <c r="CA93" i="4"/>
  <c r="BX93" i="4"/>
  <c r="BU93" i="4"/>
  <c r="BR93" i="4"/>
  <c r="BO93" i="4"/>
  <c r="BL93" i="4"/>
  <c r="BI93" i="4"/>
  <c r="BF93" i="4"/>
  <c r="BC93" i="4"/>
  <c r="AZ93" i="4"/>
  <c r="AW93" i="4"/>
  <c r="AT93" i="4"/>
  <c r="AQ93" i="4"/>
  <c r="AN93" i="4"/>
  <c r="AK93" i="4"/>
  <c r="AH93" i="4"/>
  <c r="AE93" i="4"/>
  <c r="AB93" i="4"/>
  <c r="Y93" i="4"/>
  <c r="V93" i="4"/>
  <c r="S93" i="4"/>
  <c r="P93" i="4"/>
  <c r="M93" i="4"/>
  <c r="J93" i="4"/>
  <c r="G93" i="4"/>
  <c r="D93" i="4"/>
  <c r="DE92" i="4"/>
  <c r="DB92" i="4"/>
  <c r="CY92" i="4"/>
  <c r="CV92" i="4"/>
  <c r="CS92" i="4"/>
  <c r="CP92" i="4"/>
  <c r="CM92" i="4"/>
  <c r="CJ92" i="4"/>
  <c r="CG92" i="4"/>
  <c r="CD92" i="4"/>
  <c r="CA92" i="4"/>
  <c r="BX92" i="4"/>
  <c r="BU92" i="4"/>
  <c r="BR92" i="4"/>
  <c r="BO92" i="4"/>
  <c r="BL92" i="4"/>
  <c r="BI92" i="4"/>
  <c r="BF92" i="4"/>
  <c r="BC92" i="4"/>
  <c r="AZ92" i="4"/>
  <c r="AW92" i="4"/>
  <c r="AT92" i="4"/>
  <c r="AQ92" i="4"/>
  <c r="AN92" i="4"/>
  <c r="AK92" i="4"/>
  <c r="AH92" i="4"/>
  <c r="AE92" i="4"/>
  <c r="AB92" i="4"/>
  <c r="Y92" i="4"/>
  <c r="V92" i="4"/>
  <c r="S92" i="4"/>
  <c r="P92" i="4"/>
  <c r="M92" i="4"/>
  <c r="J92" i="4"/>
  <c r="G92" i="4"/>
  <c r="D92" i="4"/>
  <c r="DC89" i="4"/>
  <c r="DE89" i="4"/>
  <c r="CZ89" i="4"/>
  <c r="DB89" i="4"/>
  <c r="CY89" i="4"/>
  <c r="CV89" i="4"/>
  <c r="CS89" i="4"/>
  <c r="CP89" i="4"/>
  <c r="CK89" i="4"/>
  <c r="CM89" i="4"/>
  <c r="CH89" i="4"/>
  <c r="CJ89" i="4"/>
  <c r="CG89" i="4"/>
  <c r="CD89" i="4"/>
  <c r="BU89" i="4"/>
  <c r="BR89" i="4"/>
  <c r="BO89" i="4"/>
  <c r="BL89" i="4"/>
  <c r="AW89" i="4"/>
  <c r="AT89" i="4"/>
  <c r="AC89" i="4"/>
  <c r="AE89" i="4"/>
  <c r="Z89" i="4"/>
  <c r="AB89" i="4"/>
  <c r="T89" i="4"/>
  <c r="V89" i="4"/>
  <c r="G89" i="4"/>
  <c r="D89" i="4"/>
  <c r="DE88" i="4"/>
  <c r="DB88" i="4"/>
  <c r="CY88" i="4"/>
  <c r="CV88" i="4"/>
  <c r="CS88" i="4"/>
  <c r="CP88" i="4"/>
  <c r="CM88" i="4"/>
  <c r="CJ88" i="4"/>
  <c r="CG88" i="4"/>
  <c r="CD88" i="4"/>
  <c r="BU88" i="4"/>
  <c r="BR88" i="4"/>
  <c r="BO88" i="4"/>
  <c r="BL88" i="4"/>
  <c r="AW88" i="4"/>
  <c r="AT88" i="4"/>
  <c r="AE88" i="4"/>
  <c r="AB88" i="4"/>
  <c r="V88" i="4"/>
  <c r="G88" i="4"/>
  <c r="D88" i="4"/>
  <c r="DC85" i="4"/>
  <c r="DE85" i="4"/>
  <c r="CZ85" i="4"/>
  <c r="DB85" i="4"/>
  <c r="CW85" i="4"/>
  <c r="CY85" i="4"/>
  <c r="CT85" i="4"/>
  <c r="CV85" i="4"/>
  <c r="CQ85" i="4"/>
  <c r="CS85" i="4"/>
  <c r="CN85" i="4"/>
  <c r="CP85" i="4"/>
  <c r="CK85" i="4"/>
  <c r="CM85" i="4"/>
  <c r="CH85" i="4"/>
  <c r="CJ85" i="4"/>
  <c r="CE85" i="4"/>
  <c r="CG85" i="4"/>
  <c r="CB85" i="4"/>
  <c r="CD85" i="4"/>
  <c r="BY85" i="4"/>
  <c r="CA85" i="4"/>
  <c r="BV85" i="4"/>
  <c r="BX85" i="4"/>
  <c r="BS85" i="4"/>
  <c r="BU85" i="4"/>
  <c r="BP85" i="4"/>
  <c r="BR85" i="4"/>
  <c r="BM85" i="4"/>
  <c r="BO85" i="4"/>
  <c r="BJ85" i="4"/>
  <c r="BL85" i="4"/>
  <c r="BG85" i="4"/>
  <c r="BI85" i="4"/>
  <c r="BD85" i="4"/>
  <c r="BF85" i="4"/>
  <c r="BA85" i="4"/>
  <c r="BC85" i="4"/>
  <c r="AX85" i="4"/>
  <c r="AZ85" i="4"/>
  <c r="AU85" i="4"/>
  <c r="AW85" i="4"/>
  <c r="AR85" i="4"/>
  <c r="AT85" i="4"/>
  <c r="AO85" i="4"/>
  <c r="AQ85" i="4"/>
  <c r="AL85" i="4"/>
  <c r="AN85" i="4"/>
  <c r="AI85" i="4"/>
  <c r="AK85" i="4"/>
  <c r="AF85" i="4"/>
  <c r="AH85" i="4"/>
  <c r="AC85" i="4"/>
  <c r="AE85" i="4"/>
  <c r="Z85" i="4"/>
  <c r="AB85" i="4"/>
  <c r="W85" i="4"/>
  <c r="Y85" i="4"/>
  <c r="T85" i="4"/>
  <c r="V85" i="4"/>
  <c r="Q85" i="4"/>
  <c r="S85" i="4"/>
  <c r="N85" i="4"/>
  <c r="P85" i="4"/>
  <c r="K85" i="4"/>
  <c r="M85" i="4"/>
  <c r="H85" i="4"/>
  <c r="J85" i="4"/>
  <c r="G85" i="4"/>
  <c r="D85" i="4"/>
  <c r="DE84" i="4"/>
  <c r="DB84" i="4"/>
  <c r="CY84" i="4"/>
  <c r="CV84" i="4"/>
  <c r="CS84" i="4"/>
  <c r="CP84" i="4"/>
  <c r="CM84" i="4"/>
  <c r="CJ84" i="4"/>
  <c r="CG84" i="4"/>
  <c r="CD84" i="4"/>
  <c r="CA84" i="4"/>
  <c r="BX84" i="4"/>
  <c r="BU84" i="4"/>
  <c r="BR84" i="4"/>
  <c r="BO84" i="4"/>
  <c r="BL84" i="4"/>
  <c r="BI84" i="4"/>
  <c r="BF84" i="4"/>
  <c r="BC84" i="4"/>
  <c r="AZ84" i="4"/>
  <c r="AW84" i="4"/>
  <c r="AT84" i="4"/>
  <c r="AQ84" i="4"/>
  <c r="AN84" i="4"/>
  <c r="AK84" i="4"/>
  <c r="AH84" i="4"/>
  <c r="AE84" i="4"/>
  <c r="AB84" i="4"/>
  <c r="Y84" i="4"/>
  <c r="V84" i="4"/>
  <c r="S84" i="4"/>
  <c r="P84" i="4"/>
  <c r="M84" i="4"/>
  <c r="J84" i="4"/>
  <c r="G84" i="4"/>
  <c r="D84" i="4"/>
  <c r="DE83" i="4"/>
  <c r="DB83" i="4"/>
  <c r="CY83" i="4"/>
  <c r="CV83" i="4"/>
  <c r="CS83" i="4"/>
  <c r="CP83" i="4"/>
  <c r="CM83" i="4"/>
  <c r="CJ83" i="4"/>
  <c r="CG83" i="4"/>
  <c r="CD83" i="4"/>
  <c r="CA83" i="4"/>
  <c r="BX83" i="4"/>
  <c r="BU83" i="4"/>
  <c r="BR83" i="4"/>
  <c r="BO83" i="4"/>
  <c r="BL83" i="4"/>
  <c r="BI83" i="4"/>
  <c r="BF83" i="4"/>
  <c r="BC83" i="4"/>
  <c r="AZ83" i="4"/>
  <c r="AW83" i="4"/>
  <c r="AT83" i="4"/>
  <c r="AQ83" i="4"/>
  <c r="AN83" i="4"/>
  <c r="AK83" i="4"/>
  <c r="AH83" i="4"/>
  <c r="AE83" i="4"/>
  <c r="AB83" i="4"/>
  <c r="Y83" i="4"/>
  <c r="V83" i="4"/>
  <c r="S83" i="4"/>
  <c r="P83" i="4"/>
  <c r="M83" i="4"/>
  <c r="J83" i="4"/>
  <c r="G83" i="4"/>
  <c r="D83" i="4"/>
  <c r="DC80" i="4"/>
  <c r="DE80" i="4"/>
  <c r="CZ80" i="4"/>
  <c r="DB80" i="4"/>
  <c r="CW80" i="4"/>
  <c r="CY80" i="4"/>
  <c r="CT80" i="4"/>
  <c r="CV80" i="4"/>
  <c r="CS80" i="4"/>
  <c r="CP80" i="4"/>
  <c r="CM80" i="4"/>
  <c r="CG80" i="4"/>
  <c r="CD80" i="4"/>
  <c r="BY80" i="4"/>
  <c r="CA80" i="4"/>
  <c r="BV80" i="4"/>
  <c r="BX80" i="4"/>
  <c r="BU80" i="4"/>
  <c r="BR80" i="4"/>
  <c r="BO80" i="4"/>
  <c r="BL80" i="4"/>
  <c r="BG80" i="4"/>
  <c r="BI80" i="4"/>
  <c r="BD80" i="4"/>
  <c r="BF80" i="4"/>
  <c r="BA80" i="4"/>
  <c r="BC80" i="4"/>
  <c r="AX80" i="4"/>
  <c r="AZ80" i="4"/>
  <c r="AW80" i="4"/>
  <c r="AT80" i="4"/>
  <c r="AO80" i="4"/>
  <c r="AQ80" i="4"/>
  <c r="AL80" i="4"/>
  <c r="AN80" i="4"/>
  <c r="AI80" i="4"/>
  <c r="AK80" i="4"/>
  <c r="AF80" i="4"/>
  <c r="AH80" i="4"/>
  <c r="W80" i="4"/>
  <c r="Y80" i="4"/>
  <c r="T80" i="4"/>
  <c r="V80" i="4"/>
  <c r="Q80" i="4"/>
  <c r="S80" i="4"/>
  <c r="N80" i="4"/>
  <c r="P80" i="4"/>
  <c r="K80" i="4"/>
  <c r="M80" i="4"/>
  <c r="H80" i="4"/>
  <c r="J80" i="4"/>
  <c r="G80" i="4"/>
  <c r="D80" i="4"/>
  <c r="DE79" i="4"/>
  <c r="DB79" i="4"/>
  <c r="CY79" i="4"/>
  <c r="CV79" i="4"/>
  <c r="CS79" i="4"/>
  <c r="CP79" i="4"/>
  <c r="CM79" i="4"/>
  <c r="CG79" i="4"/>
  <c r="CD79" i="4"/>
  <c r="CA79" i="4"/>
  <c r="BX79" i="4"/>
  <c r="BU79" i="4"/>
  <c r="BR79" i="4"/>
  <c r="BO79" i="4"/>
  <c r="BL79" i="4"/>
  <c r="BI79" i="4"/>
  <c r="BF79" i="4"/>
  <c r="BC79" i="4"/>
  <c r="AZ79" i="4"/>
  <c r="AW79" i="4"/>
  <c r="AT79" i="4"/>
  <c r="AQ79" i="4"/>
  <c r="AN79" i="4"/>
  <c r="AK79" i="4"/>
  <c r="AH79" i="4"/>
  <c r="AE79" i="4"/>
  <c r="Y79" i="4"/>
  <c r="V79" i="4"/>
  <c r="S79" i="4"/>
  <c r="P79" i="4"/>
  <c r="M79" i="4"/>
  <c r="J79" i="4"/>
  <c r="G79" i="4"/>
  <c r="D79" i="4"/>
  <c r="DC76" i="4"/>
  <c r="DE76" i="4"/>
  <c r="CZ76" i="4"/>
  <c r="DB76" i="4"/>
  <c r="CW76" i="4"/>
  <c r="CY76" i="4"/>
  <c r="CT76" i="4"/>
  <c r="CV76" i="4"/>
  <c r="CQ76" i="4"/>
  <c r="CS76" i="4"/>
  <c r="CN76" i="4"/>
  <c r="CP76" i="4"/>
  <c r="CK76" i="4"/>
  <c r="CM76" i="4"/>
  <c r="CH76" i="4"/>
  <c r="CJ76" i="4"/>
  <c r="CE76" i="4"/>
  <c r="CG76" i="4"/>
  <c r="CB76" i="4"/>
  <c r="CD76" i="4"/>
  <c r="BY76" i="4"/>
  <c r="CA76" i="4"/>
  <c r="BV76" i="4"/>
  <c r="BX76" i="4"/>
  <c r="BS76" i="4"/>
  <c r="BU76" i="4"/>
  <c r="BP76" i="4"/>
  <c r="BR76" i="4"/>
  <c r="BM76" i="4"/>
  <c r="BO76" i="4"/>
  <c r="BJ76" i="4"/>
  <c r="BL76" i="4"/>
  <c r="BG76" i="4"/>
  <c r="BI76" i="4"/>
  <c r="BD76" i="4"/>
  <c r="BF76" i="4"/>
  <c r="BA76" i="4"/>
  <c r="BC76" i="4"/>
  <c r="AX76" i="4"/>
  <c r="AZ76" i="4"/>
  <c r="AU76" i="4"/>
  <c r="AW76" i="4"/>
  <c r="AR76" i="4"/>
  <c r="AT76" i="4"/>
  <c r="AO76" i="4"/>
  <c r="AQ76" i="4"/>
  <c r="AL76" i="4"/>
  <c r="AN76" i="4"/>
  <c r="AI76" i="4"/>
  <c r="AK76" i="4"/>
  <c r="AF76" i="4"/>
  <c r="AH76" i="4"/>
  <c r="AC76" i="4"/>
  <c r="AE76" i="4"/>
  <c r="Z76" i="4"/>
  <c r="AB76" i="4"/>
  <c r="W76" i="4"/>
  <c r="Y76" i="4"/>
  <c r="T76" i="4"/>
  <c r="V76" i="4"/>
  <c r="K76" i="4"/>
  <c r="M76" i="4"/>
  <c r="H76" i="4"/>
  <c r="J76" i="4"/>
  <c r="E76" i="4"/>
  <c r="G76" i="4"/>
  <c r="B76" i="4"/>
  <c r="D76" i="4"/>
  <c r="DE75" i="4"/>
  <c r="DB75" i="4"/>
  <c r="CY75" i="4"/>
  <c r="CV75" i="4"/>
  <c r="CS75" i="4"/>
  <c r="CP75" i="4"/>
  <c r="CM75" i="4"/>
  <c r="CJ75" i="4"/>
  <c r="CG75" i="4"/>
  <c r="CD75" i="4"/>
  <c r="CA75" i="4"/>
  <c r="BX75" i="4"/>
  <c r="BU75" i="4"/>
  <c r="BR75" i="4"/>
  <c r="BO75" i="4"/>
  <c r="BL75" i="4"/>
  <c r="BI75" i="4"/>
  <c r="BF75" i="4"/>
  <c r="BC75" i="4"/>
  <c r="AZ75" i="4"/>
  <c r="AW75" i="4"/>
  <c r="AT75" i="4"/>
  <c r="AQ75" i="4"/>
  <c r="AN75" i="4"/>
  <c r="AK75" i="4"/>
  <c r="AH75" i="4"/>
  <c r="AE75" i="4"/>
  <c r="AB75" i="4"/>
  <c r="Y75" i="4"/>
  <c r="V75" i="4"/>
  <c r="S75" i="4"/>
  <c r="P75" i="4"/>
  <c r="M75" i="4"/>
  <c r="J75" i="4"/>
  <c r="G75" i="4"/>
  <c r="D75" i="4"/>
  <c r="DE74" i="4"/>
  <c r="DB74" i="4"/>
  <c r="CY74" i="4"/>
  <c r="CV74" i="4"/>
  <c r="CS74" i="4"/>
  <c r="CP74" i="4"/>
  <c r="CM74" i="4"/>
  <c r="CJ74" i="4"/>
  <c r="CG74" i="4"/>
  <c r="CD74" i="4"/>
  <c r="CA74" i="4"/>
  <c r="BX74" i="4"/>
  <c r="BU74" i="4"/>
  <c r="BR74" i="4"/>
  <c r="BO74" i="4"/>
  <c r="BL74" i="4"/>
  <c r="BI74" i="4"/>
  <c r="BF74" i="4"/>
  <c r="BC74" i="4"/>
  <c r="AZ74" i="4"/>
  <c r="AW74" i="4"/>
  <c r="AT74" i="4"/>
  <c r="AQ74" i="4"/>
  <c r="AN74" i="4"/>
  <c r="AK74" i="4"/>
  <c r="AH74" i="4"/>
  <c r="AE74" i="4"/>
  <c r="AB74" i="4"/>
  <c r="Y74" i="4"/>
  <c r="V74" i="4"/>
  <c r="S74" i="4"/>
  <c r="P74" i="4"/>
  <c r="M74" i="4"/>
  <c r="J74" i="4"/>
  <c r="G74" i="4"/>
  <c r="D74" i="4"/>
  <c r="DE73" i="4"/>
  <c r="DB73" i="4"/>
  <c r="CY73" i="4"/>
  <c r="CV73" i="4"/>
  <c r="CS73" i="4"/>
  <c r="CP73" i="4"/>
  <c r="CM73" i="4"/>
  <c r="CJ73" i="4"/>
  <c r="CG73" i="4"/>
  <c r="CD73" i="4"/>
  <c r="CA73" i="4"/>
  <c r="BX73" i="4"/>
  <c r="BU73" i="4"/>
  <c r="BR73" i="4"/>
  <c r="BO73" i="4"/>
  <c r="BL73" i="4"/>
  <c r="BI73" i="4"/>
  <c r="BF73" i="4"/>
  <c r="BC73" i="4"/>
  <c r="AZ73" i="4"/>
  <c r="AW73" i="4"/>
  <c r="AT73" i="4"/>
  <c r="AQ73" i="4"/>
  <c r="AN73" i="4"/>
  <c r="AK73" i="4"/>
  <c r="AH73" i="4"/>
  <c r="AE73" i="4"/>
  <c r="AB73" i="4"/>
  <c r="Y73" i="4"/>
  <c r="V73" i="4"/>
  <c r="S73" i="4"/>
  <c r="P73" i="4"/>
  <c r="M73" i="4"/>
  <c r="J73" i="4"/>
  <c r="G73" i="4"/>
  <c r="D73" i="4"/>
  <c r="DC70" i="4"/>
  <c r="DE70" i="4"/>
  <c r="CZ70" i="4"/>
  <c r="DB70" i="4"/>
  <c r="CW70" i="4"/>
  <c r="CY70" i="4"/>
  <c r="CT70" i="4"/>
  <c r="CV70" i="4"/>
  <c r="CQ70" i="4"/>
  <c r="CS70" i="4"/>
  <c r="CN70" i="4"/>
  <c r="CP70" i="4"/>
  <c r="CE70" i="4"/>
  <c r="CG70" i="4"/>
  <c r="CB70" i="4"/>
  <c r="CD70" i="4"/>
  <c r="BY70" i="4"/>
  <c r="CA70" i="4"/>
  <c r="BV70" i="4"/>
  <c r="BS70" i="4"/>
  <c r="BU70" i="4"/>
  <c r="BP70" i="4"/>
  <c r="BR70" i="4"/>
  <c r="BM70" i="4"/>
  <c r="BO70" i="4"/>
  <c r="BJ70" i="4"/>
  <c r="BL70" i="4"/>
  <c r="BG70" i="4"/>
  <c r="BI70" i="4"/>
  <c r="BD70" i="4"/>
  <c r="BF70" i="4"/>
  <c r="BA70" i="4"/>
  <c r="BC70" i="4"/>
  <c r="AX70" i="4"/>
  <c r="AZ70" i="4"/>
  <c r="AU70" i="4"/>
  <c r="AW70" i="4"/>
  <c r="AR70" i="4"/>
  <c r="AT70" i="4"/>
  <c r="AO70" i="4"/>
  <c r="AQ70" i="4"/>
  <c r="AL70" i="4"/>
  <c r="AN70" i="4"/>
  <c r="AI70" i="4"/>
  <c r="AK70" i="4"/>
  <c r="AF70" i="4"/>
  <c r="AH70" i="4"/>
  <c r="AC70" i="4"/>
  <c r="AE70" i="4"/>
  <c r="Z70" i="4"/>
  <c r="AB70" i="4"/>
  <c r="W70" i="4"/>
  <c r="T70" i="4"/>
  <c r="Q70" i="4"/>
  <c r="S70" i="4"/>
  <c r="N70" i="4"/>
  <c r="P70" i="4"/>
  <c r="K70" i="4"/>
  <c r="M70" i="4"/>
  <c r="H70" i="4"/>
  <c r="J70" i="4"/>
  <c r="E70" i="4"/>
  <c r="G70" i="4"/>
  <c r="B70" i="4"/>
  <c r="D70" i="4"/>
  <c r="DE69" i="4"/>
  <c r="DB69" i="4"/>
  <c r="CY69" i="4"/>
  <c r="CV69" i="4"/>
  <c r="CS69" i="4"/>
  <c r="CP69" i="4"/>
  <c r="CM69" i="4"/>
  <c r="CJ69" i="4"/>
  <c r="CG69" i="4"/>
  <c r="CD69" i="4"/>
  <c r="CA69" i="4"/>
  <c r="BX69" i="4"/>
  <c r="BX70" i="4"/>
  <c r="BU69" i="4"/>
  <c r="BR69" i="4"/>
  <c r="BO69" i="4"/>
  <c r="BL69" i="4"/>
  <c r="BI69" i="4"/>
  <c r="BF69" i="4"/>
  <c r="BC69" i="4"/>
  <c r="AZ69" i="4"/>
  <c r="AW69" i="4"/>
  <c r="AT69" i="4"/>
  <c r="AQ69" i="4"/>
  <c r="AN69" i="4"/>
  <c r="AK69" i="4"/>
  <c r="AH69" i="4"/>
  <c r="AE69" i="4"/>
  <c r="AB69" i="4"/>
  <c r="Y69" i="4"/>
  <c r="Y70" i="4"/>
  <c r="V69" i="4"/>
  <c r="V70" i="4"/>
  <c r="S69" i="4"/>
  <c r="P69" i="4"/>
  <c r="M69" i="4"/>
  <c r="J69" i="4"/>
  <c r="G69" i="4"/>
  <c r="D69" i="4"/>
  <c r="DE68" i="4"/>
  <c r="DB68" i="4"/>
  <c r="CY68" i="4"/>
  <c r="CV68" i="4"/>
  <c r="CS68" i="4"/>
  <c r="CP68" i="4"/>
  <c r="CM68" i="4"/>
  <c r="CJ68" i="4"/>
  <c r="CG68" i="4"/>
  <c r="CD68" i="4"/>
  <c r="CA68" i="4"/>
  <c r="BX68" i="4"/>
  <c r="BU68" i="4"/>
  <c r="BR68" i="4"/>
  <c r="BO68" i="4"/>
  <c r="BL68" i="4"/>
  <c r="BI68" i="4"/>
  <c r="BF68" i="4"/>
  <c r="BC68" i="4"/>
  <c r="AZ68" i="4"/>
  <c r="AW68" i="4"/>
  <c r="AT68" i="4"/>
  <c r="AQ68" i="4"/>
  <c r="AN68" i="4"/>
  <c r="AK68" i="4"/>
  <c r="AH68" i="4"/>
  <c r="AE68" i="4"/>
  <c r="AB68" i="4"/>
  <c r="Y68" i="4"/>
  <c r="V68" i="4"/>
  <c r="S68" i="4"/>
  <c r="P68" i="4"/>
  <c r="M68" i="4"/>
  <c r="J68" i="4"/>
  <c r="G68" i="4"/>
  <c r="D68" i="4"/>
  <c r="DC65" i="4"/>
  <c r="DE65" i="4"/>
  <c r="CZ65" i="4"/>
  <c r="DB65" i="4"/>
  <c r="CW65" i="4"/>
  <c r="CY65" i="4"/>
  <c r="CT65" i="4"/>
  <c r="CV65" i="4"/>
  <c r="CQ65" i="4"/>
  <c r="CS65" i="4"/>
  <c r="CN65" i="4"/>
  <c r="CP65" i="4"/>
  <c r="CK65" i="4"/>
  <c r="CM65" i="4"/>
  <c r="CH65" i="4"/>
  <c r="CJ65" i="4"/>
  <c r="CE65" i="4"/>
  <c r="CG65" i="4"/>
  <c r="CB65" i="4"/>
  <c r="CD65" i="4"/>
  <c r="BY65" i="4"/>
  <c r="CA65" i="4"/>
  <c r="BV65" i="4"/>
  <c r="BX65" i="4"/>
  <c r="BS65" i="4"/>
  <c r="BU65" i="4"/>
  <c r="BP65" i="4"/>
  <c r="BR65" i="4"/>
  <c r="BM65" i="4"/>
  <c r="BO65" i="4"/>
  <c r="BJ65" i="4"/>
  <c r="BL65" i="4"/>
  <c r="BG65" i="4"/>
  <c r="BI65" i="4"/>
  <c r="BD65" i="4"/>
  <c r="BF65" i="4"/>
  <c r="BA65" i="4"/>
  <c r="BC65" i="4"/>
  <c r="AX65" i="4"/>
  <c r="AZ65" i="4"/>
  <c r="AU65" i="4"/>
  <c r="AW65" i="4"/>
  <c r="AR65" i="4"/>
  <c r="AT65" i="4"/>
  <c r="AO65" i="4"/>
  <c r="AQ65" i="4"/>
  <c r="AL65" i="4"/>
  <c r="AN65" i="4"/>
  <c r="AI65" i="4"/>
  <c r="AK65" i="4"/>
  <c r="AF65" i="4"/>
  <c r="AH65" i="4"/>
  <c r="AC65" i="4"/>
  <c r="AE65" i="4"/>
  <c r="Z65" i="4"/>
  <c r="AB65" i="4"/>
  <c r="W65" i="4"/>
  <c r="Y65" i="4"/>
  <c r="T65" i="4"/>
  <c r="V65" i="4"/>
  <c r="Q65" i="4"/>
  <c r="S65" i="4"/>
  <c r="N65" i="4"/>
  <c r="P65" i="4"/>
  <c r="K65" i="4"/>
  <c r="M65" i="4"/>
  <c r="H65" i="4"/>
  <c r="J65" i="4"/>
  <c r="E65" i="4"/>
  <c r="G65" i="4"/>
  <c r="B65" i="4"/>
  <c r="D65" i="4"/>
  <c r="DE64" i="4"/>
  <c r="DB64" i="4"/>
  <c r="CY64" i="4"/>
  <c r="CV64" i="4"/>
  <c r="CS64" i="4"/>
  <c r="CP64" i="4"/>
  <c r="CM64" i="4"/>
  <c r="CJ64" i="4"/>
  <c r="CG64" i="4"/>
  <c r="CD64" i="4"/>
  <c r="CA64" i="4"/>
  <c r="BX64" i="4"/>
  <c r="BU64" i="4"/>
  <c r="BR64" i="4"/>
  <c r="BO64" i="4"/>
  <c r="BL64" i="4"/>
  <c r="BI64" i="4"/>
  <c r="BF64" i="4"/>
  <c r="BC64" i="4"/>
  <c r="AZ64" i="4"/>
  <c r="AW64" i="4"/>
  <c r="AT64" i="4"/>
  <c r="AQ64" i="4"/>
  <c r="AN64" i="4"/>
  <c r="AK64" i="4"/>
  <c r="AH64" i="4"/>
  <c r="AE64" i="4"/>
  <c r="AB64" i="4"/>
  <c r="Y64" i="4"/>
  <c r="V64" i="4"/>
  <c r="S64" i="4"/>
  <c r="P64" i="4"/>
  <c r="M64" i="4"/>
  <c r="J64" i="4"/>
  <c r="G64" i="4"/>
  <c r="D64" i="4"/>
  <c r="DE63" i="4"/>
  <c r="DB63" i="4"/>
  <c r="CY63" i="4"/>
  <c r="CV63" i="4"/>
  <c r="CS63" i="4"/>
  <c r="CP63" i="4"/>
  <c r="CM63" i="4"/>
  <c r="CJ63" i="4"/>
  <c r="CG63" i="4"/>
  <c r="CD63" i="4"/>
  <c r="CA63" i="4"/>
  <c r="BX63" i="4"/>
  <c r="BU63" i="4"/>
  <c r="BR63" i="4"/>
  <c r="BO63" i="4"/>
  <c r="BL63" i="4"/>
  <c r="BI63" i="4"/>
  <c r="BF63" i="4"/>
  <c r="BC63" i="4"/>
  <c r="AZ63" i="4"/>
  <c r="AW63" i="4"/>
  <c r="AT63" i="4"/>
  <c r="AQ63" i="4"/>
  <c r="AN63" i="4"/>
  <c r="AK63" i="4"/>
  <c r="AH63" i="4"/>
  <c r="AE63" i="4"/>
  <c r="AB63" i="4"/>
  <c r="Y63" i="4"/>
  <c r="V63" i="4"/>
  <c r="S63" i="4"/>
  <c r="P63" i="4"/>
  <c r="M63" i="4"/>
  <c r="J63" i="4"/>
  <c r="G63" i="4"/>
  <c r="D63" i="4"/>
  <c r="DE62" i="4"/>
  <c r="DB62" i="4"/>
  <c r="CY62" i="4"/>
  <c r="CV62" i="4"/>
  <c r="CS62" i="4"/>
  <c r="CP62" i="4"/>
  <c r="CM62" i="4"/>
  <c r="CJ62" i="4"/>
  <c r="CG62" i="4"/>
  <c r="CD62" i="4"/>
  <c r="CA62" i="4"/>
  <c r="BX62" i="4"/>
  <c r="BU62" i="4"/>
  <c r="BR62" i="4"/>
  <c r="BO62" i="4"/>
  <c r="BL62" i="4"/>
  <c r="BI62" i="4"/>
  <c r="BF62" i="4"/>
  <c r="BC62" i="4"/>
  <c r="AZ62" i="4"/>
  <c r="AW62" i="4"/>
  <c r="AT62" i="4"/>
  <c r="AQ62" i="4"/>
  <c r="AN62" i="4"/>
  <c r="AK62" i="4"/>
  <c r="AH62" i="4"/>
  <c r="AE62" i="4"/>
  <c r="AB62" i="4"/>
  <c r="Y62" i="4"/>
  <c r="V62" i="4"/>
  <c r="S62" i="4"/>
  <c r="P62" i="4"/>
  <c r="M62" i="4"/>
  <c r="J62" i="4"/>
  <c r="G62" i="4"/>
  <c r="D62" i="4"/>
  <c r="DE61" i="4"/>
  <c r="DB61" i="4"/>
  <c r="CY61" i="4"/>
  <c r="CV61" i="4"/>
  <c r="CS61" i="4"/>
  <c r="CP61" i="4"/>
  <c r="CM61" i="4"/>
  <c r="CJ61" i="4"/>
  <c r="CG61" i="4"/>
  <c r="CD61" i="4"/>
  <c r="CA61" i="4"/>
  <c r="BX61" i="4"/>
  <c r="BU61" i="4"/>
  <c r="BR61" i="4"/>
  <c r="BO61" i="4"/>
  <c r="BL61" i="4"/>
  <c r="BI61" i="4"/>
  <c r="BF61" i="4"/>
  <c r="BC61" i="4"/>
  <c r="AZ61" i="4"/>
  <c r="AW61" i="4"/>
  <c r="AT61" i="4"/>
  <c r="AQ61" i="4"/>
  <c r="AN61" i="4"/>
  <c r="AK61" i="4"/>
  <c r="AH61" i="4"/>
  <c r="AE61" i="4"/>
  <c r="AB61" i="4"/>
  <c r="Y61" i="4"/>
  <c r="V61" i="4"/>
  <c r="S61" i="4"/>
  <c r="P61" i="4"/>
  <c r="M61" i="4"/>
  <c r="J61" i="4"/>
  <c r="G61" i="4"/>
  <c r="D61" i="4"/>
  <c r="DE60" i="4"/>
  <c r="DB60" i="4"/>
  <c r="CY60" i="4"/>
  <c r="CV60" i="4"/>
  <c r="CS60" i="4"/>
  <c r="CP60" i="4"/>
  <c r="CM60" i="4"/>
  <c r="CJ60" i="4"/>
  <c r="CG60" i="4"/>
  <c r="CD60" i="4"/>
  <c r="CA60" i="4"/>
  <c r="BX60" i="4"/>
  <c r="BU60" i="4"/>
  <c r="BR60" i="4"/>
  <c r="BO60" i="4"/>
  <c r="BL60" i="4"/>
  <c r="BI60" i="4"/>
  <c r="BF60" i="4"/>
  <c r="BC60" i="4"/>
  <c r="AZ60" i="4"/>
  <c r="AW60" i="4"/>
  <c r="AT60" i="4"/>
  <c r="AQ60" i="4"/>
  <c r="AN60" i="4"/>
  <c r="AK60" i="4"/>
  <c r="AH60" i="4"/>
  <c r="AE60" i="4"/>
  <c r="AB60" i="4"/>
  <c r="Y60" i="4"/>
  <c r="V60" i="4"/>
  <c r="S60" i="4"/>
  <c r="P60" i="4"/>
  <c r="M60" i="4"/>
  <c r="J60" i="4"/>
  <c r="G60" i="4"/>
  <c r="D60" i="4"/>
  <c r="DE59" i="4"/>
  <c r="DB59" i="4"/>
  <c r="CY59" i="4"/>
  <c r="CV59" i="4"/>
  <c r="CS59" i="4"/>
  <c r="CP59" i="4"/>
  <c r="CM59" i="4"/>
  <c r="CJ59" i="4"/>
  <c r="CG59" i="4"/>
  <c r="CD59" i="4"/>
  <c r="CA59" i="4"/>
  <c r="BX59" i="4"/>
  <c r="BU59" i="4"/>
  <c r="BR59" i="4"/>
  <c r="BO59" i="4"/>
  <c r="BL59" i="4"/>
  <c r="BI59" i="4"/>
  <c r="BF59" i="4"/>
  <c r="BC59" i="4"/>
  <c r="AZ59" i="4"/>
  <c r="AW59" i="4"/>
  <c r="AT59" i="4"/>
  <c r="AQ59" i="4"/>
  <c r="AN59" i="4"/>
  <c r="AK59" i="4"/>
  <c r="AH59" i="4"/>
  <c r="AE59" i="4"/>
  <c r="AB59" i="4"/>
  <c r="Y59" i="4"/>
  <c r="V59" i="4"/>
  <c r="S59" i="4"/>
  <c r="P59" i="4"/>
  <c r="M59" i="4"/>
  <c r="J59" i="4"/>
  <c r="G59" i="4"/>
  <c r="D59" i="4"/>
  <c r="DE58" i="4"/>
  <c r="DB58" i="4"/>
  <c r="CY58" i="4"/>
  <c r="CV58" i="4"/>
  <c r="CS58" i="4"/>
  <c r="CP58" i="4"/>
  <c r="CM58" i="4"/>
  <c r="CJ58" i="4"/>
  <c r="CG58" i="4"/>
  <c r="CD58" i="4"/>
  <c r="CA58" i="4"/>
  <c r="BX58" i="4"/>
  <c r="BU58" i="4"/>
  <c r="BR58" i="4"/>
  <c r="BO58" i="4"/>
  <c r="BL58" i="4"/>
  <c r="BI58" i="4"/>
  <c r="BF58" i="4"/>
  <c r="BC58" i="4"/>
  <c r="AZ58" i="4"/>
  <c r="AW58" i="4"/>
  <c r="AT58" i="4"/>
  <c r="AQ58" i="4"/>
  <c r="AN58" i="4"/>
  <c r="AK58" i="4"/>
  <c r="AH58" i="4"/>
  <c r="AE58" i="4"/>
  <c r="AB58" i="4"/>
  <c r="Y58" i="4"/>
  <c r="V58" i="4"/>
  <c r="S58" i="4"/>
  <c r="P58" i="4"/>
  <c r="M58" i="4"/>
  <c r="J58" i="4"/>
  <c r="G58" i="4"/>
  <c r="D58" i="4"/>
  <c r="DE57" i="4"/>
  <c r="DB57" i="4"/>
  <c r="CY57" i="4"/>
  <c r="CV57" i="4"/>
  <c r="CS57" i="4"/>
  <c r="CP57" i="4"/>
  <c r="CM57" i="4"/>
  <c r="CJ57" i="4"/>
  <c r="CG57" i="4"/>
  <c r="CD57" i="4"/>
  <c r="CA57" i="4"/>
  <c r="BX57" i="4"/>
  <c r="BU57" i="4"/>
  <c r="BR57" i="4"/>
  <c r="BO57" i="4"/>
  <c r="BL57" i="4"/>
  <c r="BI57" i="4"/>
  <c r="BF57" i="4"/>
  <c r="BC57" i="4"/>
  <c r="AZ57" i="4"/>
  <c r="AW57" i="4"/>
  <c r="AT57" i="4"/>
  <c r="AQ57" i="4"/>
  <c r="AN57" i="4"/>
  <c r="AK57" i="4"/>
  <c r="AH57" i="4"/>
  <c r="AE57" i="4"/>
  <c r="AB57" i="4"/>
  <c r="Y57" i="4"/>
  <c r="V57" i="4"/>
  <c r="S57" i="4"/>
  <c r="P57" i="4"/>
  <c r="M57" i="4"/>
  <c r="J57" i="4"/>
  <c r="G57" i="4"/>
  <c r="D57" i="4"/>
  <c r="DE54" i="4"/>
  <c r="DB54" i="4"/>
  <c r="CY54" i="4"/>
  <c r="CV54" i="4"/>
  <c r="CS54" i="4"/>
  <c r="CP54" i="4"/>
  <c r="CK54" i="4"/>
  <c r="CM54" i="4"/>
  <c r="CH54" i="4"/>
  <c r="CJ54" i="4"/>
  <c r="CG54" i="4"/>
  <c r="CD54" i="4"/>
  <c r="CA54" i="4"/>
  <c r="BX54" i="4"/>
  <c r="BU54" i="4"/>
  <c r="BR54" i="4"/>
  <c r="BO54" i="4"/>
  <c r="BL54" i="4"/>
  <c r="BI54" i="4"/>
  <c r="BF54" i="4"/>
  <c r="BC54" i="4"/>
  <c r="AZ54" i="4"/>
  <c r="AW54" i="4"/>
  <c r="AT54" i="4"/>
  <c r="AQ54" i="4"/>
  <c r="AN54" i="4"/>
  <c r="AK54" i="4"/>
  <c r="AH54" i="4"/>
  <c r="AC54" i="4"/>
  <c r="AE54" i="4"/>
  <c r="Z54" i="4"/>
  <c r="AB54" i="4"/>
  <c r="Y54" i="4"/>
  <c r="V54" i="4"/>
  <c r="S54" i="4"/>
  <c r="P54" i="4"/>
  <c r="K54" i="4"/>
  <c r="M54" i="4"/>
  <c r="J54" i="4"/>
  <c r="G54" i="4"/>
  <c r="D54" i="4"/>
  <c r="DE53" i="4"/>
  <c r="DB53" i="4"/>
  <c r="CY53" i="4"/>
  <c r="CV53" i="4"/>
  <c r="CS53" i="4"/>
  <c r="CP53" i="4"/>
  <c r="CM53" i="4"/>
  <c r="CJ53" i="4"/>
  <c r="CG53" i="4"/>
  <c r="CD53" i="4"/>
  <c r="CA53" i="4"/>
  <c r="BX53" i="4"/>
  <c r="BU53" i="4"/>
  <c r="BR53" i="4"/>
  <c r="BO53" i="4"/>
  <c r="BL53" i="4"/>
  <c r="BI53" i="4"/>
  <c r="BF53" i="4"/>
  <c r="BC53" i="4"/>
  <c r="AZ53" i="4"/>
  <c r="AW53" i="4"/>
  <c r="AT53" i="4"/>
  <c r="AQ53" i="4"/>
  <c r="AN53" i="4"/>
  <c r="AK53" i="4"/>
  <c r="AH53" i="4"/>
  <c r="AE53" i="4"/>
  <c r="AB53" i="4"/>
  <c r="Y53" i="4"/>
  <c r="V53" i="4"/>
  <c r="S53" i="4"/>
  <c r="P53" i="4"/>
  <c r="M53" i="4"/>
  <c r="J53" i="4"/>
  <c r="G53" i="4"/>
  <c r="D53" i="4"/>
  <c r="DE52" i="4"/>
  <c r="DB52" i="4"/>
  <c r="CY52" i="4"/>
  <c r="CV52" i="4"/>
  <c r="CS52" i="4"/>
  <c r="CP52" i="4"/>
  <c r="CM52" i="4"/>
  <c r="CJ52" i="4"/>
  <c r="CG52" i="4"/>
  <c r="CD52" i="4"/>
  <c r="CA52" i="4"/>
  <c r="BX52" i="4"/>
  <c r="BU52" i="4"/>
  <c r="BR52" i="4"/>
  <c r="BO52" i="4"/>
  <c r="BL52" i="4"/>
  <c r="BI52" i="4"/>
  <c r="BF52" i="4"/>
  <c r="BC52" i="4"/>
  <c r="AZ52" i="4"/>
  <c r="AW52" i="4"/>
  <c r="AT52" i="4"/>
  <c r="AQ52" i="4"/>
  <c r="AN52" i="4"/>
  <c r="AK52" i="4"/>
  <c r="AH52" i="4"/>
  <c r="AE52" i="4"/>
  <c r="AB52" i="4"/>
  <c r="Y52" i="4"/>
  <c r="V52" i="4"/>
  <c r="S52" i="4"/>
  <c r="P52" i="4"/>
  <c r="M52" i="4"/>
  <c r="J52" i="4"/>
  <c r="G52" i="4"/>
  <c r="D52" i="4"/>
  <c r="DC49" i="4"/>
  <c r="DE49" i="4"/>
  <c r="CZ49" i="4"/>
  <c r="DB49" i="4"/>
  <c r="CW49" i="4"/>
  <c r="CY49" i="4"/>
  <c r="CT49" i="4"/>
  <c r="CV49" i="4"/>
  <c r="CQ49" i="4"/>
  <c r="CS49" i="4"/>
  <c r="CN49" i="4"/>
  <c r="CP49" i="4"/>
  <c r="CK49" i="4"/>
  <c r="CM49" i="4"/>
  <c r="CH49" i="4"/>
  <c r="CJ49" i="4"/>
  <c r="CE49" i="4"/>
  <c r="CG49" i="4"/>
  <c r="CB49" i="4"/>
  <c r="CD49" i="4"/>
  <c r="BY49" i="4"/>
  <c r="CA49" i="4"/>
  <c r="BV49" i="4"/>
  <c r="BX49" i="4"/>
  <c r="BS49" i="4"/>
  <c r="BU49" i="4"/>
  <c r="BP49" i="4"/>
  <c r="BR49" i="4"/>
  <c r="BM49" i="4"/>
  <c r="BO49" i="4"/>
  <c r="BJ49" i="4"/>
  <c r="BL49" i="4"/>
  <c r="BG49" i="4"/>
  <c r="BI49" i="4"/>
  <c r="BD49" i="4"/>
  <c r="BF49" i="4"/>
  <c r="BA49" i="4"/>
  <c r="BC49" i="4"/>
  <c r="AX49" i="4"/>
  <c r="AZ49" i="4"/>
  <c r="AU49" i="4"/>
  <c r="AW49" i="4"/>
  <c r="AR49" i="4"/>
  <c r="AT49" i="4"/>
  <c r="AO49" i="4"/>
  <c r="AQ49" i="4"/>
  <c r="AL49" i="4"/>
  <c r="AN49" i="4"/>
  <c r="AI49" i="4"/>
  <c r="AK49" i="4"/>
  <c r="AF49" i="4"/>
  <c r="AH49" i="4"/>
  <c r="AC49" i="4"/>
  <c r="AE49" i="4"/>
  <c r="Z49" i="4"/>
  <c r="AB49" i="4"/>
  <c r="W49" i="4"/>
  <c r="Y49" i="4"/>
  <c r="T49" i="4"/>
  <c r="V49" i="4"/>
  <c r="Q49" i="4"/>
  <c r="S49" i="4"/>
  <c r="N49" i="4"/>
  <c r="P49" i="4"/>
  <c r="K49" i="4"/>
  <c r="M49" i="4"/>
  <c r="H49" i="4"/>
  <c r="J49" i="4"/>
  <c r="E49" i="4"/>
  <c r="G49" i="4"/>
  <c r="B49" i="4"/>
  <c r="D49" i="4"/>
  <c r="DE48" i="4"/>
  <c r="DB48" i="4"/>
  <c r="CY48" i="4"/>
  <c r="CV48" i="4"/>
  <c r="CS48" i="4"/>
  <c r="CP48" i="4"/>
  <c r="CM48" i="4"/>
  <c r="CJ48" i="4"/>
  <c r="CG48" i="4"/>
  <c r="CD48" i="4"/>
  <c r="CA48" i="4"/>
  <c r="BX48" i="4"/>
  <c r="BU48" i="4"/>
  <c r="BR48" i="4"/>
  <c r="BO48" i="4"/>
  <c r="BL48" i="4"/>
  <c r="BI48" i="4"/>
  <c r="BF48" i="4"/>
  <c r="BC48" i="4"/>
  <c r="AZ48" i="4"/>
  <c r="AW48" i="4"/>
  <c r="AT48" i="4"/>
  <c r="AQ48" i="4"/>
  <c r="AN48" i="4"/>
  <c r="AK48" i="4"/>
  <c r="AH48" i="4"/>
  <c r="AE48" i="4"/>
  <c r="AB48" i="4"/>
  <c r="Y48" i="4"/>
  <c r="V48" i="4"/>
  <c r="S48" i="4"/>
  <c r="P48" i="4"/>
  <c r="M48" i="4"/>
  <c r="J48" i="4"/>
  <c r="G48" i="4"/>
  <c r="D48" i="4"/>
  <c r="DE47" i="4"/>
  <c r="DB47" i="4"/>
  <c r="CY47" i="4"/>
  <c r="CV47" i="4"/>
  <c r="CS47" i="4"/>
  <c r="CP47" i="4"/>
  <c r="CM47" i="4"/>
  <c r="CJ47" i="4"/>
  <c r="CG47" i="4"/>
  <c r="CD47" i="4"/>
  <c r="CA47" i="4"/>
  <c r="BX47" i="4"/>
  <c r="BU47" i="4"/>
  <c r="BR47" i="4"/>
  <c r="BO47" i="4"/>
  <c r="BL47" i="4"/>
  <c r="BI47" i="4"/>
  <c r="BF47" i="4"/>
  <c r="BC47" i="4"/>
  <c r="AZ47" i="4"/>
  <c r="AW47" i="4"/>
  <c r="AT47" i="4"/>
  <c r="AQ47" i="4"/>
  <c r="AN47" i="4"/>
  <c r="AK47" i="4"/>
  <c r="AH47" i="4"/>
  <c r="AE47" i="4"/>
  <c r="AB47" i="4"/>
  <c r="Y47" i="4"/>
  <c r="V47" i="4"/>
  <c r="S47" i="4"/>
  <c r="P47" i="4"/>
  <c r="M47" i="4"/>
  <c r="J47" i="4"/>
  <c r="G47" i="4"/>
  <c r="D47" i="4"/>
  <c r="DC44" i="4"/>
  <c r="DE44" i="4"/>
  <c r="CZ44" i="4"/>
  <c r="DB44" i="4"/>
  <c r="CW44" i="4"/>
  <c r="CY44" i="4"/>
  <c r="CT44" i="4"/>
  <c r="CV44" i="4"/>
  <c r="CQ44" i="4"/>
  <c r="CS44" i="4"/>
  <c r="CN44" i="4"/>
  <c r="CP44" i="4"/>
  <c r="CK44" i="4"/>
  <c r="CM44" i="4"/>
  <c r="CH44" i="4"/>
  <c r="CJ44" i="4"/>
  <c r="CG44" i="4"/>
  <c r="CD44" i="4"/>
  <c r="CA44" i="4"/>
  <c r="BV44" i="4"/>
  <c r="BS44" i="4"/>
  <c r="BU44" i="4"/>
  <c r="BP44" i="4"/>
  <c r="BR44" i="4"/>
  <c r="BO44" i="4"/>
  <c r="BL44" i="4"/>
  <c r="BG44" i="4"/>
  <c r="BI44" i="4"/>
  <c r="BD44" i="4"/>
  <c r="BF44" i="4"/>
  <c r="BA44" i="4"/>
  <c r="BC44" i="4"/>
  <c r="AX44" i="4"/>
  <c r="AZ44" i="4"/>
  <c r="AW44" i="4"/>
  <c r="AR44" i="4"/>
  <c r="AT44" i="4"/>
  <c r="AO44" i="4"/>
  <c r="AL44" i="4"/>
  <c r="AN44" i="4"/>
  <c r="AI44" i="4"/>
  <c r="AK44" i="4"/>
  <c r="AF44" i="4"/>
  <c r="AH44" i="4"/>
  <c r="AC44" i="4"/>
  <c r="W44" i="4"/>
  <c r="Y44" i="4"/>
  <c r="T44" i="4"/>
  <c r="V44" i="4"/>
  <c r="Q44" i="4"/>
  <c r="N44" i="4"/>
  <c r="K44" i="4"/>
  <c r="G44" i="4"/>
  <c r="D44" i="4"/>
  <c r="DE43" i="4"/>
  <c r="DB43" i="4"/>
  <c r="CY43" i="4"/>
  <c r="CV43" i="4"/>
  <c r="CS43" i="4"/>
  <c r="CP43" i="4"/>
  <c r="CM43" i="4"/>
  <c r="CJ43" i="4"/>
  <c r="CG43" i="4"/>
  <c r="CD43" i="4"/>
  <c r="BU43" i="4"/>
  <c r="BR43" i="4"/>
  <c r="BO43" i="4"/>
  <c r="BL43" i="4"/>
  <c r="BI43" i="4"/>
  <c r="BF43" i="4"/>
  <c r="BC43" i="4"/>
  <c r="AZ43" i="4"/>
  <c r="AW43" i="4"/>
  <c r="AT43" i="4"/>
  <c r="AQ43" i="4"/>
  <c r="AN43" i="4"/>
  <c r="AK43" i="4"/>
  <c r="AH43" i="4"/>
  <c r="Y43" i="4"/>
  <c r="V43" i="4"/>
  <c r="S43" i="4"/>
  <c r="P43" i="4"/>
  <c r="G43" i="4"/>
  <c r="D43" i="4"/>
  <c r="DB42" i="4"/>
  <c r="CY42" i="4"/>
  <c r="CV42" i="4"/>
  <c r="CS42" i="4"/>
  <c r="CP42" i="4"/>
  <c r="CM42" i="4"/>
  <c r="CJ42" i="4"/>
  <c r="CG42" i="4"/>
  <c r="CD42" i="4"/>
  <c r="BU42" i="4"/>
  <c r="BR42" i="4"/>
  <c r="BO42" i="4"/>
  <c r="BL42" i="4"/>
  <c r="BI42" i="4"/>
  <c r="BF42" i="4"/>
  <c r="BC42" i="4"/>
  <c r="AZ42" i="4"/>
  <c r="AW42" i="4"/>
  <c r="AT42" i="4"/>
  <c r="AQ42" i="4"/>
  <c r="AN42" i="4"/>
  <c r="AK42" i="4"/>
  <c r="AH42" i="4"/>
  <c r="Y42" i="4"/>
  <c r="V42" i="4"/>
  <c r="S42" i="4"/>
  <c r="P42" i="4"/>
  <c r="G42" i="4"/>
  <c r="D42" i="4"/>
  <c r="DB41" i="4"/>
  <c r="CY41" i="4"/>
  <c r="CV41" i="4"/>
  <c r="CS41" i="4"/>
  <c r="CP41" i="4"/>
  <c r="CM41" i="4"/>
  <c r="CJ41" i="4"/>
  <c r="CG41" i="4"/>
  <c r="CD41" i="4"/>
  <c r="BU41" i="4"/>
  <c r="BR41" i="4"/>
  <c r="BO41" i="4"/>
  <c r="BL41" i="4"/>
  <c r="BI41" i="4"/>
  <c r="BF41" i="4"/>
  <c r="BC41" i="4"/>
  <c r="AZ41" i="4"/>
  <c r="AW41" i="4"/>
  <c r="AT41" i="4"/>
  <c r="AQ41" i="4"/>
  <c r="AN41" i="4"/>
  <c r="AK41" i="4"/>
  <c r="AH41" i="4"/>
  <c r="Y41" i="4"/>
  <c r="V41" i="4"/>
  <c r="S41" i="4"/>
  <c r="P41" i="4"/>
  <c r="G41" i="4"/>
  <c r="D41" i="4"/>
  <c r="DC38" i="4"/>
  <c r="DE38" i="4"/>
  <c r="CZ38" i="4"/>
  <c r="DB38" i="4"/>
  <c r="CW38" i="4"/>
  <c r="CY38" i="4"/>
  <c r="CT38" i="4"/>
  <c r="CV38" i="4"/>
  <c r="CQ38" i="4"/>
  <c r="CS38" i="4"/>
  <c r="CN38" i="4"/>
  <c r="CP38" i="4"/>
  <c r="CK38" i="4"/>
  <c r="CM38" i="4"/>
  <c r="CH38" i="4"/>
  <c r="CJ38" i="4"/>
  <c r="CE38" i="4"/>
  <c r="CG38" i="4"/>
  <c r="CB38" i="4"/>
  <c r="CD38" i="4"/>
  <c r="BY38" i="4"/>
  <c r="CA38" i="4"/>
  <c r="BV38" i="4"/>
  <c r="BX38" i="4"/>
  <c r="BU38" i="4"/>
  <c r="BR38" i="4"/>
  <c r="BM38" i="4"/>
  <c r="BJ38" i="4"/>
  <c r="BG38" i="4"/>
  <c r="BI38" i="4"/>
  <c r="BD38" i="4"/>
  <c r="BF38" i="4"/>
  <c r="BA38" i="4"/>
  <c r="BC38" i="4"/>
  <c r="AX38" i="4"/>
  <c r="AZ38" i="4"/>
  <c r="AW38" i="4"/>
  <c r="AR38" i="4"/>
  <c r="AT38" i="4"/>
  <c r="AO38" i="4"/>
  <c r="AQ38" i="4"/>
  <c r="AL38" i="4"/>
  <c r="AN38" i="4"/>
  <c r="AI38" i="4"/>
  <c r="AK38" i="4"/>
  <c r="AF38" i="4"/>
  <c r="AH38" i="4"/>
  <c r="AC38" i="4"/>
  <c r="AE38" i="4"/>
  <c r="Z38" i="4"/>
  <c r="AB38" i="4"/>
  <c r="W38" i="4"/>
  <c r="Y38" i="4"/>
  <c r="T38" i="4"/>
  <c r="V38" i="4"/>
  <c r="N38" i="4"/>
  <c r="K38" i="4"/>
  <c r="M38" i="4"/>
  <c r="H38" i="4"/>
  <c r="J38" i="4"/>
  <c r="E38" i="4"/>
  <c r="G38" i="4"/>
  <c r="B38" i="4"/>
  <c r="D38" i="4"/>
  <c r="DE37" i="4"/>
  <c r="DB37" i="4"/>
  <c r="CY37" i="4"/>
  <c r="CV37" i="4"/>
  <c r="CS37" i="4"/>
  <c r="CP37" i="4"/>
  <c r="CM37" i="4"/>
  <c r="CJ37" i="4"/>
  <c r="CG37" i="4"/>
  <c r="CD37" i="4"/>
  <c r="CA37" i="4"/>
  <c r="BX37" i="4"/>
  <c r="BU37" i="4"/>
  <c r="BR37" i="4"/>
  <c r="BO37" i="4"/>
  <c r="BL37" i="4"/>
  <c r="BL36" i="4"/>
  <c r="BL38" i="4"/>
  <c r="BI37" i="4"/>
  <c r="BF37" i="4"/>
  <c r="BC37" i="4"/>
  <c r="AZ37" i="4"/>
  <c r="AW37" i="4"/>
  <c r="AT37" i="4"/>
  <c r="AQ37" i="4"/>
  <c r="AN37" i="4"/>
  <c r="AK37" i="4"/>
  <c r="AH37" i="4"/>
  <c r="AE37" i="4"/>
  <c r="AB37" i="4"/>
  <c r="Y37" i="4"/>
  <c r="V37" i="4"/>
  <c r="M37" i="4"/>
  <c r="J37" i="4"/>
  <c r="G37" i="4"/>
  <c r="D37" i="4"/>
  <c r="DE36" i="4"/>
  <c r="DB36" i="4"/>
  <c r="CY36" i="4"/>
  <c r="CV36" i="4"/>
  <c r="CS36" i="4"/>
  <c r="CP36" i="4"/>
  <c r="CM36" i="4"/>
  <c r="CJ36" i="4"/>
  <c r="CG36" i="4"/>
  <c r="CD36" i="4"/>
  <c r="CA36" i="4"/>
  <c r="BX36" i="4"/>
  <c r="BU36" i="4"/>
  <c r="BR36" i="4"/>
  <c r="BO36" i="4"/>
  <c r="BI36" i="4"/>
  <c r="BF36" i="4"/>
  <c r="BC36" i="4"/>
  <c r="AZ36" i="4"/>
  <c r="AW36" i="4"/>
  <c r="AT36" i="4"/>
  <c r="AQ36" i="4"/>
  <c r="AN36" i="4"/>
  <c r="AK36" i="4"/>
  <c r="AH36" i="4"/>
  <c r="AE36" i="4"/>
  <c r="AB36" i="4"/>
  <c r="Y36" i="4"/>
  <c r="V36" i="4"/>
  <c r="M36" i="4"/>
  <c r="J36" i="4"/>
  <c r="G36" i="4"/>
  <c r="D36" i="4"/>
  <c r="DC33" i="4"/>
  <c r="DE33" i="4"/>
  <c r="CZ33" i="4"/>
  <c r="DB33" i="4"/>
  <c r="CW33" i="4"/>
  <c r="CY33" i="4"/>
  <c r="CT33" i="4"/>
  <c r="CV33" i="4"/>
  <c r="CQ33" i="4"/>
  <c r="CS33" i="4"/>
  <c r="CN33" i="4"/>
  <c r="CP33" i="4"/>
  <c r="CK33" i="4"/>
  <c r="CE33" i="4"/>
  <c r="CG33" i="4"/>
  <c r="CB33" i="4"/>
  <c r="CD33" i="4"/>
  <c r="BY33" i="4"/>
  <c r="CA33" i="4"/>
  <c r="BV33" i="4"/>
  <c r="BX33" i="4"/>
  <c r="BU33" i="4"/>
  <c r="BR33" i="4"/>
  <c r="BM33" i="4"/>
  <c r="BJ33" i="4"/>
  <c r="BG33" i="4"/>
  <c r="BI33" i="4"/>
  <c r="BD33" i="4"/>
  <c r="BF33" i="4"/>
  <c r="BA33" i="4"/>
  <c r="BC33" i="4"/>
  <c r="AX33" i="4"/>
  <c r="AZ33" i="4"/>
  <c r="AW33" i="4"/>
  <c r="AT33" i="4"/>
  <c r="AO33" i="4"/>
  <c r="AQ33" i="4"/>
  <c r="AL33" i="4"/>
  <c r="AN33" i="4"/>
  <c r="AI33" i="4"/>
  <c r="AK33" i="4"/>
  <c r="AF33" i="4"/>
  <c r="AH33" i="4"/>
  <c r="AC33" i="4"/>
  <c r="AE33" i="4"/>
  <c r="Z33" i="4"/>
  <c r="AB33" i="4"/>
  <c r="W33" i="4"/>
  <c r="Y33" i="4"/>
  <c r="T33" i="4"/>
  <c r="V33" i="4"/>
  <c r="Q33" i="4"/>
  <c r="S33" i="4"/>
  <c r="N33" i="4"/>
  <c r="P33" i="4"/>
  <c r="K33" i="4"/>
  <c r="M33" i="4"/>
  <c r="H33" i="4"/>
  <c r="J33" i="4"/>
  <c r="E33" i="4"/>
  <c r="G33" i="4"/>
  <c r="B33" i="4"/>
  <c r="D33" i="4"/>
  <c r="DE32" i="4"/>
  <c r="DB32" i="4"/>
  <c r="CY32" i="4"/>
  <c r="CV32" i="4"/>
  <c r="CS32" i="4"/>
  <c r="CP32" i="4"/>
  <c r="CM32" i="4"/>
  <c r="CG32" i="4"/>
  <c r="CD32" i="4"/>
  <c r="CA32" i="4"/>
  <c r="BX32" i="4"/>
  <c r="BU32" i="4"/>
  <c r="BR32" i="4"/>
  <c r="BO32" i="4"/>
  <c r="BL32" i="4"/>
  <c r="BI32" i="4"/>
  <c r="BF32" i="4"/>
  <c r="BC32" i="4"/>
  <c r="AZ32" i="4"/>
  <c r="AW32" i="4"/>
  <c r="AT32" i="4"/>
  <c r="AQ32" i="4"/>
  <c r="AN32" i="4"/>
  <c r="AK32" i="4"/>
  <c r="AH32" i="4"/>
  <c r="AE32" i="4"/>
  <c r="AB32" i="4"/>
  <c r="Y32" i="4"/>
  <c r="V32" i="4"/>
  <c r="S32" i="4"/>
  <c r="P32" i="4"/>
  <c r="M32" i="4"/>
  <c r="J32" i="4"/>
  <c r="G32" i="4"/>
  <c r="D32" i="4"/>
  <c r="DE31" i="4"/>
  <c r="DB31" i="4"/>
  <c r="CY31" i="4"/>
  <c r="CV31" i="4"/>
  <c r="CS31" i="4"/>
  <c r="CP31" i="4"/>
  <c r="CM31" i="4"/>
  <c r="CG31" i="4"/>
  <c r="CD31" i="4"/>
  <c r="CA31" i="4"/>
  <c r="BX31" i="4"/>
  <c r="BU31" i="4"/>
  <c r="BR31" i="4"/>
  <c r="BO31" i="4"/>
  <c r="BL31" i="4"/>
  <c r="BI31" i="4"/>
  <c r="BF31" i="4"/>
  <c r="BC31" i="4"/>
  <c r="AZ31" i="4"/>
  <c r="AW31" i="4"/>
  <c r="AT31" i="4"/>
  <c r="AQ31" i="4"/>
  <c r="AN31" i="4"/>
  <c r="AK31" i="4"/>
  <c r="AH31" i="4"/>
  <c r="AE31" i="4"/>
  <c r="AB31" i="4"/>
  <c r="Y31" i="4"/>
  <c r="V31" i="4"/>
  <c r="S31" i="4"/>
  <c r="P31" i="4"/>
  <c r="M31" i="4"/>
  <c r="J31" i="4"/>
  <c r="G31" i="4"/>
  <c r="D31" i="4"/>
  <c r="DE30" i="4"/>
  <c r="DB30" i="4"/>
  <c r="CY30" i="4"/>
  <c r="CV30" i="4"/>
  <c r="CS30" i="4"/>
  <c r="CP30" i="4"/>
  <c r="CM30" i="4"/>
  <c r="CG30" i="4"/>
  <c r="CD30" i="4"/>
  <c r="CA30" i="4"/>
  <c r="BX30" i="4"/>
  <c r="BU30" i="4"/>
  <c r="BR30" i="4"/>
  <c r="BO30" i="4"/>
  <c r="BL30" i="4"/>
  <c r="BI30" i="4"/>
  <c r="BF30" i="4"/>
  <c r="BC30" i="4"/>
  <c r="AZ30" i="4"/>
  <c r="AW30" i="4"/>
  <c r="AT30" i="4"/>
  <c r="AQ30" i="4"/>
  <c r="AN30" i="4"/>
  <c r="AK30" i="4"/>
  <c r="AH30" i="4"/>
  <c r="AE30" i="4"/>
  <c r="AB30" i="4"/>
  <c r="Y30" i="4"/>
  <c r="V30" i="4"/>
  <c r="S30" i="4"/>
  <c r="P30" i="4"/>
  <c r="M30" i="4"/>
  <c r="J30" i="4"/>
  <c r="G30" i="4"/>
  <c r="D30" i="4"/>
  <c r="DE29" i="4"/>
  <c r="DB29" i="4"/>
  <c r="CY29" i="4"/>
  <c r="CV29" i="4"/>
  <c r="CS29" i="4"/>
  <c r="CP29" i="4"/>
  <c r="CM29" i="4"/>
  <c r="CG29" i="4"/>
  <c r="CD29" i="4"/>
  <c r="CA29" i="4"/>
  <c r="BX29" i="4"/>
  <c r="BU29" i="4"/>
  <c r="BR29" i="4"/>
  <c r="BO29" i="4"/>
  <c r="BO33" i="4"/>
  <c r="BL29" i="4"/>
  <c r="BI29" i="4"/>
  <c r="BF29" i="4"/>
  <c r="BC29" i="4"/>
  <c r="AZ29" i="4"/>
  <c r="AW29" i="4"/>
  <c r="AT29" i="4"/>
  <c r="AQ29" i="4"/>
  <c r="AN29" i="4"/>
  <c r="AK29" i="4"/>
  <c r="AH29" i="4"/>
  <c r="AE29" i="4"/>
  <c r="AB29" i="4"/>
  <c r="Y29" i="4"/>
  <c r="V29" i="4"/>
  <c r="S29" i="4"/>
  <c r="P29" i="4"/>
  <c r="M29" i="4"/>
  <c r="J29" i="4"/>
  <c r="G29" i="4"/>
  <c r="D29" i="4"/>
  <c r="CQ26" i="4"/>
  <c r="CS26" i="4"/>
  <c r="CN26" i="4"/>
  <c r="CP26" i="4"/>
  <c r="CK26" i="4"/>
  <c r="CM26" i="4"/>
  <c r="CE26" i="4"/>
  <c r="CG26" i="4"/>
  <c r="CB26" i="4"/>
  <c r="CD26" i="4"/>
  <c r="BY26" i="4"/>
  <c r="CA26" i="4"/>
  <c r="BS26" i="4"/>
  <c r="BU26" i="4"/>
  <c r="BP26" i="4"/>
  <c r="BR26" i="4"/>
  <c r="BM26" i="4"/>
  <c r="BO26" i="4"/>
  <c r="BJ26" i="4"/>
  <c r="BL26" i="4"/>
  <c r="AU26" i="4"/>
  <c r="AW26" i="4"/>
  <c r="AR26" i="4"/>
  <c r="AT26" i="4"/>
  <c r="AC26" i="4"/>
  <c r="AE26" i="4"/>
  <c r="Z26" i="4"/>
  <c r="AB26" i="4"/>
  <c r="H26" i="4"/>
  <c r="J26" i="4"/>
  <c r="E26" i="4"/>
  <c r="G26" i="4"/>
  <c r="B26" i="4"/>
  <c r="D26" i="4"/>
  <c r="DE25" i="4"/>
  <c r="DB25" i="4"/>
  <c r="CY25" i="4"/>
  <c r="CV25" i="4"/>
  <c r="CS25" i="4"/>
  <c r="CP25" i="4"/>
  <c r="CM25" i="4"/>
  <c r="CJ25" i="4"/>
  <c r="CG25" i="4"/>
  <c r="CD25" i="4"/>
  <c r="CA25" i="4"/>
  <c r="BX25" i="4"/>
  <c r="BU25" i="4"/>
  <c r="BR25" i="4"/>
  <c r="BO25" i="4"/>
  <c r="BL25" i="4"/>
  <c r="BI25" i="4"/>
  <c r="BF25" i="4"/>
  <c r="BC25" i="4"/>
  <c r="AZ25" i="4"/>
  <c r="AW25" i="4"/>
  <c r="AT25" i="4"/>
  <c r="AQ25" i="4"/>
  <c r="AN25" i="4"/>
  <c r="AK25" i="4"/>
  <c r="AH25" i="4"/>
  <c r="AE25" i="4"/>
  <c r="AB25" i="4"/>
  <c r="Y25" i="4"/>
  <c r="V25" i="4"/>
  <c r="S25" i="4"/>
  <c r="P25" i="4"/>
  <c r="M25" i="4"/>
  <c r="J25" i="4"/>
  <c r="G25" i="4"/>
  <c r="D25" i="4"/>
  <c r="DE24" i="4"/>
  <c r="DB24" i="4"/>
  <c r="CY24" i="4"/>
  <c r="CV24" i="4"/>
  <c r="CS24" i="4"/>
  <c r="CP24" i="4"/>
  <c r="CM24" i="4"/>
  <c r="CJ24" i="4"/>
  <c r="CG24" i="4"/>
  <c r="CD24" i="4"/>
  <c r="CA24" i="4"/>
  <c r="BX24" i="4"/>
  <c r="BU24" i="4"/>
  <c r="BR24" i="4"/>
  <c r="BO24" i="4"/>
  <c r="BL24" i="4"/>
  <c r="BI24" i="4"/>
  <c r="BF24" i="4"/>
  <c r="BC24" i="4"/>
  <c r="AZ24" i="4"/>
  <c r="AW24" i="4"/>
  <c r="AT24" i="4"/>
  <c r="AQ24" i="4"/>
  <c r="AN24" i="4"/>
  <c r="AK24" i="4"/>
  <c r="AH24" i="4"/>
  <c r="AE24" i="4"/>
  <c r="AB24" i="4"/>
  <c r="Y24" i="4"/>
  <c r="V24" i="4"/>
  <c r="S24" i="4"/>
  <c r="P24" i="4"/>
  <c r="M24" i="4"/>
  <c r="J24" i="4"/>
  <c r="G24" i="4"/>
  <c r="D24" i="4"/>
  <c r="DE23" i="4"/>
  <c r="DB23" i="4"/>
  <c r="CY23" i="4"/>
  <c r="CV23" i="4"/>
  <c r="CS23" i="4"/>
  <c r="CP23" i="4"/>
  <c r="CM23" i="4"/>
  <c r="CJ23" i="4"/>
  <c r="CG23" i="4"/>
  <c r="CD23" i="4"/>
  <c r="CA23" i="4"/>
  <c r="BX23" i="4"/>
  <c r="BU23" i="4"/>
  <c r="BR23" i="4"/>
  <c r="BO23" i="4"/>
  <c r="BL23" i="4"/>
  <c r="BI23" i="4"/>
  <c r="BF23" i="4"/>
  <c r="BC23" i="4"/>
  <c r="AZ23" i="4"/>
  <c r="AW23" i="4"/>
  <c r="AT23" i="4"/>
  <c r="AQ23" i="4"/>
  <c r="AN23" i="4"/>
  <c r="AK23" i="4"/>
  <c r="AH23" i="4"/>
  <c r="AE23" i="4"/>
  <c r="AB23" i="4"/>
  <c r="Y23" i="4"/>
  <c r="V23" i="4"/>
  <c r="S23" i="4"/>
  <c r="P23" i="4"/>
  <c r="M23" i="4"/>
  <c r="J23" i="4"/>
  <c r="G23" i="4"/>
  <c r="D23" i="4"/>
  <c r="DE22" i="4"/>
  <c r="DB22" i="4"/>
  <c r="CY22" i="4"/>
  <c r="CV22" i="4"/>
  <c r="CS22" i="4"/>
  <c r="CP22" i="4"/>
  <c r="CM22" i="4"/>
  <c r="CJ22" i="4"/>
  <c r="CG22" i="4"/>
  <c r="CD22" i="4"/>
  <c r="CA22" i="4"/>
  <c r="BX22" i="4"/>
  <c r="BU22" i="4"/>
  <c r="BR22" i="4"/>
  <c r="BO22" i="4"/>
  <c r="BL22" i="4"/>
  <c r="BI22" i="4"/>
  <c r="BF22" i="4"/>
  <c r="BC22" i="4"/>
  <c r="AZ22" i="4"/>
  <c r="AW22" i="4"/>
  <c r="AT22" i="4"/>
  <c r="AQ22" i="4"/>
  <c r="AN22" i="4"/>
  <c r="AK22" i="4"/>
  <c r="AH22" i="4"/>
  <c r="AE22" i="4"/>
  <c r="AB22" i="4"/>
  <c r="Y22" i="4"/>
  <c r="V22" i="4"/>
  <c r="S22" i="4"/>
  <c r="P22" i="4"/>
  <c r="M22" i="4"/>
  <c r="J22" i="4"/>
  <c r="G22" i="4"/>
  <c r="D22" i="4"/>
  <c r="DC21" i="4"/>
  <c r="DE21" i="4"/>
  <c r="CZ21" i="4"/>
  <c r="DB21" i="4"/>
  <c r="CZ26" i="4"/>
  <c r="DB26" i="4"/>
  <c r="CW21" i="4"/>
  <c r="CY21" i="4"/>
  <c r="CT21" i="4"/>
  <c r="CV21" i="4"/>
  <c r="CT26" i="4"/>
  <c r="CV26" i="4"/>
  <c r="CS21" i="4"/>
  <c r="CP21" i="4"/>
  <c r="CM21" i="4"/>
  <c r="CH21" i="4"/>
  <c r="CH26" i="4"/>
  <c r="CJ26" i="4"/>
  <c r="CG21" i="4"/>
  <c r="CD21" i="4"/>
  <c r="CA21" i="4"/>
  <c r="BV21" i="4"/>
  <c r="BV26" i="4"/>
  <c r="BX26" i="4"/>
  <c r="BU21" i="4"/>
  <c r="BR21" i="4"/>
  <c r="BO21" i="4"/>
  <c r="BL21" i="4"/>
  <c r="BG21" i="4"/>
  <c r="BI21" i="4"/>
  <c r="BG26" i="4"/>
  <c r="BI26" i="4"/>
  <c r="BD21" i="4"/>
  <c r="BD26" i="4"/>
  <c r="BF26" i="4"/>
  <c r="BA21" i="4"/>
  <c r="BC21" i="4"/>
  <c r="BA26" i="4"/>
  <c r="BC26" i="4"/>
  <c r="AX21" i="4"/>
  <c r="AX26" i="4"/>
  <c r="AZ26" i="4"/>
  <c r="AW21" i="4"/>
  <c r="AT21" i="4"/>
  <c r="AO21" i="4"/>
  <c r="AQ21" i="4"/>
  <c r="AL21" i="4"/>
  <c r="AN21" i="4"/>
  <c r="AL26" i="4"/>
  <c r="AN26" i="4"/>
  <c r="AI21" i="4"/>
  <c r="AK21" i="4"/>
  <c r="AF21" i="4"/>
  <c r="AH21" i="4"/>
  <c r="AF26" i="4"/>
  <c r="AH26" i="4"/>
  <c r="AE21" i="4"/>
  <c r="AB21" i="4"/>
  <c r="W21" i="4"/>
  <c r="Y21" i="4"/>
  <c r="W26" i="4"/>
  <c r="Y26" i="4"/>
  <c r="T21" i="4"/>
  <c r="T26" i="4"/>
  <c r="V26" i="4"/>
  <c r="Q21" i="4"/>
  <c r="S21" i="4"/>
  <c r="Q26" i="4"/>
  <c r="S26" i="4"/>
  <c r="N21" i="4"/>
  <c r="N26" i="4"/>
  <c r="P26" i="4"/>
  <c r="K21" i="4"/>
  <c r="M21" i="4"/>
  <c r="K26" i="4"/>
  <c r="M26" i="4"/>
  <c r="J21" i="4"/>
  <c r="G21" i="4"/>
  <c r="D21" i="4"/>
  <c r="DE20" i="4"/>
  <c r="DB20" i="4"/>
  <c r="CY20" i="4"/>
  <c r="CV20" i="4"/>
  <c r="CS20" i="4"/>
  <c r="CP20" i="4"/>
  <c r="CM20" i="4"/>
  <c r="CJ20" i="4"/>
  <c r="CG20" i="4"/>
  <c r="CD20" i="4"/>
  <c r="CA20" i="4"/>
  <c r="BX20" i="4"/>
  <c r="BU20" i="4"/>
  <c r="BR20" i="4"/>
  <c r="BO20" i="4"/>
  <c r="BL20" i="4"/>
  <c r="BI20" i="4"/>
  <c r="BF20" i="4"/>
  <c r="BC20" i="4"/>
  <c r="AZ20" i="4"/>
  <c r="AW20" i="4"/>
  <c r="AT20" i="4"/>
  <c r="AQ20" i="4"/>
  <c r="AN20" i="4"/>
  <c r="AK20" i="4"/>
  <c r="AH20" i="4"/>
  <c r="AE20" i="4"/>
  <c r="AB20" i="4"/>
  <c r="Y20" i="4"/>
  <c r="V20" i="4"/>
  <c r="S20" i="4"/>
  <c r="P20" i="4"/>
  <c r="M20" i="4"/>
  <c r="J20" i="4"/>
  <c r="G20" i="4"/>
  <c r="D20" i="4"/>
  <c r="DE19" i="4"/>
  <c r="DB19" i="4"/>
  <c r="CY19" i="4"/>
  <c r="CV19" i="4"/>
  <c r="CS19" i="4"/>
  <c r="CP19" i="4"/>
  <c r="CM19" i="4"/>
  <c r="CJ19" i="4"/>
  <c r="CG19" i="4"/>
  <c r="CD19" i="4"/>
  <c r="CA19" i="4"/>
  <c r="BX19" i="4"/>
  <c r="BU19" i="4"/>
  <c r="BR19" i="4"/>
  <c r="BO19" i="4"/>
  <c r="BL19" i="4"/>
  <c r="BI19" i="4"/>
  <c r="BF19" i="4"/>
  <c r="BC19" i="4"/>
  <c r="AZ19" i="4"/>
  <c r="AW19" i="4"/>
  <c r="AT19" i="4"/>
  <c r="AQ19" i="4"/>
  <c r="AN19" i="4"/>
  <c r="AK19" i="4"/>
  <c r="AH19" i="4"/>
  <c r="AE19" i="4"/>
  <c r="AB19" i="4"/>
  <c r="Y19" i="4"/>
  <c r="V19" i="4"/>
  <c r="S19" i="4"/>
  <c r="P19" i="4"/>
  <c r="M19" i="4"/>
  <c r="J19" i="4"/>
  <c r="G19" i="4"/>
  <c r="D19" i="4"/>
  <c r="DC16" i="4"/>
  <c r="DE16" i="4"/>
  <c r="CZ16" i="4"/>
  <c r="DB16" i="4"/>
  <c r="CW16" i="4"/>
  <c r="CY16" i="4"/>
  <c r="CT16" i="4"/>
  <c r="CV16" i="4"/>
  <c r="CQ16" i="4"/>
  <c r="CS16" i="4"/>
  <c r="CN16" i="4"/>
  <c r="CP16" i="4"/>
  <c r="CK16" i="4"/>
  <c r="CM16" i="4"/>
  <c r="CH16" i="4"/>
  <c r="CJ16" i="4"/>
  <c r="CE16" i="4"/>
  <c r="CG16" i="4"/>
  <c r="CB16" i="4"/>
  <c r="CD16" i="4"/>
  <c r="BY16" i="4"/>
  <c r="CA16" i="4"/>
  <c r="BV16" i="4"/>
  <c r="BX16" i="4"/>
  <c r="BS16" i="4"/>
  <c r="BU16" i="4"/>
  <c r="BP16" i="4"/>
  <c r="BR16" i="4"/>
  <c r="BM16" i="4"/>
  <c r="BO16" i="4"/>
  <c r="BJ16" i="4"/>
  <c r="BL16" i="4"/>
  <c r="BG16" i="4"/>
  <c r="BI16" i="4"/>
  <c r="BD16" i="4"/>
  <c r="BF16" i="4"/>
  <c r="BA16" i="4"/>
  <c r="BC16" i="4"/>
  <c r="AX16" i="4"/>
  <c r="AZ16" i="4"/>
  <c r="AU16" i="4"/>
  <c r="AW16" i="4"/>
  <c r="AR16" i="4"/>
  <c r="AT16" i="4"/>
  <c r="AO16" i="4"/>
  <c r="AQ16" i="4"/>
  <c r="AL16" i="4"/>
  <c r="AN16" i="4"/>
  <c r="AI16" i="4"/>
  <c r="AK16" i="4"/>
  <c r="AF16" i="4"/>
  <c r="AH16" i="4"/>
  <c r="AC16" i="4"/>
  <c r="AE16" i="4"/>
  <c r="Z16" i="4"/>
  <c r="AB16" i="4"/>
  <c r="W16" i="4"/>
  <c r="Y16" i="4"/>
  <c r="T16" i="4"/>
  <c r="V16" i="4"/>
  <c r="Q16" i="4"/>
  <c r="S16" i="4"/>
  <c r="N16" i="4"/>
  <c r="P16" i="4"/>
  <c r="K16" i="4"/>
  <c r="M16" i="4"/>
  <c r="H16" i="4"/>
  <c r="J16" i="4"/>
  <c r="E16" i="4"/>
  <c r="G16" i="4"/>
  <c r="B16" i="4"/>
  <c r="D16" i="4"/>
  <c r="DE15" i="4"/>
  <c r="DB15" i="4"/>
  <c r="CY15" i="4"/>
  <c r="CV15" i="4"/>
  <c r="CS15" i="4"/>
  <c r="CP15" i="4"/>
  <c r="CM15" i="4"/>
  <c r="CJ15" i="4"/>
  <c r="CG15" i="4"/>
  <c r="CD15" i="4"/>
  <c r="CA15" i="4"/>
  <c r="BX15" i="4"/>
  <c r="BU15" i="4"/>
  <c r="BR15" i="4"/>
  <c r="BO15" i="4"/>
  <c r="BL15" i="4"/>
  <c r="BI15" i="4"/>
  <c r="BF15" i="4"/>
  <c r="BC15" i="4"/>
  <c r="AZ15" i="4"/>
  <c r="AW15" i="4"/>
  <c r="AT15" i="4"/>
  <c r="AQ15" i="4"/>
  <c r="AN15" i="4"/>
  <c r="AK15" i="4"/>
  <c r="AH15" i="4"/>
  <c r="AE15" i="4"/>
  <c r="AB15" i="4"/>
  <c r="Y15" i="4"/>
  <c r="V15" i="4"/>
  <c r="S15" i="4"/>
  <c r="P15" i="4"/>
  <c r="M15" i="4"/>
  <c r="J15" i="4"/>
  <c r="G15" i="4"/>
  <c r="D15" i="4"/>
  <c r="DE14" i="4"/>
  <c r="DB14" i="4"/>
  <c r="CY14" i="4"/>
  <c r="CV14" i="4"/>
  <c r="CS14" i="4"/>
  <c r="CP14" i="4"/>
  <c r="CM14" i="4"/>
  <c r="CJ14" i="4"/>
  <c r="CG14" i="4"/>
  <c r="CD14" i="4"/>
  <c r="CA14" i="4"/>
  <c r="BX14" i="4"/>
  <c r="BU14" i="4"/>
  <c r="BR14" i="4"/>
  <c r="BO14" i="4"/>
  <c r="BL14" i="4"/>
  <c r="BI14" i="4"/>
  <c r="BF14" i="4"/>
  <c r="BC14" i="4"/>
  <c r="AZ14" i="4"/>
  <c r="AW14" i="4"/>
  <c r="AT14" i="4"/>
  <c r="AQ14" i="4"/>
  <c r="AN14" i="4"/>
  <c r="AK14" i="4"/>
  <c r="AH14" i="4"/>
  <c r="AE14" i="4"/>
  <c r="AB14" i="4"/>
  <c r="Y14" i="4"/>
  <c r="V14" i="4"/>
  <c r="S14" i="4"/>
  <c r="P14" i="4"/>
  <c r="M14" i="4"/>
  <c r="J14" i="4"/>
  <c r="G14" i="4"/>
  <c r="D14" i="4"/>
  <c r="DE13" i="4"/>
  <c r="DB13" i="4"/>
  <c r="CY13" i="4"/>
  <c r="CV13" i="4"/>
  <c r="CS13" i="4"/>
  <c r="CP13" i="4"/>
  <c r="CM13" i="4"/>
  <c r="CJ13" i="4"/>
  <c r="CG13" i="4"/>
  <c r="CD13" i="4"/>
  <c r="CA13" i="4"/>
  <c r="BX13" i="4"/>
  <c r="BU13" i="4"/>
  <c r="BR13" i="4"/>
  <c r="BO13" i="4"/>
  <c r="BL13" i="4"/>
  <c r="BI13" i="4"/>
  <c r="BF13" i="4"/>
  <c r="BC13" i="4"/>
  <c r="AZ13" i="4"/>
  <c r="AW13" i="4"/>
  <c r="AT13" i="4"/>
  <c r="AQ13" i="4"/>
  <c r="AN13" i="4"/>
  <c r="AK13" i="4"/>
  <c r="AH13" i="4"/>
  <c r="AE13" i="4"/>
  <c r="AB13" i="4"/>
  <c r="Y13" i="4"/>
  <c r="V13" i="4"/>
  <c r="S13" i="4"/>
  <c r="P13" i="4"/>
  <c r="M13" i="4"/>
  <c r="J13" i="4"/>
  <c r="G13" i="4"/>
  <c r="D13" i="4"/>
  <c r="DE12" i="4"/>
  <c r="DB12" i="4"/>
  <c r="CY12" i="4"/>
  <c r="CV12" i="4"/>
  <c r="CS12" i="4"/>
  <c r="CP12" i="4"/>
  <c r="CM12" i="4"/>
  <c r="CJ12" i="4"/>
  <c r="CG12" i="4"/>
  <c r="CD12" i="4"/>
  <c r="CA12" i="4"/>
  <c r="BX12" i="4"/>
  <c r="BU12" i="4"/>
  <c r="BR12" i="4"/>
  <c r="BO12" i="4"/>
  <c r="BL12" i="4"/>
  <c r="BI12" i="4"/>
  <c r="BF12" i="4"/>
  <c r="BC12" i="4"/>
  <c r="AZ12" i="4"/>
  <c r="AW12" i="4"/>
  <c r="AT12" i="4"/>
  <c r="AQ12" i="4"/>
  <c r="AN12" i="4"/>
  <c r="AK12" i="4"/>
  <c r="AH12" i="4"/>
  <c r="AE12" i="4"/>
  <c r="AB12" i="4"/>
  <c r="Y12" i="4"/>
  <c r="V12" i="4"/>
  <c r="S12" i="4"/>
  <c r="P12" i="4"/>
  <c r="M12" i="4"/>
  <c r="J12" i="4"/>
  <c r="G12" i="4"/>
  <c r="D12" i="4"/>
  <c r="DC9" i="4"/>
  <c r="DE9" i="4"/>
  <c r="CZ9" i="4"/>
  <c r="DB9" i="4"/>
  <c r="CW9" i="4"/>
  <c r="CY9" i="4"/>
  <c r="CT9" i="4"/>
  <c r="CV9" i="4"/>
  <c r="CN9" i="4"/>
  <c r="CK9" i="4"/>
  <c r="CM9" i="4"/>
  <c r="CH9" i="4"/>
  <c r="CJ9" i="4"/>
  <c r="CG9" i="4"/>
  <c r="CD9" i="4"/>
  <c r="BY9" i="4"/>
  <c r="CA9" i="4"/>
  <c r="BV9" i="4"/>
  <c r="BX9" i="4"/>
  <c r="BU9" i="4"/>
  <c r="BR9" i="4"/>
  <c r="BM9" i="4"/>
  <c r="BJ9" i="4"/>
  <c r="BG9" i="4"/>
  <c r="BI9" i="4"/>
  <c r="BD9" i="4"/>
  <c r="BF9" i="4"/>
  <c r="BA9" i="4"/>
  <c r="BC9" i="4"/>
  <c r="AX9" i="4"/>
  <c r="AZ9" i="4"/>
  <c r="AU9" i="4"/>
  <c r="AW9" i="4"/>
  <c r="AR9" i="4"/>
  <c r="AT9" i="4"/>
  <c r="AO9" i="4"/>
  <c r="AQ9" i="4"/>
  <c r="AL9" i="4"/>
  <c r="AN9" i="4"/>
  <c r="AI9" i="4"/>
  <c r="AK9" i="4"/>
  <c r="AF9" i="4"/>
  <c r="AH9" i="4"/>
  <c r="AC9" i="4"/>
  <c r="AE9" i="4"/>
  <c r="Z9" i="4"/>
  <c r="AB9" i="4"/>
  <c r="W9" i="4"/>
  <c r="Y9" i="4"/>
  <c r="T9" i="4"/>
  <c r="V9" i="4"/>
  <c r="K9" i="4"/>
  <c r="M9" i="4"/>
  <c r="H9" i="4"/>
  <c r="J9" i="4"/>
  <c r="E9" i="4"/>
  <c r="G9" i="4"/>
  <c r="D9" i="4"/>
  <c r="DE8" i="4"/>
  <c r="DB8" i="4"/>
  <c r="CY8" i="4"/>
  <c r="CV8" i="4"/>
  <c r="CS8" i="4"/>
  <c r="CP8" i="4"/>
  <c r="CM8" i="4"/>
  <c r="CJ8" i="4"/>
  <c r="CG8" i="4"/>
  <c r="CD8" i="4"/>
  <c r="CA8" i="4"/>
  <c r="BX8" i="4"/>
  <c r="BU8" i="4"/>
  <c r="BR8" i="4"/>
  <c r="BO8" i="4"/>
  <c r="BL8" i="4"/>
  <c r="BI8" i="4"/>
  <c r="BF8" i="4"/>
  <c r="BC8" i="4"/>
  <c r="AZ8" i="4"/>
  <c r="AW8" i="4"/>
  <c r="AT8" i="4"/>
  <c r="AQ8" i="4"/>
  <c r="AN8" i="4"/>
  <c r="AK8" i="4"/>
  <c r="AH8" i="4"/>
  <c r="AE8" i="4"/>
  <c r="AB8" i="4"/>
  <c r="Y8" i="4"/>
  <c r="V8" i="4"/>
  <c r="M8" i="4"/>
  <c r="J8" i="4"/>
  <c r="G8" i="4"/>
  <c r="D8" i="4"/>
  <c r="DE7" i="4"/>
  <c r="DB7" i="4"/>
  <c r="CY7" i="4"/>
  <c r="CV7" i="4"/>
  <c r="CS7" i="4"/>
  <c r="CP7" i="4"/>
  <c r="CM7" i="4"/>
  <c r="CJ7" i="4"/>
  <c r="CG7" i="4"/>
  <c r="CD7" i="4"/>
  <c r="CA7" i="4"/>
  <c r="BX7" i="4"/>
  <c r="BU7" i="4"/>
  <c r="BR7" i="4"/>
  <c r="BO7" i="4"/>
  <c r="BL7" i="4"/>
  <c r="BI7" i="4"/>
  <c r="BF7" i="4"/>
  <c r="BC7" i="4"/>
  <c r="AZ7" i="4"/>
  <c r="AW7" i="4"/>
  <c r="AT7" i="4"/>
  <c r="AQ7" i="4"/>
  <c r="AN7" i="4"/>
  <c r="AK7" i="4"/>
  <c r="AH7" i="4"/>
  <c r="AE7" i="4"/>
  <c r="AB7" i="4"/>
  <c r="Y7" i="4"/>
  <c r="V7" i="4"/>
  <c r="M7" i="4"/>
  <c r="J7" i="4"/>
  <c r="G7" i="4"/>
  <c r="D7" i="4"/>
  <c r="DE6" i="4"/>
  <c r="DB6" i="4"/>
  <c r="CY6" i="4"/>
  <c r="CV6" i="4"/>
  <c r="CS6" i="4"/>
  <c r="CP6" i="4"/>
  <c r="CM6" i="4"/>
  <c r="CJ6" i="4"/>
  <c r="CG6" i="4"/>
  <c r="CD6" i="4"/>
  <c r="CA6" i="4"/>
  <c r="BX6" i="4"/>
  <c r="BU6" i="4"/>
  <c r="BR6" i="4"/>
  <c r="BO6" i="4"/>
  <c r="BL6" i="4"/>
  <c r="BL5" i="4"/>
  <c r="BL9" i="4"/>
  <c r="BI6" i="4"/>
  <c r="BF6" i="4"/>
  <c r="BC6" i="4"/>
  <c r="AZ6" i="4"/>
  <c r="AW6" i="4"/>
  <c r="AT6" i="4"/>
  <c r="AQ6" i="4"/>
  <c r="AN6" i="4"/>
  <c r="AK6" i="4"/>
  <c r="AH6" i="4"/>
  <c r="AE6" i="4"/>
  <c r="AB6" i="4"/>
  <c r="Y6" i="4"/>
  <c r="V6" i="4"/>
  <c r="M6" i="4"/>
  <c r="J6" i="4"/>
  <c r="G6" i="4"/>
  <c r="D6" i="4"/>
  <c r="DE5" i="4"/>
  <c r="DB5" i="4"/>
  <c r="CY5" i="4"/>
  <c r="CV5" i="4"/>
  <c r="CS5" i="4"/>
  <c r="CS9" i="4"/>
  <c r="CP5" i="4"/>
  <c r="CP9" i="4"/>
  <c r="CM5" i="4"/>
  <c r="CJ5" i="4"/>
  <c r="CG5" i="4"/>
  <c r="CD5" i="4"/>
  <c r="CA5" i="4"/>
  <c r="BX5" i="4"/>
  <c r="BU5" i="4"/>
  <c r="BR5" i="4"/>
  <c r="BO5" i="4"/>
  <c r="BO9" i="4"/>
  <c r="BI5" i="4"/>
  <c r="BF5" i="4"/>
  <c r="BC5" i="4"/>
  <c r="AZ5" i="4"/>
  <c r="AW5" i="4"/>
  <c r="AT5" i="4"/>
  <c r="AQ5" i="4"/>
  <c r="AN5" i="4"/>
  <c r="AK5" i="4"/>
  <c r="AH5" i="4"/>
  <c r="AE5" i="4"/>
  <c r="AB5" i="4"/>
  <c r="Y5" i="4"/>
  <c r="V5" i="4"/>
  <c r="M5" i="4"/>
  <c r="J5" i="4"/>
  <c r="G5" i="4"/>
  <c r="D5" i="4"/>
  <c r="BO38" i="4"/>
  <c r="AI26" i="4"/>
  <c r="AK26" i="4"/>
  <c r="AO26" i="4"/>
  <c r="AQ26" i="4"/>
  <c r="CW26" i="4"/>
  <c r="CY26" i="4"/>
  <c r="DC26" i="4"/>
  <c r="DE26" i="4"/>
  <c r="P21" i="4"/>
  <c r="V21" i="4"/>
  <c r="AZ21" i="4"/>
  <c r="BF21" i="4"/>
  <c r="BX21" i="4"/>
  <c r="CJ21" i="4"/>
  <c r="BL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Tickler</author>
  </authors>
  <commentList>
    <comment ref="K52" authorId="0" shapeId="0" xr:uid="{EA51038A-C834-4BFE-9326-C04D53B286AD}">
      <text>
        <r>
          <rPr>
            <b/>
            <sz val="10"/>
            <color indexed="81"/>
            <rFont val="Calibri"/>
            <family val="2"/>
          </rPr>
          <t>David Tickler:</t>
        </r>
        <r>
          <rPr>
            <sz val="10"/>
            <color indexed="81"/>
            <rFont val="Calibri"/>
            <family val="2"/>
          </rPr>
          <t xml:space="preserve">
Based on 4000 fishers (FAO http://www.fao.org/fishery/countrysector/naso_iraq/en#tcN7005B)
</t>
        </r>
      </text>
    </comment>
    <comment ref="K70" authorId="0" shapeId="0" xr:uid="{09D1D9B0-623D-48D4-80D5-C5641CBBE668}">
      <text>
        <r>
          <rPr>
            <b/>
            <sz val="10"/>
            <color indexed="81"/>
            <rFont val="Calibri"/>
            <family val="2"/>
          </rPr>
          <t>David Tickler:</t>
        </r>
        <r>
          <rPr>
            <sz val="10"/>
            <color indexed="81"/>
            <rFont val="Calibri"/>
            <family val="2"/>
          </rPr>
          <t xml:space="preserve">
Based on 1% emnployment in fisheries (https://books.google.com.au/books?id=w4Lq5u6koh0C&amp;pg=RA2-PA17&amp;lpg=RA2-PA17&amp;dq=industrial+fisheries+employment+montenegro&amp;source=bl&amp;ots=4t1jBbHtFt&amp;sig=YkjhFzCHo8_vqCfc_y5t1OQiExA&amp;hl=en&amp;sa=X&amp;ved=0ahUKEwjLjfjlz8zYAhUMS7wKHZEwBJkQ6AEIRTAF#v=onepage&amp;q&amp;f=false)
</t>
        </r>
      </text>
    </comment>
    <comment ref="J106" authorId="0" shapeId="0" xr:uid="{2EC68080-18AB-4B9C-8A7C-78D89429178C}">
      <text>
        <r>
          <rPr>
            <b/>
            <sz val="10"/>
            <color indexed="81"/>
            <rFont val="Calibri"/>
            <family val="2"/>
          </rPr>
          <t>David Tickler:</t>
        </r>
        <r>
          <rPr>
            <sz val="10"/>
            <color indexed="81"/>
            <rFont val="Calibri"/>
            <family val="2"/>
          </rPr>
          <t xml:space="preserve">
2015, CIA World Factbook</t>
        </r>
      </text>
    </comment>
    <comment ref="H110" authorId="0" shapeId="0" xr:uid="{60E976D1-2FB8-4864-9D21-8D741012D6C3}">
      <text>
        <r>
          <rPr>
            <b/>
            <sz val="10"/>
            <color indexed="81"/>
            <rFont val="Calibri"/>
            <family val="2"/>
          </rPr>
          <t>David Tickler:</t>
        </r>
        <r>
          <rPr>
            <sz val="10"/>
            <color indexed="81"/>
            <rFont val="Calibri"/>
            <family val="2"/>
          </rPr>
          <t xml:space="preserve">
Assumes mostly coastal fishing limited to Timorese waters</t>
        </r>
      </text>
    </comment>
  </commentList>
</comments>
</file>

<file path=xl/sharedStrings.xml><?xml version="1.0" encoding="utf-8"?>
<sst xmlns="http://schemas.openxmlformats.org/spreadsheetml/2006/main" count="2124" uniqueCount="948">
  <si>
    <t>Factor</t>
  </si>
  <si>
    <t>Variable Name</t>
  </si>
  <si>
    <t>Variable Name in Dataset of Retained Variables</t>
  </si>
  <si>
    <t>Data Description</t>
  </si>
  <si>
    <t xml:space="preserve">Variable Description 
Min-max normalization has been performed on all variables to ensure comparability via a linear transformation (scaled of 1 to 100). </t>
  </si>
  <si>
    <t>Source</t>
  </si>
  <si>
    <t>Date Accessed</t>
  </si>
  <si>
    <t>Publication Date</t>
  </si>
  <si>
    <t>data reference period</t>
  </si>
  <si>
    <t>Factor One: Governance Issues</t>
  </si>
  <si>
    <t>Political Instability</t>
  </si>
  <si>
    <t>F1Norm2018PoliticalInstability</t>
  </si>
  <si>
    <t>Data are from The Global Peace Index, which measures the level of peace in 162 different countries according to 22 qualitative and quantitative indicators aligned with the absences of violence and fear of violence.</t>
  </si>
  <si>
    <t xml:space="preserve">This variable represents an assessment of political instability ranked from 1 to 5 (very low to very high instability) by the EIU’s Country Analysis team, based on five questions relating to the degree to which the country's political institutions are sufficiently stable to support the needs of its citizens, businesses, and overseas investors. This indicator aggregates five other questions on social unrest, orderly transfers, opposition stance, excessive executive authority and an international tension sub-index. Country analysts assess this question on a quarterly basis. The score provided for March 2014–March 2015 is the average of the scores given for each quarter.
</t>
  </si>
  <si>
    <t xml:space="preserve">"Global Peace Index", Vision of Humanity </t>
  </si>
  <si>
    <t>January, 2017</t>
  </si>
  <si>
    <t xml:space="preserve"> The score provided for March 2014–March 2015 is the average of the scores given for each quarter</t>
  </si>
  <si>
    <t xml:space="preserve">Weapons Access </t>
  </si>
  <si>
    <t>F1Norm2018WeaponsAccessMinMax</t>
  </si>
  <si>
    <t>Data are from The Global Peace Index, which measures the level of peace on 162 different countries according to 22 qualitative and quantitative indicators aligned with the absences of violence and fear of violence.</t>
    <phoneticPr fontId="0" type="noConversion"/>
  </si>
  <si>
    <t xml:space="preserve">"Global Peace Index", Vision of Humanity </t>
    <phoneticPr fontId="0" type="noConversion"/>
  </si>
  <si>
    <t>2015–March 2016, assessed anually</t>
  </si>
  <si>
    <t>Women's Physical Security</t>
  </si>
  <si>
    <t>F1Norm2018WomenPhysicalSecurit</t>
  </si>
  <si>
    <t>Data are from Women Stats</t>
  </si>
  <si>
    <t xml:space="preserve">Multivariate scale derived from WomenStats Database that provides the ordinal ranking of the physical security of women. Export data for all countries for variable, "MULTIVAR-SCALE-1." The scale takes into account the presence and enforcement of laws against domestic violence, rape and marital rape, the existence of taboos or norms against reporting these crimes, and the occurrence of honour killings and femicide.  Scale ranges from 1 "high security" to 4 "low security." Data are from 2014. 
</t>
  </si>
  <si>
    <t>Women Stats</t>
  </si>
  <si>
    <t>2014- same data as previously</t>
  </si>
  <si>
    <t>March</t>
  </si>
  <si>
    <t>Disabled Rights</t>
  </si>
  <si>
    <t>F4Norm2018DisabledRights</t>
  </si>
  <si>
    <t>Data are from Gallup Analytics, which presents a detailed assessment of global attitudes for over 100 countries</t>
  </si>
  <si>
    <t>Gallup Analytics</t>
  </si>
  <si>
    <t>February, 2017</t>
  </si>
  <si>
    <t>2015 - note: not available for 2016</t>
  </si>
  <si>
    <t>quarter.</t>
  </si>
  <si>
    <t>Government Response GSI</t>
  </si>
  <si>
    <t>F1NormNEWGSIGOVTRESPONSE2016</t>
  </si>
  <si>
    <t xml:space="preserve">Data are from Global Slavery Index Government Response </t>
  </si>
  <si>
    <t>The variable Government Response from the Global Slavery Index represents the average evaluation score for each country across five main indicators including: 1) Survivors are Supported, 2) Criminal Justice Responses, 3) Coordination and 4) Accountability, Attitudes, Social Systems, and Institutions, and 5) Business and Government Responses to modern slavery.Each section sub-score is averaged together and then used to provide a response rating. The quantitative evaluation score averages are used for each country. Data are from 2016. These values range from 0 representing poor government response to 100 representing strong government response.</t>
  </si>
  <si>
    <t>2016 Global Slavery Index Government Response Rankings</t>
  </si>
  <si>
    <t>March, 2017</t>
  </si>
  <si>
    <t xml:space="preserve">Political Rights </t>
  </si>
  <si>
    <t>F1Norm2018AlternativePolitical</t>
  </si>
  <si>
    <t>Data are from the Center for Systemic Peace, Polity IV Dataset hosted by the Integrated Network for Societal Conflict Research</t>
  </si>
  <si>
    <t>Center for Systemic Peace, Polity iV Dataset</t>
  </si>
  <si>
    <t>Regulatory Quality</t>
  </si>
  <si>
    <t>F1Norm2018RegulatoryQualityMi</t>
  </si>
  <si>
    <t xml:space="preserve">Data are from the Worldwide Governance Indicators. Regulatory Quality is one of six broad dimensions of governance covered by the WGI (others include Voice and Accountability, Political Stability and Absence of Violence/Terrorism, Regulatory Quality, Rule of Law, Control of Corruption). </t>
  </si>
  <si>
    <t xml:space="preserve">The variable Regulatory Quality measures perceptions of the ability of the government to formulate and implement sound policies and regulations that permit and promote private sector development.
The variable ranges from approximately -2.5, which indicates low regulatory quality, to a score of 2.5, which indicates high regulatory quality. Data are from 2014. </t>
  </si>
  <si>
    <t>World Bank Worldwide Governance Indicators</t>
  </si>
  <si>
    <t>2014/15</t>
  </si>
  <si>
    <t>Factor Two: Nourishment and Access</t>
  </si>
  <si>
    <t xml:space="preserve">Cell Phones Subscriptions </t>
  </si>
  <si>
    <t>F2Norm2018CellPhoneUsersMinM</t>
  </si>
  <si>
    <t xml:space="preserve">Data are from the World Bank's World Development Indicators. </t>
  </si>
  <si>
    <t xml:space="preserve">"Mobile Cellular subscriptions (per 100 people)", World Bank. </t>
  </si>
  <si>
    <t xml:space="preserve">Social Safety Net </t>
    <phoneticPr fontId="0" type="noConversion"/>
  </si>
  <si>
    <t>F2Norm2018SocialSafetyNetMin</t>
  </si>
  <si>
    <t>Data are from the International Labour Organization's (ILO) World Social Protection Report.</t>
  </si>
  <si>
    <t>World Social Protection Report 2014/2015, International Labour Organization. "Table B.2 Overview of national social security systems."</t>
  </si>
  <si>
    <t>2014/15 - same data as previous (There does not seem to be a more current World Social Protection Report)</t>
  </si>
  <si>
    <t>Undernourishment</t>
  </si>
  <si>
    <t>F2Norm2018Undernourishment</t>
  </si>
  <si>
    <t xml:space="preserve">These data are from the Food and Agricultural Organization (FAO) of the United Nations Statistics Division. </t>
  </si>
  <si>
    <t xml:space="preserve">This variable measures prevalence of undernourishment. The prevalence of undernourishment expresses the probability that a randomly selected individual from the population consumes an amount of calories that is insufficient to cover her/his energy requirement for an active and healthy life. When a value is listed as &lt;5.0, the value is reported as 2.5. Data provided is for 2014-2016.
The indicator is measured as a percentage and computed by comparing a probability distribution of habitual daily dietary energy consumption with a threshold level called the minimum dietary energy Requirement. Both are based on the notion of an average individual in the reference population.  
This is the traditional FAO hunger indicator, adopted as official Millennium Development Goal indicator for Goal 1, Target 1.9. It is listed as Dataset V.2 Note: Many of the developed countries that are scored as &lt;5.0, which will translate to a 2.5 value in our dataset, are actually listed beneath the section "Developed Countries" at the end and you must apply this proportion for all of the countries in that category.
The indicator is calculated in three year averages, from 1990-92 to 2014-16, to reduce the impact of possible errors in estimated DES, due to the difficulties in properly accounting of stock variations in major food. Data are from 2014-2016. Data in Excel are also available here http://bit.ly/14FRxGV 
</t>
  </si>
  <si>
    <t>FAOSTAT</t>
  </si>
  <si>
    <t>2014-2016 - data is for a three year period,  so data figures are the same as in previous GSI</t>
  </si>
  <si>
    <t>2014-2016</t>
  </si>
  <si>
    <t>Access to Clean Water</t>
  </si>
  <si>
    <t>F2Norm2018WaterMinMax</t>
  </si>
  <si>
    <t>Data are from the World Bank, World Development Indicators</t>
  </si>
  <si>
    <t>Improved water source (% of TOTAL population with access)
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 
This variable is measured in percentage points of the total population with improved access to water with potential values ranging from 0 to 100% of the population.
When extracting the data, select "Total Improved" Water data and National data (not just Rural or just Urban) under Parameters (Columns), and "countries" and "relative (% population) under Values (Rows) before exporting. Data are from 2015. Corresponds to Millennium Development Goal #7.</t>
  </si>
  <si>
    <t>WHO/UNICEF Joint Monitoring Programme (JMP) for Water Supply and Sanitation</t>
  </si>
  <si>
    <t>2015 - same data as previous</t>
  </si>
  <si>
    <t>Tuberculosis</t>
  </si>
  <si>
    <t>F6Norm2018TBMinMax</t>
  </si>
  <si>
    <t>Incidence of tuberculosis (per 100,000 people). Incidence of tuberculosis is the estimated number of new pulmonary, smear positive, and extra-pulmonary tuberculosis cases. Incidence includes patients with HIV. Data are from 2015. Corresponds to Millennium Development Goal #6.</t>
  </si>
  <si>
    <t>World Health Organization, Global Tuberculosis Report</t>
  </si>
  <si>
    <t>Ability to Borrow Money</t>
  </si>
  <si>
    <t>F6Norm2018FinancialInclusionBorrowing Money</t>
  </si>
  <si>
    <t>Data are from World Bank Global FINDEX which provides data on how individuals save, borrow, make payments, and manage risks. The indicators in the 2014 Global Financial Inclusion (Global Findex) database are drawn from survey data covering almost 150,000 people in 143 economies—representing more than 97 percent of the world’s population.</t>
  </si>
  <si>
    <t>Global FINDEX, World Bank</t>
  </si>
  <si>
    <t>2014 - same data as previous (Global FIndex database has not been updated since 2014)</t>
  </si>
  <si>
    <t>Factor Three: Inequality</t>
  </si>
  <si>
    <t>Confidence in Judicial Systems</t>
  </si>
  <si>
    <t>F3Norm2018ConfidenceinJudicial</t>
  </si>
  <si>
    <t>Public opinion survey data on confidence in the judicial system in the respondent's country.</t>
  </si>
  <si>
    <t>Violent Crime</t>
  </si>
  <si>
    <t>F3Norm2018ViolentCrimeMinMax</t>
  </si>
  <si>
    <t>GINI Coefficient</t>
  </si>
  <si>
    <t>F3Norm2018GINICoefficient</t>
  </si>
  <si>
    <t>United Nations Development Programme Reports, "Table 3: Inequality-Adjusted Human Development Index"</t>
  </si>
  <si>
    <t>2013 - same as previous - Data are most recent year 2010-2015 (original source is World Bank  which states 2013 most recent year)</t>
  </si>
  <si>
    <t xml:space="preserve"> The score provided for March</t>
  </si>
  <si>
    <t>Ability to Obtain Emergency Funds</t>
  </si>
  <si>
    <t>F3NormComingUpMoney</t>
  </si>
  <si>
    <t>2015 - same data as previous (Global FIndex database has not been updated since 2014)</t>
  </si>
  <si>
    <t>Factor Four: Disenfranchised Groups</t>
  </si>
  <si>
    <t>Same Sex Rights</t>
  </si>
  <si>
    <t>F4Norm2018SameSexRights</t>
  </si>
  <si>
    <t>Data are from Gallup Analytics, which presents a detailed assessment of global attitudes for over 100 countries</t>
    <phoneticPr fontId="0" type="noConversion"/>
  </si>
  <si>
    <t>2015–March 2016 is the average of the scores given for each</t>
  </si>
  <si>
    <t>Acceptance of Immigrants</t>
  </si>
  <si>
    <t>F4Norm2018Immigrants</t>
  </si>
  <si>
    <t>Acceptance of Minorities</t>
  </si>
  <si>
    <t>F4Norm2018Minorities</t>
  </si>
  <si>
    <t>16/03/2015-15/03/2016</t>
  </si>
  <si>
    <t>Factor Five - Effects of Conflict</t>
  </si>
  <si>
    <t>Impact of terrorism</t>
  </si>
  <si>
    <t>F5Norm2018ImpactofTerrorism</t>
  </si>
  <si>
    <t>Data are from the Global Terrorism Index</t>
  </si>
  <si>
    <t>Institute for Economics and Peace (IEP) Global Terrorism Index (GTI), Appendix A: Table 7 "GTI Ranks and Scores, 2016" pages 94-97</t>
  </si>
  <si>
    <t>Internal Conflicts Fought</t>
  </si>
  <si>
    <t>F5Norm2018InternalConflictsFou</t>
  </si>
  <si>
    <t>This indicator measures the number and duration of conflicts that occur within a specific country's legal boundaries. Information for this indicator is sourced from three datasets from Uppsala Conflict Data Program (UCDP): the Battle-Related Deaths Dataset, Non-State Conflict Dataset and One-sided Violence Dataset. The score for a country is determined by adding the scores for all individual conflicts which have occurred within that country's legal boundaries over the last five years, based on the following factors: 
1. Number: a) the number of interstate armed conflicts, internal armed conflict (civil conflict), internationalized internal armed conflicts, one-sided conflict and non-state conflict located within a country's legal boundaries, b) If a conflict is a war (1,000+ battle-related deaths) it recieves a score of one; if it is an armed conflict (25-999 battle-related deaths) it receives a score of 0.25. 
2. Duration: a) a score is assigned based on the number of years out of the last five that conflict has occurred. For example, if a conflict last occurred five years ago that conflict will receive a score of one out of five. 
The cumulative conflict scores are then added and banded to establish a country's score. Scores range from 1 out of 5 to 5 out of 5. A score of 1 indicates no internal conflicts and a score of 5 indicates very high levels of internal conflict. Data are from the 2016 Global Peace Index Indicators.</t>
  </si>
  <si>
    <t>"Global Peace Index 2016" Vision of Humanity</t>
  </si>
  <si>
    <t>Internally Displaced Persons</t>
  </si>
  <si>
    <t>F5NormlogDisplacedNormalized</t>
  </si>
  <si>
    <t>Data are from UNHCR</t>
  </si>
  <si>
    <t>UNHCR</t>
  </si>
  <si>
    <t>Not Included in Final Mode: Did not demonstrate sufficinet variance after factor analysis</t>
  </si>
  <si>
    <t>Refugees</t>
  </si>
  <si>
    <t>The total number of refugees (including refugee-like situations) by country/territory of asylum/residence. For 2015 data where an * is used to indicate between 1-4 individuals to protect their identities, we retained the value of 1 person. When exporting the data, select 2015 as Year, ALL country/territory of asylum/residences should be selected, select NO origins, and select only "Refugees (including refugee-like situations)" under Data Items to Display. When the data is exported, if all years still display then apply filters and only show data for 2015. Remember to filter by Country/Territory of Asylum/Residence and replace each "*" with the value of 1 before calculating each sub-total by country of residence for displaced persons of that country of origin, and then aggregating those sub-totals for the final total for the total number of refugees residing in each country/territory of asylum/residence. Remember to use the time series data setting for Export by current view in CSV format. 0 = low displacement 100 = high displacement of our normalized data, but as reported the data values range from 1 person which is small displacement to values over 7,800,000 for the highest displacement in 2015. Data are from 2014. Note that unassigned Serbia/Kosovo data is counted in Serbia, also please note that it may not be possible to successfully export data for only 2014, so it may be necessary to export data in CSV format for all years and then simply filter for 2015</t>
  </si>
  <si>
    <t>Not included in Final Model: Used as external validity check option</t>
  </si>
  <si>
    <t xml:space="preserve"> Statistical Capacity Indicators</t>
  </si>
  <si>
    <t>StatisticalDataCapacityO</t>
  </si>
  <si>
    <t>The World Bank’s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being calculated as simple average of all three area scores on a scale of 0-100, where a score of 100 means that a country meets all requirements. Statistical methodology evaluates a country's ability to adhere to internaitonally recommended standards and methods. Source data reflects whether a country conducts data collection activities in line with internationally recommended periodicity, and whether the data from administrative systems are available and reliable for statistical estimation purposes. Periodicity and timeliness looks at the availability and periodicity of key socioeconomic indicators to measure the extent to which data are made accessible to users through transformation of source data into timely statistical outputs. Data were collected for:  a) the overall statistical capacity indicator, b) the Methodology score, c) Source Data score, and d) Periodicity score</t>
  </si>
  <si>
    <t>World Bank Statistical Capacity Indicators</t>
  </si>
  <si>
    <t>Not Included in Final Model: dropped from model after collinearity checks</t>
  </si>
  <si>
    <t>Political Rights</t>
  </si>
  <si>
    <t xml:space="preserve">Data are from Freedom House, which provides a comparative assessment of global political rights and civil liberties across countries. </t>
  </si>
  <si>
    <t>"Freedom in the World, 2017", Freedom House </t>
  </si>
  <si>
    <t>01/01/2016-31/12/2016</t>
  </si>
  <si>
    <t>Civil Rights</t>
  </si>
  <si>
    <t xml:space="preserve">The variable Civil Liberties, which is comprised of four subcategories: Freedom of Expression and Belief, Associational and Organizational Rights, Rule of Law, and Personal Autonomy and Individual Rights, is measured on a scale ranging from 1 to 7, where a value of 1 indicates that a country is "most free," and a value of 7 indicates that a country is "least free." Data are from 2017. </t>
  </si>
  <si>
    <t>Received wages in the past year*</t>
  </si>
  <si>
    <t>2016 - same data as previous (Global FIndex database has not been updated since 2014)</t>
  </si>
  <si>
    <t xml:space="preserve">GDPPPP </t>
  </si>
  <si>
    <t>Data are from the World Bank.</t>
  </si>
  <si>
    <t xml:space="preserve">World Bank </t>
  </si>
  <si>
    <t xml:space="preserve">Literacy </t>
  </si>
  <si>
    <t xml:space="preserve">Data are collated by the UN Educational, Scientific and Cultural Organization's Institute for Statistics and are based on census information and national household surveys sent to UNESCO member states annually.
Data covers educational programmes, access, participation, progression, completion, literacy, educational attainment and human and financial resources.
</t>
  </si>
  <si>
    <t xml:space="preserve">UNESCO Institute for Statistics </t>
  </si>
  <si>
    <t>2015 - updated data figures of 2015 data which were used in previous GSI</t>
  </si>
  <si>
    <t>ChildMortality*</t>
  </si>
  <si>
    <t xml:space="preserve">Percent mortality rate, under-5 (per 1,000 live births). Under-five mortality rate is the probability per 1,000 that a newborn baby will die before reaching age five, if subject to age-specific mortality rates of the specified year. Data are from 2015. Corresponds to Millennium Development Goal #4.
</t>
  </si>
  <si>
    <t>UN Inter-agency Group for Child Mortality Estimation (UNICEF, WHO, World Bank, UN DESA Population Division) </t>
  </si>
  <si>
    <t xml:space="preserve">Corruption </t>
  </si>
  <si>
    <t xml:space="preserve">Data are from the Corruption Perception Index, which scores countries on their level of perceived public service corruption. </t>
  </si>
  <si>
    <t>"CORRUPTION INDEX 2016" Transparency International</t>
  </si>
  <si>
    <t>Alt. Social Safety Net Variable</t>
  </si>
  <si>
    <t>Data are from the International Labour Organization's (ILO) World Social Security Report.</t>
  </si>
  <si>
    <t>Table AII.1 "Composition of groups defined by the level of vulnerability" on page 169 of the "World Security Report 2014/2015" by the International Labor Organization.</t>
  </si>
  <si>
    <t>2014-15 - same data as previously</t>
  </si>
  <si>
    <t xml:space="preserve"> Government Effectiveness</t>
  </si>
  <si>
    <t xml:space="preserve">Data are from the Worldwide Governance Indicators. Government effectiveness is one of six broad dimensions of governance covered by the WGI (others include Voice and Accountability, Political Stability and Absence of Violence/Terrorism, Regulatory Quality, Rule of Law, Control of Corruption). </t>
  </si>
  <si>
    <t xml:space="preserve">The variable Government Effectiveness measures perceptions of the quality of public services, the quality of the civil service and the degree of its
independence from political pressures, the quality of policy formulation and implementation, and the credibility of the government's commitment to such policies. 
The variable ranges from approximately -2.5, which indicates low government effectiveness, to a score of 2.5, which indicates high government effectiveness. Data are from 2015.  </t>
  </si>
  <si>
    <t>Government Effectiveness - World Governance Indicators Project</t>
  </si>
  <si>
    <t>Gender Inequality Index (GII)</t>
  </si>
  <si>
    <t xml:space="preserve">Data are from the United Nations Development Programme Human Development Reports - Gender Inequality Index (GII) Table 5: Gender Inequality Index on 2015 UNDP Human Development Report </t>
  </si>
  <si>
    <t>A composite measure reflecting inequality in achievement between women and men in three dimensions: reproductive health, empowerment and the labour market. See Technical note 4 at http://hdr.undp.org/sites/default/files/hdr2015_technical_notes.pdf for details on how the Gender Inequality Index is calculated. Data are from 2015. Values range from low gender equality 0.00 to high gender equality 1.00</t>
  </si>
  <si>
    <t>UN Human Development Programme Human Development Reports - Gender Inequality Index</t>
  </si>
  <si>
    <t>Environmental Performance Index (EPI)</t>
  </si>
  <si>
    <t xml:space="preserve">The global EPI 2016 score ranges from 0 (worst score on environmental protection) to 100 (best score on environmental protection) which is constructed on the basis of more than 20 indicators reflecting national-level environment data across nine issue ares under two overarching objectives of Ecosystem Vitality and Environmental Health. </t>
  </si>
  <si>
    <t>MILESTONE 1: SURVIVORS OF SLAVERY ARE SUPPORTED TO EXIT SLAVERY AND EMPOWERED TO BREAK THE CYCLE OF VULNERABILITY</t>
  </si>
  <si>
    <t>MILESTONE 2: EFFECTIVE CRIMINAL JUSTICE RESPONSES ARE IN PLACE IN EVERY JURISDICTION</t>
  </si>
  <si>
    <t>MILESTONE 3: EFFECTIVE AND MEASURABLE NATIONAL ACTION PLANS ARE IMPLEMENTED AND FULLY FUNDED IN EVERY COUNTRY</t>
  </si>
  <si>
    <t>MILESTONE 4: LAWS, POLICIES AND PROGRAMS ADDRESS ATTITUDES, SOCIAL SYSTEMS AND INSTITUTIONS THAT CREATE VULNERABILITY AND ENABLE SLAVERY</t>
  </si>
  <si>
    <t>MILESTONE 5: GOVERNMENTS STOP SOURCING GOODS OR SERVICES LINKED TO MODERN SLAVERY</t>
  </si>
  <si>
    <t xml:space="preserve">Activity M1 1.1 </t>
  </si>
  <si>
    <t>Activity M2 1.1</t>
  </si>
  <si>
    <t>Activity M3 1.1</t>
  </si>
  <si>
    <t>Activity M4 1.1</t>
  </si>
  <si>
    <t>Activity M5 1.1</t>
  </si>
  <si>
    <r>
      <t>1.1.1</t>
    </r>
    <r>
      <rPr>
        <sz val="10"/>
        <color rgb="FF000000"/>
        <rFont val="Calibri"/>
        <family val="2"/>
      </rPr>
      <t xml:space="preserve"> National campaigns provide information on how to report and identify victims to members of the general public</t>
    </r>
  </si>
  <si>
    <r>
      <t>1.1.1</t>
    </r>
    <r>
      <rPr>
        <sz val="10"/>
        <color rgb="FF000000"/>
        <rFont val="Calibri"/>
        <family val="2"/>
      </rPr>
      <t xml:space="preserve"> Slavery Convention, 1926</t>
    </r>
  </si>
  <si>
    <r>
      <t>1.1.1</t>
    </r>
    <r>
      <rPr>
        <sz val="10"/>
        <color rgb="FF000000"/>
        <rFont val="Calibri"/>
        <family val="2"/>
      </rPr>
      <t xml:space="preserve"> Government facilitates or funds non- prevalence research on modern slavery</t>
    </r>
  </si>
  <si>
    <r>
      <t>1.1.2</t>
    </r>
    <r>
      <rPr>
        <sz val="10"/>
        <color rgb="FF000000"/>
        <rFont val="Calibri"/>
        <family val="2"/>
      </rPr>
      <t xml:space="preserve"> These campaigns are distributed systematically and at regular intervals (as distinct from one-off, isolated)</t>
    </r>
  </si>
  <si>
    <r>
      <t>1.1.2</t>
    </r>
    <r>
      <rPr>
        <sz val="10"/>
        <color rgb="FF000000"/>
        <rFont val="Calibri"/>
        <family val="2"/>
      </rPr>
      <t xml:space="preserve"> Supplementary Convention on the Abolition of Slavery, the Slave Trade, and Institutions and Practices Similar to Slavery, 1956</t>
    </r>
  </si>
  <si>
    <r>
      <t>1.1.2</t>
    </r>
    <r>
      <rPr>
        <sz val="10"/>
        <color rgb="FF000000"/>
        <rFont val="Calibri"/>
        <family val="2"/>
      </rPr>
      <t xml:space="preserve"> Government facilitates or funds research prevalence or estimation studies of modern slavery</t>
    </r>
  </si>
  <si>
    <r>
      <t>1.1.3</t>
    </r>
    <r>
      <rPr>
        <sz val="10"/>
        <color rgb="FF000000"/>
        <rFont val="Calibri"/>
        <family val="2"/>
      </rPr>
      <t xml:space="preserve"> There has been an increase in number of members of the public reporting cases of modern slavery</t>
    </r>
  </si>
  <si>
    <r>
      <t>1.1.3</t>
    </r>
    <r>
      <rPr>
        <sz val="10"/>
        <color rgb="FF000000"/>
        <rFont val="Calibri"/>
        <family val="2"/>
      </rPr>
      <t xml:space="preserve"> Protocol to Prevent, Suppress and Punish Trafficking in Persons, Especially Women and Children, supplementing the United Nations Convention against Transnational Organized Crime, 2000</t>
    </r>
  </si>
  <si>
    <r>
      <t>1.1.3</t>
    </r>
    <r>
      <rPr>
        <sz val="10"/>
        <color rgb="FF000000"/>
        <rFont val="Calibri"/>
        <family val="2"/>
      </rPr>
      <t xml:space="preserve"> Government interventions that aim to address modern slavery are evidence-based.</t>
    </r>
  </si>
  <si>
    <t>Activity M1 2.1</t>
  </si>
  <si>
    <r>
      <t>1.1.4</t>
    </r>
    <r>
      <rPr>
        <sz val="10"/>
        <color rgb="FF000000"/>
        <rFont val="Calibri"/>
        <family val="2"/>
      </rPr>
      <t xml:space="preserve"> Abolition of Forced Labour Convention ILO, No. 105, 1957</t>
    </r>
  </si>
  <si>
    <t>Activity M4 1.2</t>
  </si>
  <si>
    <r>
      <t>2.1.1</t>
    </r>
    <r>
      <rPr>
        <sz val="10"/>
        <color rgb="FF000000"/>
        <rFont val="Calibri"/>
        <family val="2"/>
      </rPr>
      <t xml:space="preserve"> A reporting mechanism exists, such as a hotline</t>
    </r>
  </si>
  <si>
    <r>
      <t>1.1.5</t>
    </r>
    <r>
      <rPr>
        <sz val="10"/>
        <color rgb="FF000000"/>
        <rFont val="Calibri"/>
        <family val="2"/>
      </rPr>
      <t xml:space="preserve"> Domestic Workers Convention ILO No. 189, 2011</t>
    </r>
  </si>
  <si>
    <t>Activity M3 2.1</t>
  </si>
  <si>
    <r>
      <t>1.2.1</t>
    </r>
    <r>
      <rPr>
        <sz val="10"/>
        <color rgb="FF000000"/>
        <rFont val="Calibri"/>
        <family val="2"/>
      </rPr>
      <t xml:space="preserve"> Awareness campaigns target specific known risks of modern slavery</t>
    </r>
  </si>
  <si>
    <r>
      <t>2.1.2</t>
    </r>
    <r>
      <rPr>
        <sz val="10"/>
        <color rgb="FF000000"/>
        <rFont val="Calibri"/>
        <family val="2"/>
      </rPr>
      <t xml:space="preserve"> Reporting mechanism is available for men, women and children</t>
    </r>
  </si>
  <si>
    <r>
      <t>1.1.6</t>
    </r>
    <r>
      <rPr>
        <sz val="10"/>
        <color rgb="FF000000"/>
        <rFont val="Calibri"/>
        <family val="2"/>
      </rPr>
      <t xml:space="preserve"> Worst Forms of Child Labour ILO 182, 1999</t>
    </r>
  </si>
  <si>
    <t>Activity M4 1.3</t>
  </si>
  <si>
    <t>Activity M5 2.1</t>
  </si>
  <si>
    <r>
      <t>2.1.3</t>
    </r>
    <r>
      <rPr>
        <sz val="10"/>
        <color rgb="FF000000"/>
        <rFont val="Calibri"/>
        <family val="2"/>
      </rPr>
      <t xml:space="preserve"> Reporting mechanism is free to access</t>
    </r>
  </si>
  <si>
    <r>
      <t>1.1.7</t>
    </r>
    <r>
      <rPr>
        <sz val="10"/>
        <color rgb="FF000000"/>
        <rFont val="Calibri"/>
        <family val="2"/>
      </rPr>
      <t xml:space="preserve"> Optional Protocol to the Convention on the Rights of the Child on the involvement of children in armed conflict, 2000</t>
    </r>
  </si>
  <si>
    <t>Activity M3 3.1</t>
  </si>
  <si>
    <r>
      <t>1.3.2</t>
    </r>
    <r>
      <rPr>
        <sz val="10"/>
        <color rgb="FF000000"/>
        <rFont val="Calibri"/>
        <family val="2"/>
      </rPr>
      <t xml:space="preserve"> The government conducts labour inspections in the informal sector to identify cases of modern slavery</t>
    </r>
  </si>
  <si>
    <r>
      <t>2.1.4</t>
    </r>
    <r>
      <rPr>
        <sz val="10"/>
        <color rgb="FF000000"/>
        <rFont val="Calibri"/>
        <family val="2"/>
      </rPr>
      <t xml:space="preserve"> Reporting mechanism operates 24/7</t>
    </r>
  </si>
  <si>
    <r>
      <t>1.1.8</t>
    </r>
    <r>
      <rPr>
        <sz val="10"/>
        <color rgb="FF000000"/>
        <rFont val="Calibri"/>
        <family val="2"/>
      </rPr>
      <t xml:space="preserve"> Optional Protocol to the Convention on the Rights of the Child on the Sale of Children, Child Prostitution and Child Pornography, 2000</t>
    </r>
  </si>
  <si>
    <r>
      <t>1.3.3</t>
    </r>
    <r>
      <rPr>
        <sz val="10"/>
        <color rgb="FF000000"/>
        <rFont val="Calibri"/>
        <family val="2"/>
      </rPr>
      <t xml:space="preserve"> Affordable health care for vulnerable populations exists</t>
    </r>
  </si>
  <si>
    <r>
      <t>2.1.5</t>
    </r>
    <r>
      <rPr>
        <sz val="10"/>
        <color rgb="FF000000"/>
        <rFont val="Calibri"/>
        <family val="2"/>
      </rPr>
      <t xml:space="preserve"> The reporting mechanism operates in multiple languages or has capacity to provide immediate access to bring in translators</t>
    </r>
  </si>
  <si>
    <r>
      <t>1.1.9</t>
    </r>
    <r>
      <rPr>
        <sz val="10"/>
        <color rgb="FF000000"/>
        <rFont val="Calibri"/>
        <family val="2"/>
      </rPr>
      <t xml:space="preserve"> International Convention on the Protection of the Rights of All Migrant Workers and Members of their Families, 1990</t>
    </r>
  </si>
  <si>
    <r>
      <t>1.3.4</t>
    </r>
    <r>
      <rPr>
        <sz val="10"/>
        <color rgb="FF000000"/>
        <rFont val="Calibri"/>
        <family val="2"/>
      </rPr>
      <t xml:space="preserve"> Public primary education is available for all children regardless of ethno-cultural or religious background</t>
    </r>
  </si>
  <si>
    <t>Activity M1 2.2</t>
  </si>
  <si>
    <r>
      <t>1.1.10</t>
    </r>
    <r>
      <rPr>
        <sz val="10"/>
        <color rgb="FF000000"/>
        <rFont val="Calibri"/>
        <family val="2"/>
      </rPr>
      <t xml:space="preserve"> Protocol of 2014 to the Forced Labour Convention, P029, 1930</t>
    </r>
  </si>
  <si>
    <t>Activity M3 3.2</t>
  </si>
  <si>
    <t>Activity M4 1.4</t>
  </si>
  <si>
    <r>
      <t>2.2.1</t>
    </r>
    <r>
      <rPr>
        <sz val="10"/>
        <color rgb="FF000000"/>
        <rFont val="Calibri"/>
        <family val="2"/>
      </rPr>
      <t xml:space="preserve"> Training on basic legal frameworks and victim identification has been carried out for front line 'general duties' police</t>
    </r>
  </si>
  <si>
    <t>Activity M2 1.2</t>
  </si>
  <si>
    <r>
      <t>1.4.1</t>
    </r>
    <r>
      <rPr>
        <sz val="10"/>
        <color rgb="FF000000"/>
        <rFont val="Calibri"/>
        <family val="2"/>
      </rPr>
      <t xml:space="preserve"> National laws criminalises corruption in the public sector</t>
    </r>
  </si>
  <si>
    <r>
      <t>2.2.4</t>
    </r>
    <r>
      <rPr>
        <sz val="10"/>
        <color rgb="FF000000"/>
        <rFont val="Calibri"/>
        <family val="2"/>
      </rPr>
      <t xml:space="preserve"> NEGATIVE There is evidence that police officers have not identified victims of modern slavery</t>
    </r>
  </si>
  <si>
    <r>
      <t>1.2.1</t>
    </r>
    <r>
      <rPr>
        <sz val="10"/>
        <color rgb="FF000000"/>
        <rFont val="Calibri"/>
        <family val="2"/>
      </rPr>
      <t xml:space="preserve"> Human trafficking is criminalised</t>
    </r>
  </si>
  <si>
    <r>
      <t>1.4.3</t>
    </r>
    <r>
      <rPr>
        <sz val="10"/>
        <color rgb="FF000000"/>
        <rFont val="Calibri"/>
        <family val="2"/>
      </rPr>
      <t xml:space="preserve"> NEGATIVE Reports of individual officials' complicity in modern slavery cases have not been investigated</t>
    </r>
  </si>
  <si>
    <t>Activity M1 2.3</t>
  </si>
  <si>
    <r>
      <t>1.2.2</t>
    </r>
    <r>
      <rPr>
        <sz val="10"/>
        <color rgb="FF000000"/>
        <rFont val="Calibri"/>
        <family val="2"/>
      </rPr>
      <t xml:space="preserve"> Slavery is criminalised</t>
    </r>
  </si>
  <si>
    <t>Activity M4 1.5</t>
  </si>
  <si>
    <r>
      <t>2.3.1</t>
    </r>
    <r>
      <rPr>
        <sz val="10"/>
        <color rgb="FF000000"/>
        <rFont val="Calibri"/>
        <family val="2"/>
      </rPr>
      <t xml:space="preserve"> Training on how to identify victims of modern slavery is provided to front line regulatory bodies likely to be 'first responders'</t>
    </r>
  </si>
  <si>
    <r>
      <t>1.2.3</t>
    </r>
    <r>
      <rPr>
        <sz val="10"/>
        <color rgb="FF000000"/>
        <rFont val="Calibri"/>
        <family val="2"/>
      </rPr>
      <t xml:space="preserve"> Forced labour is criminalised</t>
    </r>
  </si>
  <si>
    <r>
      <t>1.5.1</t>
    </r>
    <r>
      <rPr>
        <sz val="10"/>
        <color rgb="FF000000"/>
        <rFont val="Calibri"/>
        <family val="2"/>
      </rPr>
      <t xml:space="preserve"> Birth registration systems exist</t>
    </r>
  </si>
  <si>
    <r>
      <t>2.3.2</t>
    </r>
    <r>
      <rPr>
        <sz val="10"/>
        <color rgb="FF000000"/>
        <rFont val="Calibri"/>
        <family val="2"/>
      </rPr>
      <t xml:space="preserve"> Training on how to identify victims of modern slavery is provided to non-regulatory workers likely to be 'first responders'</t>
    </r>
  </si>
  <si>
    <r>
      <t>1.2.4</t>
    </r>
    <r>
      <rPr>
        <sz val="10"/>
        <color rgb="FF000000"/>
        <rFont val="Calibri"/>
        <family val="2"/>
      </rPr>
      <t xml:space="preserve"> Use of children in armed conflict is criminalised</t>
    </r>
  </si>
  <si>
    <r>
      <t>1.5.2</t>
    </r>
    <r>
      <rPr>
        <sz val="10"/>
        <color rgb="FF000000"/>
        <rFont val="Calibri"/>
        <family val="2"/>
      </rPr>
      <t xml:space="preserve"> Systems are in place to allow asylum seekers to seek protection</t>
    </r>
  </si>
  <si>
    <r>
      <t>2.3.3</t>
    </r>
    <r>
      <rPr>
        <sz val="10"/>
        <color rgb="FF000000"/>
        <rFont val="Calibri"/>
        <family val="2"/>
      </rPr>
      <t xml:space="preserve"> Training for first responders is delivered systematically and at regular intervals (as distinct from one-off, isolated)</t>
    </r>
  </si>
  <si>
    <r>
      <t>1.2.5</t>
    </r>
    <r>
      <rPr>
        <sz val="10"/>
        <color rgb="FF000000"/>
        <rFont val="Calibri"/>
        <family val="2"/>
      </rPr>
      <t xml:space="preserve"> Child prostitution is criminalised</t>
    </r>
  </si>
  <si>
    <t>Activity M4 1.6</t>
  </si>
  <si>
    <t>Activity M1 3.1</t>
  </si>
  <si>
    <r>
      <t>1.2.6</t>
    </r>
    <r>
      <rPr>
        <sz val="10"/>
        <color rgb="FF000000"/>
        <rFont val="Calibri"/>
        <family val="2"/>
      </rPr>
      <t xml:space="preserve"> Forced marriage is criminalised</t>
    </r>
  </si>
  <si>
    <r>
      <t>1.6.3</t>
    </r>
    <r>
      <rPr>
        <sz val="10"/>
        <color rgb="FF000000"/>
        <rFont val="Calibri"/>
        <family val="2"/>
      </rPr>
      <t xml:space="preserve"> Laws or policies state that private recruitment fees are paid by the employer, not the employee</t>
    </r>
  </si>
  <si>
    <r>
      <t>3.1.1</t>
    </r>
    <r>
      <rPr>
        <sz val="10"/>
        <color rgb="FF000000"/>
        <rFont val="Calibri"/>
        <family val="2"/>
      </rPr>
      <t xml:space="preserve"> Victim support services are available for suspected victims of modern slavery (men, women and children where relevant)</t>
    </r>
  </si>
  <si>
    <r>
      <t>1.2.7</t>
    </r>
    <r>
      <rPr>
        <sz val="10"/>
        <color rgb="FF000000"/>
        <rFont val="Calibri"/>
        <family val="2"/>
      </rPr>
      <t xml:space="preserve"> NEGATIVE Criminal laws have disproportionate penalties</t>
    </r>
  </si>
  <si>
    <r>
      <t>1.6.5</t>
    </r>
    <r>
      <rPr>
        <sz val="10"/>
        <color rgb="FF000000"/>
        <rFont val="Calibri"/>
        <family val="2"/>
      </rPr>
      <t xml:space="preserve"> Labour laws extend to everyone, including migrant workers, domestic workers and those in the fishing and construction sectors.</t>
    </r>
  </si>
  <si>
    <r>
      <t>3.1.2</t>
    </r>
    <r>
      <rPr>
        <sz val="10"/>
        <color rgb="FF000000"/>
        <rFont val="Calibri"/>
        <family val="2"/>
      </rPr>
      <t xml:space="preserve"> NEGATIVE Suspected victims are held in shelters against their will and do not have a choice about whether or not to remain in a shelter</t>
    </r>
  </si>
  <si>
    <t>Activity M2 1.4</t>
  </si>
  <si>
    <r>
      <t>1.6.7</t>
    </r>
    <r>
      <rPr>
        <sz val="10"/>
        <color rgb="FF000000"/>
        <rFont val="Calibri"/>
        <family val="2"/>
      </rPr>
      <t xml:space="preserve"> NEGATIVE Patterns of abuse of labour migrants are institutionalised, or systematic and unchecked</t>
    </r>
  </si>
  <si>
    <r>
      <t>3.1.3</t>
    </r>
    <r>
      <rPr>
        <sz val="10"/>
        <color rgb="FF000000"/>
        <rFont val="Calibri"/>
        <family val="2"/>
      </rPr>
      <t xml:space="preserve"> Government contributes to the operational costs of the shelters and there are no significant resource gaps</t>
    </r>
  </si>
  <si>
    <r>
      <t>1.4.1</t>
    </r>
    <r>
      <rPr>
        <sz val="10"/>
        <color rgb="FF000000"/>
        <rFont val="Calibri"/>
        <family val="2"/>
      </rPr>
      <t xml:space="preserve"> National laws allow victims to participate in the legal system, regardless of their role as a witness</t>
    </r>
  </si>
  <si>
    <r>
      <t>1.6.9</t>
    </r>
    <r>
      <rPr>
        <sz val="10"/>
        <color rgb="FF000000"/>
        <rFont val="Calibri"/>
        <family val="2"/>
      </rPr>
      <t xml:space="preserve"> NEGATIVE There are laws or policies that prevent or make it difficult for workers to leave abusive employers without risk of loss of visa and deportation</t>
    </r>
  </si>
  <si>
    <r>
      <t>3.1.4</t>
    </r>
    <r>
      <rPr>
        <sz val="10"/>
        <color rgb="FF000000"/>
        <rFont val="Calibri"/>
        <family val="2"/>
      </rPr>
      <t xml:space="preserve"> Physical and mental health services are provided to victims of modern slavery</t>
    </r>
  </si>
  <si>
    <r>
      <t>1.4.2</t>
    </r>
    <r>
      <rPr>
        <sz val="10"/>
        <color rgb="FF000000"/>
        <rFont val="Calibri"/>
        <family val="2"/>
      </rPr>
      <t xml:space="preserve"> Law recognizes that victims should not be treated as criminals for conduct that occurred while under control of criminals</t>
    </r>
  </si>
  <si>
    <t>Activity M4 1.7</t>
  </si>
  <si>
    <r>
      <t>3.1.5</t>
    </r>
    <r>
      <rPr>
        <sz val="10"/>
        <color rgb="FF000000"/>
        <rFont val="Calibri"/>
        <family val="2"/>
      </rPr>
      <t xml:space="preserve"> NEGATIVE Victim support services are not available for all victims of modern slavery</t>
    </r>
  </si>
  <si>
    <r>
      <t>1.4.3</t>
    </r>
    <r>
      <rPr>
        <sz val="10"/>
        <color rgb="FF000000"/>
        <rFont val="Calibri"/>
        <family val="2"/>
      </rPr>
      <t xml:space="preserve"> Visas to stay in the country are not dependent on victim participation in the court process</t>
    </r>
  </si>
  <si>
    <r>
      <t>1.7.1</t>
    </r>
    <r>
      <rPr>
        <sz val="10"/>
        <color rgb="FF000000"/>
        <rFont val="Calibri"/>
        <family val="2"/>
      </rPr>
      <t xml:space="preserve"> Government provides training for its consular staff on modern slavery</t>
    </r>
  </si>
  <si>
    <r>
      <t>3.1.7</t>
    </r>
    <r>
      <rPr>
        <sz val="10"/>
        <color rgb="FF000000"/>
        <rFont val="Calibri"/>
        <family val="2"/>
      </rPr>
      <t xml:space="preserve"> NEGATIVE No victims have accessed the services or shelters</t>
    </r>
  </si>
  <si>
    <r>
      <t>1.4.5</t>
    </r>
    <r>
      <rPr>
        <sz val="10"/>
        <color rgb="FF000000"/>
        <rFont val="Calibri"/>
        <family val="2"/>
      </rPr>
      <t xml:space="preserve"> NEGATIVE There is evidence that victims of modern slavery have been treated as criminals for conduct that occurred while under control of criminals</t>
    </r>
  </si>
  <si>
    <r>
      <t>1.7.2</t>
    </r>
    <r>
      <rPr>
        <sz val="10"/>
        <color rgb="FF000000"/>
        <rFont val="Calibri"/>
        <family val="2"/>
      </rPr>
      <t xml:space="preserve"> Government provides identification documents and support travel arrangements for citizen return</t>
    </r>
  </si>
  <si>
    <t>Activity M1 3.2</t>
  </si>
  <si>
    <t>Activity M2 2.1</t>
  </si>
  <si>
    <r>
      <t>1.7.5</t>
    </r>
    <r>
      <rPr>
        <sz val="10"/>
        <color rgb="FF000000"/>
        <rFont val="Calibri"/>
        <family val="2"/>
      </rPr>
      <t xml:space="preserve"> NEGATIVE Diplomatic staff are not investigated for alleged complicity in modern slavery cases or abuse of victims</t>
    </r>
  </si>
  <si>
    <r>
      <t>3.2.1</t>
    </r>
    <r>
      <rPr>
        <sz val="10"/>
        <color rgb="FF000000"/>
        <rFont val="Calibri"/>
        <family val="2"/>
      </rPr>
      <t xml:space="preserve"> Services provide long term reintegration support</t>
    </r>
  </si>
  <si>
    <r>
      <t>2.1.1</t>
    </r>
    <r>
      <rPr>
        <sz val="10"/>
        <color rgb="FF000000"/>
        <rFont val="Calibri"/>
        <family val="2"/>
      </rPr>
      <t xml:space="preserve"> There are free legal services available for victims of modern slavery</t>
    </r>
  </si>
  <si>
    <r>
      <t>1.8.1</t>
    </r>
    <r>
      <rPr>
        <sz val="10"/>
        <color rgb="FF000000"/>
        <rFont val="Calibri"/>
        <family val="2"/>
      </rPr>
      <t xml:space="preserve"> NEGATIVE State sanctioned forced labour exists</t>
    </r>
  </si>
  <si>
    <r>
      <t>3.2.2</t>
    </r>
    <r>
      <rPr>
        <sz val="10"/>
        <color rgb="FF000000"/>
        <rFont val="Calibri"/>
        <family val="2"/>
      </rPr>
      <t xml:space="preserve"> Measures are in place to address the migration situation of victims who want to remain or be resettled</t>
    </r>
  </si>
  <si>
    <r>
      <t>2.1.3</t>
    </r>
    <r>
      <rPr>
        <sz val="10"/>
        <color rgb="FF000000"/>
        <rFont val="Calibri"/>
        <family val="2"/>
      </rPr>
      <t xml:space="preserve"> Evidence of witness and victim protection mechanisms are in place to ensure that neither witnesses nor victims are intimidated, nor interfered with INSIDE the court</t>
    </r>
  </si>
  <si>
    <r>
      <t>3.2.3</t>
    </r>
    <r>
      <rPr>
        <sz val="10"/>
        <color rgb="FF000000"/>
        <rFont val="Calibri"/>
        <family val="2"/>
      </rPr>
      <t xml:space="preserve"> Services are child friendly</t>
    </r>
  </si>
  <si>
    <r>
      <t>2.1.4</t>
    </r>
    <r>
      <rPr>
        <sz val="10"/>
        <color rgb="FF000000"/>
        <rFont val="Calibri"/>
        <family val="2"/>
      </rPr>
      <t xml:space="preserve"> Evidence of witness and victim protection mechanisms are in place to ensure that neither witnesses nor victims are intimidated, nor interfered with OUTSIDE the court</t>
    </r>
  </si>
  <si>
    <r>
      <t>3.2.4</t>
    </r>
    <r>
      <rPr>
        <sz val="10"/>
        <color rgb="FF000000"/>
        <rFont val="Calibri"/>
        <family val="2"/>
      </rPr>
      <t xml:space="preserve"> Victims are assisted to make contact with their family or contact person of choice</t>
    </r>
  </si>
  <si>
    <r>
      <t>2.1.5</t>
    </r>
    <r>
      <rPr>
        <sz val="10"/>
        <color rgb="FF000000"/>
        <rFont val="Calibri"/>
        <family val="2"/>
      </rPr>
      <t xml:space="preserve"> The legal framework supports restitution or compensation for victims of modern slavery</t>
    </r>
  </si>
  <si>
    <t>Activity M1 3.3</t>
  </si>
  <si>
    <r>
      <t>2.1.6</t>
    </r>
    <r>
      <rPr>
        <sz val="10"/>
        <color rgb="FF000000"/>
        <rFont val="Calibri"/>
        <family val="2"/>
      </rPr>
      <t xml:space="preserve"> Child friendly services are provided during the criminal justice process, from engagement with police through to court process</t>
    </r>
  </si>
  <si>
    <r>
      <t>3.3.1</t>
    </r>
    <r>
      <rPr>
        <sz val="10"/>
        <color rgb="FF000000"/>
        <rFont val="Calibri"/>
        <family val="2"/>
      </rPr>
      <t xml:space="preserve"> Training has been carried out for all staff providing direct assistance services</t>
    </r>
  </si>
  <si>
    <t>Activity M2 3.1</t>
  </si>
  <si>
    <r>
      <t>3.3.2</t>
    </r>
    <r>
      <rPr>
        <sz val="10"/>
        <color rgb="FF000000"/>
        <rFont val="Calibri"/>
        <family val="2"/>
      </rPr>
      <t xml:space="preserve"> Direct victim assistance services have been evaluated</t>
    </r>
  </si>
  <si>
    <r>
      <t>3.1.1</t>
    </r>
    <r>
      <rPr>
        <sz val="10"/>
        <color rgb="FF000000"/>
        <rFont val="Calibri"/>
        <family val="2"/>
      </rPr>
      <t xml:space="preserve"> Specialised law enforcement units exist</t>
    </r>
  </si>
  <si>
    <r>
      <t>3.3.3</t>
    </r>
    <r>
      <rPr>
        <sz val="10"/>
        <color rgb="FF000000"/>
        <rFont val="Calibri"/>
        <family val="2"/>
      </rPr>
      <t xml:space="preserve"> Evaluations of services have been provided to the National Referral Mechanism or coordinating referral body</t>
    </r>
  </si>
  <si>
    <r>
      <t>3.1.3</t>
    </r>
    <r>
      <rPr>
        <sz val="10"/>
        <color rgb="FF000000"/>
        <rFont val="Calibri"/>
        <family val="2"/>
      </rPr>
      <t xml:space="preserve"> NEGATIVE Units do not have necessary resources to be able to operate effectively</t>
    </r>
  </si>
  <si>
    <t xml:space="preserve">Activity M1 4.1 </t>
  </si>
  <si>
    <r>
      <t>3.1.4</t>
    </r>
    <r>
      <rPr>
        <sz val="10"/>
        <color rgb="FF000000"/>
        <rFont val="Calibri"/>
        <family val="2"/>
      </rPr>
      <t xml:space="preserve"> Units have Standard Operating Procedures for modern slavery cases</t>
    </r>
  </si>
  <si>
    <r>
      <t>4.1.1</t>
    </r>
    <r>
      <rPr>
        <sz val="10"/>
        <color rgb="FF000000"/>
        <rFont val="Calibri"/>
        <family val="2"/>
      </rPr>
      <t xml:space="preserve"> The government has clear national guidelines for identifying and screening victims for all first responders</t>
    </r>
  </si>
  <si>
    <t>Activity M2 3.2</t>
  </si>
  <si>
    <r>
      <t>4.1.2</t>
    </r>
    <r>
      <rPr>
        <sz val="10"/>
        <color rgb="FF000000"/>
        <rFont val="Calibri"/>
        <family val="2"/>
      </rPr>
      <t xml:space="preserve"> The guidelines make provision for a category of 'presumed victims', who can be provided with services until a formal determination is made.</t>
    </r>
  </si>
  <si>
    <r>
      <t>3.2.1</t>
    </r>
    <r>
      <rPr>
        <sz val="10"/>
        <color rgb="FF000000"/>
        <rFont val="Calibri"/>
        <family val="2"/>
      </rPr>
      <t xml:space="preserve"> Training is provided to the judiciary</t>
    </r>
  </si>
  <si>
    <r>
      <t>4.1.3</t>
    </r>
    <r>
      <rPr>
        <sz val="10"/>
        <color rgb="FF000000"/>
        <rFont val="Calibri"/>
        <family val="2"/>
      </rPr>
      <t xml:space="preserve"> The guidelines clearly set out which organisations have the authority to identify victims of modern slavery</t>
    </r>
  </si>
  <si>
    <r>
      <t>3.2.2</t>
    </r>
    <r>
      <rPr>
        <sz val="10"/>
        <color rgb="FF000000"/>
        <rFont val="Calibri"/>
        <family val="2"/>
      </rPr>
      <t xml:space="preserve"> Training is provided to prosecutors</t>
    </r>
  </si>
  <si>
    <t>Activity M1 4.2</t>
  </si>
  <si>
    <r>
      <t>3.2.4</t>
    </r>
    <r>
      <rPr>
        <sz val="10"/>
        <color rgb="FF000000"/>
        <rFont val="Calibri"/>
        <family val="2"/>
      </rPr>
      <t xml:space="preserve"> Training is systematic and recurrent (as distinct from one-off, isolated)</t>
    </r>
  </si>
  <si>
    <r>
      <t>4.2.1</t>
    </r>
    <r>
      <rPr>
        <sz val="10"/>
        <color rgb="FF000000"/>
        <rFont val="Calibri"/>
        <family val="2"/>
      </rPr>
      <t xml:space="preserve"> A 'National Referral Mechanism' brings together government and civil society to ensure victims are being referred to services</t>
    </r>
  </si>
  <si>
    <r>
      <t>3.2.5</t>
    </r>
    <r>
      <rPr>
        <sz val="10"/>
        <color rgb="FF000000"/>
        <rFont val="Calibri"/>
        <family val="2"/>
      </rPr>
      <t xml:space="preserve"> NEGATIVE Judicial punishments are NOT proportionate to severity of the crime and culpability of the offender.</t>
    </r>
  </si>
  <si>
    <r>
      <t>4.2.2</t>
    </r>
    <r>
      <rPr>
        <sz val="10"/>
        <color rgb="FF000000"/>
        <rFont val="Calibri"/>
        <family val="2"/>
      </rPr>
      <t xml:space="preserve"> There is evidence that victims are being referred to services using the National Referral Mechanism</t>
    </r>
  </si>
  <si>
    <t>REGION</t>
  </si>
  <si>
    <t>VULNERABILITY</t>
  </si>
  <si>
    <t>GOVERNMENT RESPONSE</t>
  </si>
  <si>
    <t xml:space="preserve">Country </t>
  </si>
  <si>
    <t>Region</t>
  </si>
  <si>
    <t>Est. prevalence of population in modern slavery (victims per 1,000 population)</t>
  </si>
  <si>
    <t>Est. number of people in modern slavery</t>
  </si>
  <si>
    <t xml:space="preserve">Factor One Governance Issues </t>
  </si>
  <si>
    <t xml:space="preserve">Factor Two Nourishment and Access </t>
  </si>
  <si>
    <t>Factor Three Inequality</t>
  </si>
  <si>
    <t>Factor Four Disenfranchised Groups</t>
  </si>
  <si>
    <t>Factor Five Effects of Conflict</t>
  </si>
  <si>
    <t>%</t>
  </si>
  <si>
    <t>SUM/104</t>
  </si>
  <si>
    <t>SUM Neg</t>
  </si>
  <si>
    <t>TOTAL</t>
  </si>
  <si>
    <t>Credit rating</t>
  </si>
  <si>
    <t>Afghanistan</t>
  </si>
  <si>
    <t>Asia and the Pacific</t>
  </si>
  <si>
    <t>Albania</t>
  </si>
  <si>
    <t>Europe and Central Asia</t>
  </si>
  <si>
    <t>BB</t>
  </si>
  <si>
    <t>Algeria</t>
  </si>
  <si>
    <t>Africa</t>
  </si>
  <si>
    <t>CCC</t>
  </si>
  <si>
    <t>Angola</t>
  </si>
  <si>
    <t>CC</t>
  </si>
  <si>
    <t>Antigua and Barbuda</t>
  </si>
  <si>
    <t>Americas</t>
  </si>
  <si>
    <t>Argentina</t>
  </si>
  <si>
    <t>BBB</t>
  </si>
  <si>
    <t>Armenia</t>
  </si>
  <si>
    <t>Australia</t>
  </si>
  <si>
    <t>Austria</t>
  </si>
  <si>
    <t>Azerbaijan</t>
  </si>
  <si>
    <t>B</t>
  </si>
  <si>
    <t>Bahamas</t>
  </si>
  <si>
    <t>Bahrain</t>
  </si>
  <si>
    <t>Arab States</t>
  </si>
  <si>
    <t>Bangladesh</t>
  </si>
  <si>
    <t>Barbados</t>
  </si>
  <si>
    <t>&lt;1,000</t>
  </si>
  <si>
    <t>Belarus</t>
  </si>
  <si>
    <t>Belgium</t>
  </si>
  <si>
    <t>Belize</t>
  </si>
  <si>
    <t>Benin</t>
  </si>
  <si>
    <t>Bolivia, Plurinational State of</t>
  </si>
  <si>
    <t>Bosnia and Herzegovina</t>
  </si>
  <si>
    <t>Botswana</t>
  </si>
  <si>
    <t>Brazil</t>
  </si>
  <si>
    <t>Brunei Darussalam</t>
  </si>
  <si>
    <t>Bulgaria</t>
  </si>
  <si>
    <t>Burkina Faso</t>
  </si>
  <si>
    <t>Burundi</t>
  </si>
  <si>
    <t>C</t>
  </si>
  <si>
    <t>Cambodia</t>
  </si>
  <si>
    <t>Cameroon</t>
  </si>
  <si>
    <t>Canada</t>
  </si>
  <si>
    <t>Cape Verde</t>
  </si>
  <si>
    <t>Central African Republic</t>
  </si>
  <si>
    <t>D</t>
  </si>
  <si>
    <t>Chad</t>
  </si>
  <si>
    <t>Chile</t>
  </si>
  <si>
    <t>China</t>
  </si>
  <si>
    <t>Colombia</t>
  </si>
  <si>
    <t>Congo</t>
  </si>
  <si>
    <t>Congo, Democratic Republic of the</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</si>
  <si>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</si>
  <si>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</si>
  <si>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</si>
  <si>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</si>
  <si>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</si>
  <si>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</si>
  <si>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</si>
  <si>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</si>
  <si>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</si>
  <si>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</si>
  <si>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</si>
  <si>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</si>
  <si>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</si>
  <si>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</si>
  <si>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</si>
  <si>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</si>
  <si>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</si>
  <si>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</si>
  <si>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</si>
  <si>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</si>
  <si>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</si>
  <si>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</si>
  <si>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</si>
  <si>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</si>
  <si>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</si>
  <si>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</si>
  <si>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</si>
  <si>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</si>
  <si>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</si>
  <si>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</si>
  <si>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</si>
  <si>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</si>
  <si>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</si>
  <si>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</si>
  <si>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</si>
  <si>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</si>
  <si>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</si>
  <si>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</si>
  <si>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 Islamic Republic of</t>
  </si>
  <si>
    <t>Iraq</t>
  </si>
  <si>
    <t>Ireland</t>
  </si>
  <si>
    <t>Israel</t>
  </si>
  <si>
    <t>Italy</t>
  </si>
  <si>
    <t>Jamaica</t>
  </si>
  <si>
    <t>Japan</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</si>
  <si>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</si>
  <si>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</si>
  <si>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</si>
  <si>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</si>
  <si>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</si>
  <si>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</si>
  <si>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</si>
  <si>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</si>
  <si>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</si>
  <si>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</si>
  <si>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</si>
  <si>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</si>
  <si>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</si>
  <si>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</si>
  <si>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</si>
  <si>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Lithuania</t>
  </si>
  <si>
    <t>Luxembourg</t>
  </si>
  <si>
    <t>Macedonia, the former Yugoslav Republic of</t>
  </si>
  <si>
    <t>Madagascar</t>
  </si>
  <si>
    <t>Malawi</t>
  </si>
  <si>
    <t>Malaysia</t>
  </si>
  <si>
    <t>Mali</t>
  </si>
  <si>
    <t>Malta</t>
  </si>
  <si>
    <t>Mauritania</t>
  </si>
  <si>
    <t>Mauritius</t>
  </si>
  <si>
    <t>Mexico</t>
  </si>
  <si>
    <t>Moldova, Republic of</t>
  </si>
  <si>
    <t>Mongolia</t>
  </si>
  <si>
    <t>Montenegro</t>
  </si>
  <si>
    <t>Morocco</t>
  </si>
  <si>
    <t>Mozambique</t>
  </si>
  <si>
    <t>Myanmar</t>
  </si>
  <si>
    <t>Namibia</t>
  </si>
  <si>
    <t>Nauru</t>
  </si>
  <si>
    <t>Nepal</t>
  </si>
  <si>
    <t>Netherlands</t>
  </si>
  <si>
    <t>A</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</si>
  <si>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</si>
  <si>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</si>
  <si>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</si>
  <si>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</si>
  <si>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</si>
  <si>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</si>
  <si>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</si>
  <si>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</si>
  <si>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</si>
  <si>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</si>
  <si>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</si>
  <si>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</si>
  <si>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</si>
  <si>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</si>
  <si>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</si>
  <si>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</si>
  <si>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</si>
  <si>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</si>
  <si>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</si>
  <si>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</si>
  <si>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</si>
  <si>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</si>
  <si>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</si>
  <si>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</si>
  <si>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</si>
  <si>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</si>
  <si>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</si>
  <si>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</si>
  <si>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</si>
  <si>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</si>
  <si>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</si>
  <si>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</si>
  <si>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</si>
  <si>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</si>
  <si>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</si>
  <si>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</si>
  <si>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</si>
  <si>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</si>
  <si>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</si>
  <si>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</si>
  <si>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</si>
  <si>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</si>
  <si>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</si>
  <si>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Taiwan, China</t>
  </si>
  <si>
    <t>Tajikistan</t>
  </si>
  <si>
    <t>Tanzania, United Republic of</t>
  </si>
  <si>
    <t>Thailand</t>
  </si>
  <si>
    <t>Timor-Leste</t>
  </si>
  <si>
    <t>Togo</t>
  </si>
  <si>
    <t>Tonga</t>
  </si>
  <si>
    <t>Trinidad and Tobago</t>
  </si>
  <si>
    <t>Tunisia</t>
  </si>
  <si>
    <t>Turkey</t>
  </si>
  <si>
    <t>Turkmenistan</t>
  </si>
  <si>
    <t>Tuvalu</t>
  </si>
  <si>
    <t>Uganda</t>
  </si>
  <si>
    <t>Ukraine</t>
  </si>
  <si>
    <t>United Arab Emirates</t>
  </si>
  <si>
    <t>United Kingdom</t>
  </si>
  <si>
    <t>BBB*</t>
  </si>
  <si>
    <t>United States</t>
  </si>
  <si>
    <t>Uruguay</t>
  </si>
  <si>
    <t>Uzbekistan</t>
  </si>
  <si>
    <t>Vanuatu</t>
  </si>
  <si>
    <t>Venezuela, Bolivarian Republic of</t>
  </si>
  <si>
    <t>Viet Nam</t>
  </si>
  <si>
    <t>Yemen</t>
  </si>
  <si>
    <t>Zambia</t>
  </si>
  <si>
    <t>Zimbabwe</t>
  </si>
  <si>
    <t>PREVALENCE</t>
  </si>
  <si>
    <t>Support survivors</t>
  </si>
  <si>
    <t>Criminal justice</t>
  </si>
  <si>
    <t>Coordination</t>
  </si>
  <si>
    <t>Address risk</t>
  </si>
  <si>
    <t>Supply chains</t>
  </si>
  <si>
    <t>NEG Government  complicity (1.4.3)</t>
  </si>
  <si>
    <t>NEG State-imposed forced labour (1.8.1)</t>
  </si>
  <si>
    <t>Final overall (normalised, weighted) vulnerability score</t>
  </si>
  <si>
    <r>
      <t>The variable</t>
    </r>
    <r>
      <rPr>
        <i/>
        <sz val="10"/>
        <rFont val="Calibri"/>
        <family val="2"/>
      </rPr>
      <t xml:space="preserve"> Weapons Access</t>
    </r>
    <r>
      <rPr>
        <sz val="10"/>
        <rFont val="Calibri"/>
        <family val="2"/>
      </rPr>
      <t xml:space="preserve"> is a qualititative assessment of the accessibility of small arms and light weapons. This measure ranges from a value of 1, which indicates very low access to weapons, to a value of 5, which indicates very high access to weapons. Data are from 2016.</t>
    </r>
  </si>
  <si>
    <r>
      <t xml:space="preserve">The variable </t>
    </r>
    <r>
      <rPr>
        <i/>
        <sz val="10"/>
        <color indexed="8"/>
        <rFont val="Calibri"/>
        <family val="2"/>
      </rPr>
      <t>Disabled Rights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to live for people with intellectual disabilities?" 0 represents lower vulnerability, 100 represents higher vulnerability. Select World Poll as Data Source, Good Place for Intellectually Disabled as your Metric, Aggregate Demographics, and Time set to Year 2015. Data are from 2015.
Access calculations and Gallup World Poll data here
https://minderoo.sharefile.com/i/icf7f6837f66447e8  </t>
    </r>
  </si>
  <si>
    <r>
      <t xml:space="preserve">The variable </t>
    </r>
    <r>
      <rPr>
        <i/>
        <sz val="10"/>
        <color indexed="8"/>
        <rFont val="Calibri"/>
        <family val="2"/>
      </rPr>
      <t>Alt. Political Rights Variable "Polity IV" score</t>
    </r>
    <r>
      <rPr>
        <sz val="10"/>
        <color indexed="8"/>
        <rFont val="Calibri"/>
        <family val="2"/>
      </rPr>
      <t xml:space="preserve"> is the POLITY2 score reported in the POLITY IV dataset on "Regime Authority Characteristics and Transitions Database" under the Polity IV: Annual Time-Series, 1800-2015 Excel file. This variable modifies the original Polity score that measures the "Combined Polity Score: The POLITY score is computed by subtracting the AUTOC score from the DEMOC score; the resulting unified polity scale ranges from +10 (strongly democratic) to -10 (strongly autocratic)." The Polity 2 variable then corrects for the following issues: This variable is a modified version of the POLITY variable added
in order to facilitate the use of the POLITY regime measure in time-series analyses. It modifies the combined annual POLITY score by applying a simple treatment, or ““fix,” to convert instances of “standardized authority scores” (i.e., -66, -77, and -88) to conventional polity scores (i.e., within the
range, -10 to +10). The values have been converted according to the following rule set:
-66 Cases of foreign “interruption” are treated as “system missing.”
-77 Cases of “interregnum,” or anarchy, are converted to a “neutral” Polity score of “0.”
-88 Cases of “transition” are prorated across the span of the transition. For example, country X has a POLITY score of -7 in 1957, followed by three years of -88 and, finally, a score of +5 in 1961. The change (+12) would be prorated over the intervening three years at a rate of per year, so that the converted scores would be as follows: 1957 -7; 1958 -4; 1959 -1; 1960 +2; and 1961 +5. Note: Ongoing (-88) transitions in the most recent year (2006) are converted to “system missing” values. Transitions (-88) following a year of independence, interruption (-66), or interregnum (-77) are prorated from the value “0.” This variable was then flipped to represent increasing risk to slavery through less democratic governance. Data are from year 2015. </t>
    </r>
  </si>
  <si>
    <r>
      <t xml:space="preserve">The variable </t>
    </r>
    <r>
      <rPr>
        <i/>
        <sz val="10"/>
        <color indexed="8"/>
        <rFont val="Calibri"/>
        <family val="2"/>
      </rPr>
      <t>Cell Phone Subscriptions</t>
    </r>
    <r>
      <rPr>
        <sz val="10"/>
        <color indexed="8"/>
        <rFont val="Calibri"/>
        <family val="2"/>
      </rPr>
      <t xml:space="preserve"> includes the number of cellular subscriptions per 100 people for each country.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Data are from 2015. The potential data values range from 0 out of 100 people in a country to 100 out of 100 people in a country.</t>
    </r>
  </si>
  <si>
    <r>
      <t xml:space="preserve">The variable </t>
    </r>
    <r>
      <rPr>
        <i/>
        <sz val="10"/>
        <color indexed="8"/>
        <rFont val="Calibri"/>
        <family val="2"/>
      </rPr>
      <t>Social Safety Net</t>
    </r>
    <r>
      <rPr>
        <sz val="10"/>
        <color indexed="8"/>
        <rFont val="Calibri"/>
        <family val="2"/>
      </rPr>
      <t xml:space="preserve"> evaluates countries on their national social security system based on the number of policy areas covering at least one program including total social security provisions available to citizens including protections for; sickness, maternity, old age, invalidity, survivors, family allowances, employment injury, and unemployment. Scores range from 0 to 8, where a value of 0 indicates that none of these provisions are provided, and a value of 8 indicates that all of these provisions are provided. Data are from 2014-2015.</t>
    </r>
  </si>
  <si>
    <r>
      <t xml:space="preserve">Borrowed any money in the past year (% age 15). The percentage of respondents who report borrowing any money for any reason and from any source in the past 12 months. 
</t>
    </r>
    <r>
      <rPr>
        <sz val="10"/>
        <color indexed="8"/>
        <rFont val="Calibri"/>
        <family val="2"/>
      </rPr>
      <t>The potential data values range from 100% of respondents over age 15 to 0% of respondents who reported borrowing any money for any reason and any source in the past 12 months.
Data are from 2014.</t>
    </r>
  </si>
  <si>
    <r>
      <t xml:space="preserve">The variable </t>
    </r>
    <r>
      <rPr>
        <i/>
        <sz val="10"/>
        <color indexed="8"/>
        <rFont val="Calibri"/>
        <family val="2"/>
      </rPr>
      <t>Confidence in the judicial system</t>
    </r>
    <r>
      <rPr>
        <sz val="10"/>
        <color indexed="8"/>
        <rFont val="Calibri"/>
        <family val="2"/>
      </rPr>
      <t xml:space="preserve"> measures the proportionally representative percentage of respondents who responded "no" in direct response to the question: "In this country, do you have confidence in [the] judicial system and courts?" Select all countries data for the World Poll, the Confidence in Judicial System metrics, select aggregate demographics, and confirm Time for Year 2016. 
Data are from 2016.
Access calculations and Gallup World Poll data here
https://minderoo.sharefile.com/i/icf7f6837f66447e8  </t>
    </r>
  </si>
  <si>
    <r>
      <t xml:space="preserve">The variable </t>
    </r>
    <r>
      <rPr>
        <i/>
        <sz val="10"/>
        <rFont val="Calibri"/>
        <family val="2"/>
      </rPr>
      <t xml:space="preserve">Violent Crime </t>
    </r>
    <r>
      <rPr>
        <sz val="10"/>
        <rFont val="Calibri"/>
        <family val="2"/>
      </rPr>
      <t>is evaluated on a five-point scale, where a value of 1 indicates a country that is "most peaceful," and a value of 5 indicates a country that is "least peaceful."  This assessment by the EIU’s Country Analysis team based on the question, “Is violent crime likely to pose a significant problem for government and/or business over the next two years?” Country analysts assess this question on a quarterly basis. Data are from 2016</t>
    </r>
  </si>
  <si>
    <r>
      <t xml:space="preserve">The variable </t>
    </r>
    <r>
      <rPr>
        <i/>
        <sz val="10"/>
        <color indexed="8"/>
        <rFont val="Calibri"/>
        <family val="2"/>
      </rPr>
      <t>Gini Coefficient</t>
    </r>
    <r>
      <rPr>
        <sz val="10"/>
        <color indexed="8"/>
        <rFont val="Calibri"/>
        <family val="2"/>
      </rPr>
      <t xml:space="preserve"> is a measure of income inequality. This measure ranges from a value of 0, which indicates absolute income equality, to 100, which indicates absolute income inequality. Data are from the most recent year in the period 2005 to 2013.
</t>
    </r>
  </si>
  <si>
    <r>
      <t>The percentage of respondents (% age 15+) who report that in case of an emergency it is not at all possible for them to come up with 1/20 of gross national income (GNI) per capita in local currency within the next month. 
The potential data values range from 100% of respondents to 0% of respondents reporting that they are capable of coming up with 1/20 of gross national income per capita in their local country within the next month.</t>
    </r>
    <r>
      <rPr>
        <sz val="10"/>
        <color indexed="8"/>
        <rFont val="Calibri"/>
        <family val="2"/>
      </rPr>
      <t xml:space="preserve">
Data are from 2014.</t>
    </r>
  </si>
  <si>
    <r>
      <t>The variable Same sex</t>
    </r>
    <r>
      <rPr>
        <i/>
        <sz val="10"/>
        <color indexed="8"/>
        <rFont val="Calibri"/>
        <family val="2"/>
      </rPr>
      <t xml:space="preserve"> Rights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to live for gay or lesbian people?" 0 represents lower vulnerability, 100 represents higher vulnerability. Select World Poll as Data Source, Gay or Lesbian People as your Metric, Aggregate Demographics, and Time set to Year 2014. Data are from 2016 .
Access calculations and Gallup World Poll data here
https://minderoo.sharefile.com/i/icf7f6837f66447e8  </t>
    </r>
  </si>
  <si>
    <r>
      <t>The variable</t>
    </r>
    <r>
      <rPr>
        <i/>
        <sz val="10"/>
        <color indexed="8"/>
        <rFont val="Calibri"/>
        <family val="2"/>
      </rPr>
      <t xml:space="preserve"> Immigrants</t>
    </r>
    <r>
      <rPr>
        <sz val="10"/>
        <color indexed="8"/>
        <rFont val="Calibri"/>
        <family val="2"/>
      </rPr>
      <t xml:space="preserve"> measures the proportionally representative percentage of respondents who responded that their region is "not a good place" in direct response to the question: "Is the city or area you live a good place or not a good place to live for immigrants from other countries?" 0 represents lower vulnerability, 100 represents higher vulnerability. Select World Poll as Data Source, Immigrants as your Metric, Aggregate Demographics, and Time set to Year 2014.   Data are from 2016.
Access calculations and Gallup World Poll data here
https://minderoo.sharefile.com/i/icf7f6837f66447e8</t>
    </r>
  </si>
  <si>
    <r>
      <t xml:space="preserve">The variable </t>
    </r>
    <r>
      <rPr>
        <i/>
        <sz val="10"/>
        <color indexed="8"/>
        <rFont val="Calibri"/>
        <family val="2"/>
      </rPr>
      <t>Minorities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for racial and ethnic minorities?" 0 represents lower vulnerability, 100 represents higher vulnerability.Select World Poll as Data Source, Racial/Ethnic Minorities as your Metric, Aggregate Demographics, and Time set to Year 2014.  Data are from 2016
Access calculations and Gallup World Poll data here
https://minderoo.sharefile.com/i/icf7f6837f66447e8  </t>
    </r>
  </si>
  <si>
    <r>
      <t xml:space="preserve">The variable </t>
    </r>
    <r>
      <rPr>
        <i/>
        <sz val="10"/>
        <rFont val="Calibri"/>
        <family val="2"/>
      </rPr>
      <t>Impact of terrorism</t>
    </r>
    <r>
      <rPr>
        <sz val="10"/>
        <rFont val="Calibri"/>
        <family val="2"/>
      </rPr>
      <t xml:space="preserve"> is drawn from the scores calculated for the Global Terrorism Index, which measures the number of deaths, injuries, property damage and psychological impact resulting from terrorism in 162 countries. Data are from 2016 Global Terrorism Index and scored on a 1 to 10 scale, where 1 is low impact and 10 represents high impact of terrorism.</t>
    </r>
  </si>
  <si>
    <r>
      <t xml:space="preserve">The total number of displaced (internally displaced, returned internally displaced, returned refugees, asylum seekers, stateless persons) by territory of origin. For 2015 data where an * is used to indicate between 1-4 individuals to protect their identities, we retained the value of 1 person. When exporting the data, select 2015 as Year, NO country/territory of asylum/residence should be selected, select ALL origins, and select Asylum-Seekers (pending cases), Returned Refugees, Internally Displaced Persons (IDPs), Returned IDPs, and Stateless Persons under Data Items to Display. When the data is exported, if all years still display then apply filters and only show data for 2015. Remember to filter by Country of Origin and replace each "*" with the value of 1 before calculating each sub-total by country of residence for displaced persons of that country of origin, and then aggregating those sub-totals for the final total for the total number of displaced persons for that country of origin. 
</t>
    </r>
    <r>
      <rPr>
        <sz val="10"/>
        <color indexed="8"/>
        <rFont val="Calibri"/>
        <family val="2"/>
      </rPr>
      <t xml:space="preserve">0 = low displacement 100 = high displacement of our normalized data, but as reported the data values range from 1 person which is small displacement to values over 7,800,000 for the highest displacement in 2014. 
Data are from 2015. Note that unassigned Serbia/Kosovo data is counted in Serbia and please note that it may not be possible to successfully export data for only 2014, so it may be necessary to export data in CSV format for all years and then simply filter for 2014. Remember to use the time series data setting for Export by current view in CSV format. </t>
    </r>
  </si>
  <si>
    <r>
      <t xml:space="preserve">The variable </t>
    </r>
    <r>
      <rPr>
        <i/>
        <sz val="10"/>
        <color indexed="8"/>
        <rFont val="Calibri"/>
        <family val="2"/>
      </rPr>
      <t xml:space="preserve">Political Rights, </t>
    </r>
    <r>
      <rPr>
        <sz val="10"/>
        <color indexed="8"/>
        <rFont val="Calibri"/>
        <family val="2"/>
      </rPr>
      <t xml:space="preserve">which is comprised of three subcategories: Electoral Process, Political Pluralism and Participation, and Functioning of Government, is measured on a scale ranging from 1 to 7, where a value of 1 indicates that a country is "most free," and a value of 7 indicates that a country is "least free." Data are from 2017. </t>
    </r>
  </si>
  <si>
    <r>
      <t xml:space="preserve">The percentage of respondents (% age 15+) who report receiving any money from an employer in the past 12 months in the form of a salary or wages for doing work. This does not include any money received directly from clients or customers. 
</t>
    </r>
    <r>
      <rPr>
        <sz val="10"/>
        <color indexed="8"/>
        <rFont val="Calibri"/>
        <family val="2"/>
      </rPr>
      <t>The potential data values range from 100% of respondents to 0% of respondents reporting that they received any money from an employer in the past 12 months in the form of a salary or wages.
Data are from 2014.</t>
    </r>
  </si>
  <si>
    <r>
      <t xml:space="preserve">The variable </t>
    </r>
    <r>
      <rPr>
        <i/>
        <sz val="10"/>
        <color indexed="8"/>
        <rFont val="Calibri"/>
        <family val="2"/>
      </rPr>
      <t>GDPPPP</t>
    </r>
    <r>
      <rPr>
        <sz val="10"/>
        <color indexed="8"/>
        <rFont val="Calibri"/>
        <family val="2"/>
      </rPr>
      <t xml:space="preserve"> (Gross Domestic Product Per capita in terms of Purchasing Power Parity) is in current international dollars.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The data values are plotted on a scale from 0 to 100; 0 represents high GDP, 100 represents low GDP. 
Data are from 2015.</t>
    </r>
  </si>
  <si>
    <r>
      <t xml:space="preserve">The variable </t>
    </r>
    <r>
      <rPr>
        <i/>
        <sz val="10"/>
        <color indexed="8"/>
        <rFont val="Calibri"/>
        <family val="2"/>
      </rPr>
      <t>Literacy</t>
    </r>
    <r>
      <rPr>
        <sz val="10"/>
        <color indexed="8"/>
        <rFont val="Calibri"/>
        <family val="2"/>
      </rPr>
      <t xml:space="preserve"> is based on a scale from 0 to 100, where a value of 0 indicates no literacy, and a value of 100 indicates full literacy. Variable selected is called, "Adult literacy rate, population 15+ years, both sexes (%)"
This indicator measures the "percentage of population aged 15 years and over who can both read and write with understanding a short simple statement on his/her everyday life. Generally, ‘literacy’ also encompasses ‘numeracy’, the ability to make simple arithmetic calculations." Data are from 2015.
More information is available here:http://www.uis.unesco.org/Pages/Glossary.aspx  http://www.uis.unesco.org/Education/Documents/Background_information_on_education_statistics.pdf
</t>
    </r>
  </si>
  <si>
    <r>
      <t>The variable</t>
    </r>
    <r>
      <rPr>
        <i/>
        <sz val="10"/>
        <color indexed="8"/>
        <rFont val="Calibri"/>
        <family val="2"/>
      </rPr>
      <t xml:space="preserve"> Corruption</t>
    </r>
    <r>
      <rPr>
        <sz val="10"/>
        <color indexed="8"/>
        <rFont val="Calibri"/>
        <family val="2"/>
      </rPr>
      <t xml:space="preserve"> ranges on a 100 point scale, where a value of 0 indicates that a country is "highly corrupt," and a value of 100 indicates that a country is "clean" from public corruption. Data are from 2016
</t>
    </r>
  </si>
  <si>
    <r>
      <t xml:space="preserve">The variable </t>
    </r>
    <r>
      <rPr>
        <i/>
        <sz val="10"/>
        <color indexed="8"/>
        <rFont val="Calibri"/>
        <family val="2"/>
      </rPr>
      <t>Social Safety Net</t>
    </r>
    <r>
      <rPr>
        <sz val="10"/>
        <color indexed="8"/>
        <rFont val="Calibri"/>
        <family val="2"/>
      </rPr>
      <t xml:space="preserve"> evaluates countries on their national social security system based on the number of policy areas covering at least one program including total social security provisions available to citizens including protections for; sickness, maternity, old age, invalidity, survivors, family allowances, employment injury, and unemployment as either characterizing very low vulnerability, low vulnerability, high vulnerability, or very high vulnerability. Countries in the very low vulnerability group were assessed a score of 1 out of 4, countries in the low vulnerability group received a score of 2 out of 4, countries in the high vulnerability group received a score of 3 out of 4, and countries in the very high vulnerability group received a score of 4 out of 4. Data are from 2014-2015.</t>
    </r>
  </si>
  <si>
    <r>
      <t>1.1.1</t>
    </r>
    <r>
      <rPr>
        <sz val="10"/>
        <color rgb="FF000000"/>
        <rFont val="Calibri"/>
        <family val="2"/>
      </rPr>
      <t xml:space="preserve"> National coordination body exists involving both government and NGOs</t>
    </r>
  </si>
  <si>
    <r>
      <t>1.1.1</t>
    </r>
    <r>
      <rPr>
        <sz val="10"/>
        <color rgb="FF000000"/>
        <rFont val="Calibri"/>
        <family val="2"/>
      </rPr>
      <t xml:space="preserve"> Guidelines exist for public procurement officials</t>
    </r>
  </si>
  <si>
    <r>
      <t>1.2.1</t>
    </r>
    <r>
      <rPr>
        <sz val="10"/>
        <color rgb="FF000000"/>
        <rFont val="Calibri"/>
        <family val="2"/>
      </rPr>
      <t xml:space="preserve"> National Action Plan exists with clear indicators and allocation of responsibilities</t>
    </r>
  </si>
  <si>
    <r>
      <t>1.1.2</t>
    </r>
    <r>
      <rPr>
        <sz val="10"/>
        <color rgb="FF000000"/>
        <rFont val="Calibri"/>
        <family val="2"/>
      </rPr>
      <t xml:space="preserve"> Public procurement policies and systems exist to minimise the risk of governments purchasing products tainted by forced labour</t>
    </r>
  </si>
  <si>
    <r>
      <t>1.3.2</t>
    </r>
    <r>
      <rPr>
        <sz val="10"/>
        <color rgb="FF000000"/>
        <rFont val="Calibri"/>
        <family val="2"/>
      </rPr>
      <t xml:space="preserve"> Government routinely uses the National Action Plan as a framework for reporting its actions</t>
    </r>
  </si>
  <si>
    <r>
      <t>1.1.3</t>
    </r>
    <r>
      <rPr>
        <sz val="10"/>
        <color rgb="FF000000"/>
        <rFont val="Calibri"/>
        <family val="2"/>
      </rPr>
      <t xml:space="preserve"> Annual reports on government action to prevent use of forced labour in public procurement are produced and publicly available</t>
    </r>
  </si>
  <si>
    <r>
      <t>1.3.5</t>
    </r>
    <r>
      <rPr>
        <sz val="10"/>
        <color rgb="FF000000"/>
        <rFont val="Calibri"/>
        <family val="2"/>
      </rPr>
      <t xml:space="preserve"> Activities in the national action plan are fully funded</t>
    </r>
  </si>
  <si>
    <r>
      <t>1.1.4</t>
    </r>
    <r>
      <rPr>
        <sz val="10"/>
        <color rgb="FF000000"/>
        <rFont val="Calibri"/>
        <family val="2"/>
      </rPr>
      <t xml:space="preserve"> The government has provided training to public procurement officials on modern slavery</t>
    </r>
  </si>
  <si>
    <r>
      <t>1.1.5</t>
    </r>
    <r>
      <rPr>
        <sz val="10"/>
        <color rgb="FF000000"/>
        <rFont val="Calibri"/>
        <family val="2"/>
      </rPr>
      <t xml:space="preserve"> There is evidence that the government has taken remedial action where forced labour has been discovered</t>
    </r>
  </si>
  <si>
    <r>
      <t>2.1.1</t>
    </r>
    <r>
      <rPr>
        <sz val="10"/>
        <color rgb="FF000000"/>
        <rFont val="Calibri"/>
        <family val="2"/>
      </rPr>
      <t xml:space="preserve"> Independent entity to monitor the implementation and effectiveness of National Action Plan exists</t>
    </r>
  </si>
  <si>
    <r>
      <t>2.1.1</t>
    </r>
    <r>
      <rPr>
        <sz val="10"/>
        <color rgb="FF000000"/>
        <rFont val="Calibri"/>
        <family val="2"/>
      </rPr>
      <t xml:space="preserve"> Laws or policies require businesses to report on their actions to implement risk minimisation policies</t>
    </r>
  </si>
  <si>
    <r>
      <t>3.1.1</t>
    </r>
    <r>
      <rPr>
        <sz val="10"/>
        <color rgb="FF000000"/>
        <rFont val="Calibri"/>
        <family val="2"/>
      </rPr>
      <t xml:space="preserve"> The government is involved in a regional response</t>
    </r>
  </si>
  <si>
    <r>
      <t>2.1.2</t>
    </r>
    <r>
      <rPr>
        <sz val="10"/>
        <color rgb="FF000000"/>
        <rFont val="Calibri"/>
        <family val="2"/>
      </rPr>
      <t xml:space="preserve"> Governments have identified high risk sectors and taken action to work with these sectors to eradicate modern slavery</t>
    </r>
  </si>
  <si>
    <r>
      <t>3.1.3</t>
    </r>
    <r>
      <rPr>
        <sz val="10"/>
        <color rgb="FF000000"/>
        <rFont val="Calibri"/>
        <family val="2"/>
      </rPr>
      <t xml:space="preserve"> Agreements exist between the government and countries of origin and/ or destination to collaborate on modern slavery issues</t>
    </r>
  </si>
  <si>
    <r>
      <t>2.1.3</t>
    </r>
    <r>
      <rPr>
        <sz val="10"/>
        <color rgb="FF000000"/>
        <rFont val="Calibri"/>
        <family val="2"/>
      </rPr>
      <t xml:space="preserve"> Laws or policies allow governments to create a public list of businesses who have been found to tolerate slavery in their supply chains</t>
    </r>
  </si>
  <si>
    <r>
      <t>2.1.4</t>
    </r>
    <r>
      <rPr>
        <sz val="10"/>
        <color rgb="FF000000"/>
        <rFont val="Calibri"/>
        <family val="2"/>
      </rPr>
      <t xml:space="preserve"> Governments implement a responsible investment reporting requirement for investment funds and banks head-quartered in their country to ensure that investment does not support modern slavery</t>
    </r>
  </si>
  <si>
    <r>
      <t>3.2.1</t>
    </r>
    <r>
      <rPr>
        <sz val="10"/>
        <color rgb="FF000000"/>
        <rFont val="Calibri"/>
        <family val="2"/>
      </rPr>
      <t xml:space="preserve"> The government cooperates with the government of the home country to facilitate repatriation</t>
    </r>
  </si>
  <si>
    <r>
      <t>2.1.5</t>
    </r>
    <r>
      <rPr>
        <sz val="10"/>
        <color rgb="FF000000"/>
        <rFont val="Calibri"/>
        <family val="2"/>
      </rPr>
      <t xml:space="preserve"> Laws or policies prevent the import of goods and services made with forced labour</t>
    </r>
  </si>
  <si>
    <r>
      <t>3.2.4</t>
    </r>
    <r>
      <rPr>
        <sz val="10"/>
        <color rgb="FF000000"/>
        <rFont val="Calibri"/>
        <family val="2"/>
      </rPr>
      <t xml:space="preserve"> NEGATIVE Foreign victims are detained and/ or deported for immigration violations</t>
    </r>
  </si>
  <si>
    <r>
      <t>2.1.6</t>
    </r>
    <r>
      <rPr>
        <sz val="10"/>
        <color rgb="FF000000"/>
        <rFont val="Calibri"/>
        <family val="2"/>
      </rPr>
      <t xml:space="preserve"> Laws are in place that make it a criminal offence for Company Directors or companies who fail to prevent modern slavery and failed to undertake reasonable due diligence in first tier supply chain.</t>
    </r>
  </si>
  <si>
    <r>
      <t>3.2.6</t>
    </r>
    <r>
      <rPr>
        <sz val="10"/>
        <color rgb="FF000000"/>
        <rFont val="Calibri"/>
        <family val="2"/>
      </rPr>
      <t xml:space="preserve"> Agreements exist between countries on labour migration, which provide protection for labour migrants</t>
    </r>
  </si>
  <si>
    <t>Population 
(from United Nations Population Division, World Population Prospects)</t>
  </si>
  <si>
    <t xml:space="preserve">Source country </t>
  </si>
  <si>
    <t>Value (in thousands of $US) of imports from at-risk countries</t>
  </si>
  <si>
    <t>total imports (in thousands of $US)</t>
  </si>
  <si>
    <t>% imported from at-risk country ($US)</t>
  </si>
  <si>
    <t>Quantity (tonnes)  imported from at-risk country</t>
  </si>
  <si>
    <t>total imports (tonnes)</t>
  </si>
  <si>
    <t>%  imported from at-risk country (tonnes)</t>
  </si>
  <si>
    <t>South Korea</t>
  </si>
  <si>
    <t>Russia</t>
  </si>
  <si>
    <t>UK</t>
  </si>
  <si>
    <t>US</t>
  </si>
  <si>
    <t>COTTON</t>
  </si>
  <si>
    <t>Total</t>
  </si>
  <si>
    <t>BRICKS</t>
  </si>
  <si>
    <t>APPAREL &amp; CLOTHING ACCESSORIES</t>
  </si>
  <si>
    <t xml:space="preserve">Argentina  </t>
  </si>
  <si>
    <t>Vietnam</t>
  </si>
  <si>
    <t>CATTLE</t>
  </si>
  <si>
    <t>Bolivia</t>
  </si>
  <si>
    <t>SUGARCANE</t>
  </si>
  <si>
    <t>GOLD</t>
  </si>
  <si>
    <t>Democratic Republic of the Congo</t>
  </si>
  <si>
    <t>North Korea</t>
  </si>
  <si>
    <t>CARPETS</t>
  </si>
  <si>
    <t>COAL</t>
  </si>
  <si>
    <t>FISH</t>
  </si>
  <si>
    <t xml:space="preserve"> </t>
  </si>
  <si>
    <t>Taiwan</t>
  </si>
  <si>
    <t>RICE</t>
  </si>
  <si>
    <t>TIMBER</t>
  </si>
  <si>
    <t>BRAZIL NUTS/ CHESTNUTS</t>
  </si>
  <si>
    <t>COCOA</t>
  </si>
  <si>
    <t>Cote D'Ivoire</t>
  </si>
  <si>
    <t>DIAMONDS</t>
  </si>
  <si>
    <t>LAPTOPS, COMPUTERS &amp; MOBILE PHONES</t>
  </si>
  <si>
    <t>Variable Description</t>
  </si>
  <si>
    <t>Calculation of Variable</t>
  </si>
  <si>
    <t>Data reference period</t>
  </si>
  <si>
    <t xml:space="preserve">At-risk product and source country </t>
  </si>
  <si>
    <t>These are the products which were identified as at risk of being produced with modern slavery and corresponding source countries.</t>
  </si>
  <si>
    <t>Products at risk of modern slavery and source countries were identified through a procedure detailed in Appendix 3 in the Global Slavery Index 2018 report (p. 220-239). 
In the BACI dataset, each at-risk product is made up of multiple Harmonized System product codes.  These Harmonized System  codes that make up one product were identified using the Foreign Trade Online Harmonized System Codes Directory. These product codes are listed in the table below titled "2012 Harmonized system nomenclature product codes".</t>
  </si>
  <si>
    <t>Foreign Trade Online Harmonized System Codes Directory</t>
  </si>
  <si>
    <t>n/a</t>
  </si>
  <si>
    <t>This variable presents the import value for a product at risk of modern slavery, by source country. Figures are in thousands of $US.</t>
  </si>
  <si>
    <t>The variable was calculated by summing up the value (BACI variable: v) of the various at-risk product categories that make up one at-risk product (described in cell C3) from the identified source/export countries (BACI variable: i), imported into a G20 country* (BACI variable: j).</t>
  </si>
  <si>
    <t>BACI 2015 with 2012 Harmonized System version</t>
  </si>
  <si>
    <t>Total imports (in thousands of $US)</t>
  </si>
  <si>
    <t>This variable represents the total value of imports of an at-risk product. Figures are in thousands of $US.</t>
  </si>
  <si>
    <t>The variable was calculated by summing up the value (BACI variable: v) of the various at-risk product categories that make up one at-risk products (described in cell C3) from any source/export country (BACI variable: i), imported into a G20 country* (BACI variable: j).</t>
  </si>
  <si>
    <t>This variable shows the proportion of imports of a product (by vaue) from an at-risk country of the total value of imports of that product. Figures are in thousands of $US.</t>
  </si>
  <si>
    <t>This variable is the proportion of the "Value (in thousands of $US) of imports from at-risk countries" of "Total imports (in thousands of $US)".</t>
  </si>
  <si>
    <t>This variable presents the import quantity for a product at risk of modern slavery, by individual source country. Figures are in thousands of $US.</t>
  </si>
  <si>
    <t>The variable was calculated by summing up the quantity (BACI variable: q) of the various at-risk product categories that make up one at-risk product (described in cell C3) from the identified source/export countries (BACI variable: i), imported into a G20 country* (BACI variable: j).</t>
  </si>
  <si>
    <t>Total imports (tonnes)</t>
  </si>
  <si>
    <t>This variable represents the total quantity of imports of an at-risk product. Figures are in tonnes.</t>
  </si>
  <si>
    <t>The variable was calculated by summing up the quantity (BACI variable: q) of the various at-risk product categories that make up one at-risk product (described in cell C3) from any source/export country (BACI variable: i), imported into a G20 country* (BACI variable: j)</t>
  </si>
  <si>
    <t>This variable shows the proportion of imports of a product (by quantity) from an at-risk country of the total quantity of imports of that product. Figures are in tonnes.</t>
  </si>
  <si>
    <t>This variable is the proportion of the "Quantity (tonnes) of imports from at-risk countries' of 'Total imports (tonnes)".</t>
  </si>
  <si>
    <t>*Import data was only calculated for 18 of the total number of the G20 member countries. South Africa was excluded as it does not report trade data individually but only through the Southern African Customs Union, which comprises five countries (South Africa, Botswana, Namibia, Lesotho, and Swaziland). The European Union was excluded as much of its trade data were already captured in the data of Germany, Italy, France, and the UK.</t>
  </si>
  <si>
    <t>To obtain the fuller STATA .do file for all G20 at-risk import calculations, please contact info@walkfreefoundation.org.</t>
  </si>
  <si>
    <t>**includes any product categories beginning with those digits listed</t>
  </si>
  <si>
    <t>Product</t>
  </si>
  <si>
    <t>Product code</t>
  </si>
  <si>
    <t>Product Description</t>
  </si>
  <si>
    <t>Cotton</t>
  </si>
  <si>
    <t>5201**</t>
  </si>
  <si>
    <t>Cotton; not carded or combed</t>
  </si>
  <si>
    <t>5203**</t>
  </si>
  <si>
    <t>Bricks</t>
  </si>
  <si>
    <t>Cement, concrete or artificial stone; building blocks or bricks, whether or not reinforced</t>
  </si>
  <si>
    <t>Cement, concrete or artificial stone; tiles, flagstones and similar, (excluding building blocks and bricks) whether or not reinforced</t>
  </si>
  <si>
    <t>6902**</t>
  </si>
  <si>
    <t>Refractory bricks, blocks, tiles and similar refractory ceramic constructional goods; other than those of siliceous fossil meals or similar siliceous earths</t>
  </si>
  <si>
    <t>6904**</t>
  </si>
  <si>
    <t>Ceramic building bricks, floor blocks, support or filler tiles and the like</t>
  </si>
  <si>
    <t>bricks, blocks, tiles and other ceramic goods of siliceous fossil meals (e.g. kieselguhr, tripolite or diatomite) or of similar siliceous earths</t>
  </si>
  <si>
    <t>Garments</t>
  </si>
  <si>
    <t>61**</t>
  </si>
  <si>
    <t>Apparel and clothing accessories; knitted or crocheted</t>
  </si>
  <si>
    <t>62**</t>
  </si>
  <si>
    <t>Apparel and clothing accessories; not knitted or crocheted</t>
  </si>
  <si>
    <t>Cattle</t>
  </si>
  <si>
    <t>0201**</t>
  </si>
  <si>
    <t>Meat of bovine animals; fresh or chilled</t>
  </si>
  <si>
    <t>0202**</t>
  </si>
  <si>
    <t>Meat of bovine animals; frozen</t>
  </si>
  <si>
    <t>020610</t>
  </si>
  <si>
    <t>Offal, edible; of bovine animals, fresh or chilled</t>
  </si>
  <si>
    <t>020621</t>
  </si>
  <si>
    <t>Offal, edible; of bovine animals, tongues, frozen</t>
  </si>
  <si>
    <t>020629</t>
  </si>
  <si>
    <t>Offal, edible; of bovine animals, (other than tongues and livers), frozen</t>
  </si>
  <si>
    <t>021020</t>
  </si>
  <si>
    <t>Meat; salted, in brine, dried or smoked, of bovine animals</t>
  </si>
  <si>
    <t>Meat preparations; of bovine animals, meat or meat offal, prepared or preserved (excluding livers and homogenised preparations)</t>
  </si>
  <si>
    <t>Sugarcane</t>
  </si>
  <si>
    <t>sugar cane; fit for human consumption, fresh, chilled, frozen or dried, whether or not ground</t>
  </si>
  <si>
    <t>Sugars; molasses, from sugar cane, resulting from the extraction or refining of sugar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</si>
  <si>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</si>
  <si>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</si>
  <si>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Gold</t>
  </si>
  <si>
    <t>gold compounds</t>
  </si>
  <si>
    <t>Metals; gold, non-monetary, powder</t>
  </si>
  <si>
    <t>Metals; gold, non-monetary, unwrought (but not powder)</t>
  </si>
  <si>
    <t>Metals; gold, semi-manufactured</t>
  </si>
  <si>
    <t>Gold, monetary</t>
  </si>
  <si>
    <t>Carpets</t>
  </si>
  <si>
    <t>5701**</t>
  </si>
  <si>
    <t>carpets and other textile floor coverings; knotted, whether or not made up</t>
  </si>
  <si>
    <t>5702**</t>
  </si>
  <si>
    <t>carpets and other textile floor coverings; woven, (not tufted or flocked), whether or not made up, including kelem, schumacks, karamanie and similar hand-woven rugs</t>
  </si>
  <si>
    <t>5703**</t>
  </si>
  <si>
    <t>carpets and other textile floor coverings; tufted, whether or not made up</t>
  </si>
  <si>
    <t>5704**</t>
  </si>
  <si>
    <t>carpets and other textile floor coverings; of felt, (not tufted or flocked), whether or not made up</t>
  </si>
  <si>
    <t>5705**</t>
  </si>
  <si>
    <t>carpets and other textile floor coverings; n.e.c. in chapter 57, whether or not made up</t>
  </si>
  <si>
    <t>Coal</t>
  </si>
  <si>
    <t>2701**</t>
  </si>
  <si>
    <t>coal; briquettes, ovoids and similar solid fuels manufactured from coal</t>
  </si>
  <si>
    <t>2704**</t>
  </si>
  <si>
    <t>Coke and semi-coke; of coal, lignite or peat, whether or not agglomerated; retort carbon</t>
  </si>
  <si>
    <t>Fish</t>
  </si>
  <si>
    <t>0301**</t>
  </si>
  <si>
    <t>fish; live</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</si>
  <si>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</si>
  <si>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</si>
  <si>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</si>
  <si>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</si>
  <si>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</si>
  <si>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</si>
  <si>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</si>
  <si>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flours, meals and pellets of fish, fit for human consumption</t>
  </si>
  <si>
    <t>1604**</t>
  </si>
  <si>
    <t>Prepared or preserved fish; caviar and caviar substitutes prepared from fisheggs</t>
  </si>
  <si>
    <t>Rice</t>
  </si>
  <si>
    <t>1006**</t>
  </si>
  <si>
    <t>rice</t>
  </si>
  <si>
    <t>Timber</t>
  </si>
  <si>
    <t>4401**</t>
  </si>
  <si>
    <t>Fuel wood, in logs, billets, twigs, faggots or similar forms; wood in chip or particles; sawdust and wood waste and scrap, whether or not agglomerated in logs, briquettes, pellets or similar forms</t>
  </si>
  <si>
    <t>4403**</t>
  </si>
  <si>
    <t>wood in the rough, whether or not stripped of bark or sapwood, or roughly squared</t>
  </si>
  <si>
    <t>4404**</t>
  </si>
  <si>
    <t>Hoopwood; split poles; piles, pickets, stakes of wood, pointed, not sawn lengthwise; wooden sticks, roughly trimmed, not turned, bent, etc., suitable for walking sticks, umbrellas, tool handles, etc.</t>
  </si>
  <si>
    <t>4406**</t>
  </si>
  <si>
    <t>Railway or tramway sleepers (cross-ties) of wood</t>
  </si>
  <si>
    <t>4407**</t>
  </si>
  <si>
    <t>wood sawn or chipped lengthwise, sliced or peeled, whether or not planed, sanded or end-jointed, of a thickness exceeding 6mm</t>
  </si>
  <si>
    <t>4408**</t>
  </si>
  <si>
    <t>Sheets for veneering (including those obtained by slicing laminated wood), for plywood or for similar laminated wood and other wood, sawn lengthwise, sliced or peeled, planed or not, sanded, spliced or end-jointed, of a thickness not exceeding 6 mm</t>
  </si>
  <si>
    <t>4409**</t>
  </si>
  <si>
    <t>wood (including strips, friezes for parquet flooring, not assembled), continuously shaped (tongued, grooved, v-jointed, beaded or the like) along any edges, ends or faces, whether or not planed, sanded or end-jointed</t>
  </si>
  <si>
    <t>4410**</t>
  </si>
  <si>
    <t>Particle board, oriented strand board (OSB) and similar board (e.g.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</si>
  <si>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</si>
  <si>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</si>
  <si>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</si>
  <si>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</si>
  <si>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</si>
  <si>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</si>
  <si>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</si>
  <si>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</si>
  <si>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</si>
  <si>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</si>
  <si>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</si>
  <si>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</si>
  <si>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</si>
  <si>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</si>
  <si>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</si>
  <si>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</si>
  <si>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Brazil nuts/chestnuts</t>
  </si>
  <si>
    <t>080121</t>
  </si>
  <si>
    <t>Nuts, edible; brazil nuts, fresh or dried, in shell</t>
  </si>
  <si>
    <t>080122</t>
  </si>
  <si>
    <t>Nuts, edible; brazil nuts, fresh or dried, shelled</t>
  </si>
  <si>
    <t>080241</t>
  </si>
  <si>
    <t>Nuts, edible; chestnuts (Castanea spp.), fresh or dried, in shell</t>
  </si>
  <si>
    <t>080242</t>
  </si>
  <si>
    <t>Nuts, edible; chestnuts (Castanea spp.), fresh or dried, shelled</t>
  </si>
  <si>
    <t>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</si>
  <si>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</si>
  <si>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</si>
  <si>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</si>
  <si>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</si>
  <si>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</si>
  <si>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</si>
  <si>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</si>
  <si>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</si>
  <si>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</si>
  <si>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</si>
  <si>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</si>
  <si>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</si>
  <si>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Diamonds</t>
  </si>
  <si>
    <t>7102**</t>
  </si>
  <si>
    <t>diamonds, whether or not worked, but not mounted or set</t>
  </si>
  <si>
    <t>Electronics (Laptops, computers, and mobile phones)</t>
  </si>
  <si>
    <t>Mobile phones</t>
  </si>
  <si>
    <t>Telephones for cellular networks or for other wireless networks</t>
  </si>
  <si>
    <t>Laptops &amp; computers</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</si>
  <si>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</si>
  <si>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</si>
  <si>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</si>
  <si>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</si>
  <si>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</si>
  <si>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</si>
  <si>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</si>
  <si>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Wallis and Futuna Isds</t>
  </si>
  <si>
    <t>Venezuela</t>
  </si>
  <si>
    <t>USA</t>
  </si>
  <si>
    <t>United Rep. of Tanzania</t>
  </si>
  <si>
    <t>TFYR of Macedonia</t>
  </si>
  <si>
    <t>Turks and Caicos Isds</t>
  </si>
  <si>
    <t>Tokelau</t>
  </si>
  <si>
    <t>Syria</t>
  </si>
  <si>
    <t>So. African Customs Union</t>
  </si>
  <si>
    <t>Sao Tome and Principe</t>
  </si>
  <si>
    <t>San Marino</t>
  </si>
  <si>
    <t>Saint Pierre and Miquelon</t>
  </si>
  <si>
    <t>Anguilla</t>
  </si>
  <si>
    <t>Saint Helena</t>
  </si>
  <si>
    <t>Pitcairn</t>
  </si>
  <si>
    <t>Marshall Isds</t>
  </si>
  <si>
    <t>FS Micronesia</t>
  </si>
  <si>
    <t>N. Mariana Isds</t>
  </si>
  <si>
    <t>Norfolk Isds</t>
  </si>
  <si>
    <t>Niue</t>
  </si>
  <si>
    <t>New Caledonia</t>
  </si>
  <si>
    <t>Bonaire</t>
  </si>
  <si>
    <t>Saint Maarten</t>
  </si>
  <si>
    <t>Aruba</t>
  </si>
  <si>
    <t>Curaçao</t>
  </si>
  <si>
    <t>Montserrat</t>
  </si>
  <si>
    <t>Rep. of Moldova</t>
  </si>
  <si>
    <t>Other Asia  nes</t>
  </si>
  <si>
    <t>Maldives</t>
  </si>
  <si>
    <t>China  Macao SAR</t>
  </si>
  <si>
    <t>Lao Peoples Dem. Rep.</t>
  </si>
  <si>
    <t>Rep. of Korea</t>
  </si>
  <si>
    <t>Dem. Peoples Rep. of Korea</t>
  </si>
  <si>
    <t>Côte dIvoire</t>
  </si>
  <si>
    <t>Iran</t>
  </si>
  <si>
    <t>China  Hong Kong SAR</t>
  </si>
  <si>
    <t>Guam</t>
  </si>
  <si>
    <t>Greenland</t>
  </si>
  <si>
    <t>Gibraltar</t>
  </si>
  <si>
    <t>State of Palestine</t>
  </si>
  <si>
    <t>Fr. South Antarctic Terr.</t>
  </si>
  <si>
    <t>French Polynesia</t>
  </si>
  <si>
    <t>Falkland Isds Malvinas</t>
  </si>
  <si>
    <t>Dominican Rep.</t>
  </si>
  <si>
    <t>Czech Rep.</t>
  </si>
  <si>
    <t>Cook Isds</t>
  </si>
  <si>
    <t>Dem. Rep. of the Congo</t>
  </si>
  <si>
    <t>Comoros</t>
  </si>
  <si>
    <t>Cocos Isds</t>
  </si>
  <si>
    <t>Christmas Isds</t>
  </si>
  <si>
    <t>Central African Rep.</t>
  </si>
  <si>
    <t>Cayman Isds</t>
  </si>
  <si>
    <t>Cabo Verde</t>
  </si>
  <si>
    <t>Br. Virgin Isds</t>
  </si>
  <si>
    <t>Solomon Isds</t>
  </si>
  <si>
    <t>Br. Indian Ocean Terr.</t>
  </si>
  <si>
    <t>Bosnia Herzegovina</t>
  </si>
  <si>
    <t>Bolivia Plurinational State of</t>
  </si>
  <si>
    <t>Bhutan</t>
  </si>
  <si>
    <t>Bermuda</t>
  </si>
  <si>
    <t>Belgium-Luxembourg</t>
  </si>
  <si>
    <t>Andorra</t>
  </si>
  <si>
    <t>American Samoa</t>
  </si>
  <si>
    <t>Country code</t>
  </si>
  <si>
    <t>Country name</t>
  </si>
  <si>
    <t>BACI country codes</t>
  </si>
  <si>
    <t>Year</t>
  </si>
  <si>
    <t>t</t>
  </si>
  <si>
    <t>Product category</t>
  </si>
  <si>
    <t>hs6</t>
  </si>
  <si>
    <t>Importer</t>
  </si>
  <si>
    <t>j</t>
  </si>
  <si>
    <t>Exporter</t>
  </si>
  <si>
    <t>i</t>
  </si>
  <si>
    <t xml:space="preserve">Quantity in tonnes </t>
  </si>
  <si>
    <t>q</t>
  </si>
  <si>
    <t>The value of trade in thousands of US dollars</t>
  </si>
  <si>
    <t>v</t>
  </si>
  <si>
    <t xml:space="preserve">Description </t>
  </si>
  <si>
    <t>Variable</t>
  </si>
  <si>
    <t>BACI codebook</t>
  </si>
  <si>
    <t xml:space="preserve">The dataset, codebook, country codes and product codes are available from: http://www.cepii.fr/cepii/en/bdd_modele/presentation.asp?id=1   </t>
  </si>
  <si>
    <t xml:space="preserve">BACI is the world trade database developed by the French research centre CEPII (Centre d' Études Prospectives et d'Informations Internationales). </t>
  </si>
  <si>
    <t>BACI 2015 dataset with 2012 Harmonized System version</t>
  </si>
  <si>
    <t>Source data</t>
  </si>
  <si>
    <t>2012 Harmonized System nomenclature product codes</t>
  </si>
  <si>
    <t>Var ID</t>
  </si>
  <si>
    <t>Column heading</t>
  </si>
  <si>
    <t>Description</t>
  </si>
  <si>
    <t>GSI Country</t>
  </si>
  <si>
    <t>National names as used in GSI</t>
  </si>
  <si>
    <t>Policy (Domestic vs  Distance Fishing; subsidies)</t>
  </si>
  <si>
    <t xml:space="preserve">Categorisation of mean X [4] based on classification in "breakpoints" sheet. </t>
  </si>
  <si>
    <t>Calculated here</t>
  </si>
  <si>
    <t>Economy and Governance</t>
  </si>
  <si>
    <t xml:space="preserve">Categorisation of mean Y [5] based on classification in "breakpoints" sheet. </t>
  </si>
  <si>
    <t>mean X</t>
  </si>
  <si>
    <t>Average of category from col M:0 (ref 13-15 here)as a mean value in the X-direction of the PCA from Nature Comms paper; this separates countries based on "Fisheries Policy" i.e. investing in distant water vs national fisheries.</t>
  </si>
  <si>
    <t>Derived from data</t>
  </si>
  <si>
    <t>mean Y</t>
  </si>
  <si>
    <t xml:space="preserve">Average of category from columns P:R (ref 16-18 here) as a mean value in the Y-direction of the PCA from Nature Comms paper; this separates countries based on "Economics and Governance" i.e. GDP, value of catch and reporting. </t>
  </si>
  <si>
    <t>catch (tonnes)</t>
  </si>
  <si>
    <t>Total industrial landings (tonnes) for a fishing nation in and outside its territorial waters; this does not include landings from recreational, indigenous and subsistence fisheries where forced labour is less likely and reflects the approach in the Nature Comms paper</t>
  </si>
  <si>
    <t>Sea Around Us</t>
  </si>
  <si>
    <t>non_eez (%)</t>
  </si>
  <si>
    <t>The percentage of landings (tonnes) derived from outside a nation's Exclusive Economic Zone (EEZ)</t>
  </si>
  <si>
    <t>mean_dist (km)</t>
  </si>
  <si>
    <t>Mean distance from fishing country to location of catch (0.25 degree cell resolution), weighted by tonnes caught at each location</t>
  </si>
  <si>
    <t>harmful  subs (%)</t>
  </si>
  <si>
    <t>Harmful (fuel and capacity enhancing) subsidies as a percentage of total landed value of fishery, calculcated for 2009 data</t>
  </si>
  <si>
    <t>GDP_per_capita (US$)</t>
  </si>
  <si>
    <t>2016 GDP per capita based on purchasing power parity in 2016 US dollars</t>
  </si>
  <si>
    <t>IMF World Economic Outlook; values for North Korea, Somalia, Cuba and Syria taken friom CIA World Factbook</t>
  </si>
  <si>
    <t>value_per_fisher (US$)</t>
  </si>
  <si>
    <t>Reported industrial fisheries landings value in dollars, averaged 2005-2014, divided by estimated employment in industrial fisheries (2003)</t>
  </si>
  <si>
    <t>Landed value from Sea Around Us; Labour estimates from Teh et al. 2011 http://onlinelibrary.wiley.com/store/10.1111/j.1467-2979.2011.00450.x/full</t>
  </si>
  <si>
    <t>unreported (%)</t>
  </si>
  <si>
    <t>The estimated level of unreported landings divided by total (reported and unreported) landings</t>
  </si>
  <si>
    <t>Cat non eez</t>
  </si>
  <si>
    <t>Category (9)</t>
  </si>
  <si>
    <t>All values were allocated to categories based on the "breakpoint" spreadsheet. Values of 1 are always "good" i.e. lower vulnerability to forced labour; Values of 4 are "bad" i.e. higher vulnerability to forced labour. Note - none of this classification uses GSI data - it is independent</t>
  </si>
  <si>
    <t>Cat dist</t>
  </si>
  <si>
    <t>Category (10)</t>
  </si>
  <si>
    <t>Cat subsidy</t>
  </si>
  <si>
    <t>Category (11)</t>
  </si>
  <si>
    <t>Cat GDP</t>
  </si>
  <si>
    <t>Category (12)</t>
  </si>
  <si>
    <t>Cat value</t>
  </si>
  <si>
    <t>Category (13)</t>
  </si>
  <si>
    <t>Cat unreported</t>
  </si>
  <si>
    <t>Category (14)</t>
  </si>
  <si>
    <t>gsi_prev</t>
  </si>
  <si>
    <t>Prevalence of slavery (not used in analysis)</t>
  </si>
  <si>
    <t>gsi_vuln</t>
  </si>
  <si>
    <t>Vulnerability to slavery (not used in analysis)</t>
  </si>
  <si>
    <t>GSI 2016</t>
  </si>
  <si>
    <t>Brunei</t>
  </si>
  <si>
    <t>Ivory Coast</t>
  </si>
  <si>
    <t>Republic of the Congo</t>
  </si>
  <si>
    <t>Tanzania</t>
  </si>
  <si>
    <t>Breakpoints Table</t>
  </si>
  <si>
    <t>pcent_non_eez</t>
  </si>
  <si>
    <t>&lt;5%</t>
  </si>
  <si>
    <t>5-29%</t>
  </si>
  <si>
    <t>30-69%</t>
  </si>
  <si>
    <r>
      <rPr>
        <sz val="11"/>
        <color theme="1"/>
        <rFont val="Calibri"/>
        <family val="2"/>
      </rPr>
      <t>≥</t>
    </r>
    <r>
      <rPr>
        <sz val="11"/>
        <color theme="1"/>
        <rFont val="Calibri"/>
        <family val="2"/>
        <scheme val="minor"/>
      </rPr>
      <t>70%</t>
    </r>
  </si>
  <si>
    <t>&lt;150</t>
  </si>
  <si>
    <t>150-499</t>
  </si>
  <si>
    <t>500-1299</t>
  </si>
  <si>
    <t>≥1300</t>
  </si>
  <si>
    <t>harmful_subs_pcent</t>
  </si>
  <si>
    <t>&lt;1%</t>
  </si>
  <si>
    <t>1-5%</t>
  </si>
  <si>
    <t>6-20%</t>
  </si>
  <si>
    <t>≥20%</t>
  </si>
  <si>
    <t>GDP_per_capita</t>
  </si>
  <si>
    <t>≥$35,000</t>
  </si>
  <si>
    <t>$17,000-$34,999</t>
  </si>
  <si>
    <t>$7,000-$16,999</t>
  </si>
  <si>
    <t>&lt;$7,000</t>
  </si>
  <si>
    <t>value_per_fisher</t>
  </si>
  <si>
    <t>≥$25,000</t>
  </si>
  <si>
    <t>$4,000-$24,999</t>
  </si>
  <si>
    <t>$1,000-$3,999</t>
  </si>
  <si>
    <t>&lt;$1,000</t>
  </si>
  <si>
    <t>pcent_unrep</t>
  </si>
  <si>
    <t>5-15%</t>
  </si>
  <si>
    <t>16-39%</t>
  </si>
  <si>
    <t>≥40%</t>
  </si>
  <si>
    <t>THIS TABLE IS FOR CLASIFYING COLUMNS OF INDIVIDUAL METRICS (see list from A20-A35); it reflects Breakpoints Table A1:E7</t>
  </si>
  <si>
    <t>1 upper</t>
  </si>
  <si>
    <t>2 lower</t>
  </si>
  <si>
    <t>2 upper</t>
  </si>
  <si>
    <t>3 lower</t>
  </si>
  <si>
    <t>3 upper</t>
  </si>
  <si>
    <t>Traffic Light</t>
  </si>
  <si>
    <t>Green</t>
  </si>
  <si>
    <t>Yellow</t>
  </si>
  <si>
    <t>Red</t>
  </si>
  <si>
    <t>FishPol</t>
  </si>
  <si>
    <t>≤2.00</t>
  </si>
  <si>
    <t>2.0-2.99</t>
  </si>
  <si>
    <t>3.01-4.00</t>
  </si>
  <si>
    <t>Economy Gov</t>
  </si>
  <si>
    <t>2.01-3.00</t>
  </si>
  <si>
    <t>THIS TABLE IS FOR CLASIFYING FishPol and Economy/GOV and reflects traffic lights in above table</t>
  </si>
  <si>
    <t>For classification</t>
  </si>
  <si>
    <t>lower limit</t>
  </si>
  <si>
    <t>upper limit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</si>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</sst>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_(* #,##0.00_);_(* \(#,##0.00\);_(* &quot;-&quot;??_);_(@_)"/>
    <numFmt numFmtId="167" formatCode="0.000%"/>
    <numFmt numFmtId="168" formatCode="0.0%"/>
  </numFmts>
  <fonts count="40" x14ac:knownFonts="1">
    <font>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rgb="FF000000"/>
      <name val="Calibri"/>
      <family val="2"/>
      <scheme val="minor"/>
    </font>
    <font>
      <sz val="10"/>
      <name val="Arial"/>
      <family val="2"/>
    </font>
    <font>
      <b/>
      <sz val="10"/>
      <color rgb="FF000000"/>
      <name val="Calibri"/>
      <family val="2"/>
      <scheme val="minor"/>
    </font>
    <font>
      <b/>
      <sz val="10"/>
      <color theme="1"/>
      <name val="Calibri"/>
      <family val="2"/>
      <scheme val="minor"/>
    </font>
    <font>
      <sz val="12"/>
      <color rgb="FF000000"/>
      <name val="Calibri"/>
      <family val="2"/>
    </font>
    <font>
      <b/>
      <sz val="10"/>
      <color rgb="FF000000"/>
      <name val="Calibri"/>
      <family val="2"/>
    </font>
    <font>
      <sz val="10"/>
      <color rgb="FF000000"/>
      <name val="Calibri"/>
      <family val="2"/>
    </font>
    <font>
      <sz val="9"/>
      <color indexed="8"/>
      <name val="Calibri"/>
      <family val="2"/>
      <scheme val="minor"/>
    </font>
    <font>
      <b/>
      <sz val="9"/>
      <color indexed="8"/>
      <name val="Calibri"/>
      <family val="2"/>
      <scheme val="minor"/>
    </font>
    <font>
      <u/>
      <sz val="12"/>
      <color theme="10"/>
      <name val="Calibri"/>
      <family val="2"/>
      <scheme val="minor"/>
    </font>
    <font>
      <b/>
      <sz val="9"/>
      <color rgb="FF000000"/>
      <name val="Calibri"/>
      <family val="2"/>
      <scheme val="minor"/>
    </font>
    <font>
      <sz val="9"/>
      <name val="Calibri"/>
      <family val="2"/>
      <scheme val="minor"/>
    </font>
    <font>
      <u/>
      <sz val="11"/>
      <color theme="11"/>
      <name val="Calibri"/>
      <family val="2"/>
      <scheme val="minor"/>
    </font>
    <font>
      <sz val="11"/>
      <color theme="1"/>
      <name val="Calibri"/>
      <family val="2"/>
      <scheme val="minor"/>
    </font>
    <font>
      <b/>
      <sz val="10"/>
      <color indexed="8"/>
      <name val="Calibri"/>
      <family val="2"/>
      <scheme val="minor"/>
    </font>
    <font>
      <sz val="10"/>
      <name val="Calibri"/>
      <family val="2"/>
    </font>
    <font>
      <u/>
      <sz val="10"/>
      <name val="Calibri"/>
      <family val="2"/>
      <scheme val="minor"/>
    </font>
    <font>
      <i/>
      <sz val="10"/>
      <name val="Calibri"/>
      <family val="2"/>
    </font>
    <font>
      <sz val="10"/>
      <color indexed="8"/>
      <name val="Calibri"/>
      <family val="2"/>
      <scheme val="minor"/>
    </font>
    <font>
      <u/>
      <sz val="10"/>
      <color theme="10"/>
      <name val="Calibri"/>
      <family val="2"/>
      <scheme val="minor"/>
    </font>
    <font>
      <i/>
      <sz val="10"/>
      <color indexed="8"/>
      <name val="Calibri"/>
      <family val="2"/>
    </font>
    <font>
      <sz val="10"/>
      <color indexed="8"/>
      <name val="Calibri"/>
      <family val="2"/>
    </font>
    <font>
      <u/>
      <sz val="10"/>
      <color indexed="12"/>
      <name val="Calibri"/>
      <family val="2"/>
      <scheme val="minor"/>
    </font>
    <font>
      <b/>
      <sz val="10"/>
      <name val="Calibri"/>
      <family val="2"/>
    </font>
    <font>
      <u/>
      <sz val="11"/>
      <color theme="10"/>
      <name val="Calibri"/>
      <family val="2"/>
      <scheme val="minor"/>
    </font>
    <font>
      <b/>
      <i/>
      <sz val="10"/>
      <color theme="1"/>
      <name val="Calibri"/>
      <family val="2"/>
      <scheme val="minor"/>
    </font>
    <font>
      <i/>
      <sz val="10"/>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2"/>
      <color rgb="FFFF0000"/>
      <name val="Calibri"/>
      <family val="2"/>
      <scheme val="minor"/>
    </font>
    <font>
      <b/>
      <sz val="10"/>
      <color indexed="81"/>
      <name val="Calibri"/>
      <family val="2"/>
    </font>
    <font>
      <sz val="10"/>
      <color indexed="81"/>
      <name val="Calibri"/>
      <family val="2"/>
    </font>
    <font>
      <sz val="11"/>
      <color theme="1"/>
      <name val="Calibri"/>
      <family val="2"/>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D8D8D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C"/>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hair">
        <color indexed="64"/>
      </right>
      <top style="hair">
        <color indexed="64"/>
      </top>
      <bottom style="hair">
        <color indexed="64"/>
      </bottom>
      <diagonal/>
    </border>
  </borders>
  <cellStyleXfs count="9">
    <xf numFmtId="0" fontId="0" fillId="0" borderId="0"/>
    <xf numFmtId="0" fontId="5" fillId="0" borderId="0"/>
    <xf numFmtId="0" fontId="8" fillId="0" borderId="0"/>
    <xf numFmtId="0" fontId="1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6" fontId="17" fillId="0" borderId="0" applyFont="0" applyFill="0" applyBorder="0" applyAlignment="0" applyProtection="0"/>
    <xf numFmtId="9" fontId="17" fillId="0" borderId="0" applyFont="0" applyFill="0" applyBorder="0" applyAlignment="0" applyProtection="0"/>
    <xf numFmtId="0" fontId="28" fillId="0" borderId="0" applyNumberFormat="0" applyFill="0" applyBorder="0" applyAlignment="0" applyProtection="0"/>
  </cellStyleXfs>
  <cellXfs count="18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7" fillId="0" borderId="0" xfId="0" applyFont="1"/>
    <xf numFmtId="0" fontId="3" fillId="0" borderId="0" xfId="0" applyFont="1" applyAlignment="1">
      <alignment vertical="top" wrapText="1"/>
    </xf>
    <xf numFmtId="0" fontId="7" fillId="0" borderId="0" xfId="0" applyFont="1" applyAlignment="1">
      <alignment vertical="top" wrapText="1"/>
    </xf>
    <xf numFmtId="0" fontId="8" fillId="0" borderId="0" xfId="2"/>
    <xf numFmtId="0" fontId="8" fillId="0" borderId="0" xfId="2" applyAlignment="1">
      <alignment vertical="top"/>
    </xf>
    <xf numFmtId="0" fontId="9" fillId="0" borderId="1" xfId="2" applyFont="1" applyBorder="1" applyAlignment="1">
      <alignment horizontal="justify" vertical="top"/>
    </xf>
    <xf numFmtId="0" fontId="9" fillId="2" borderId="1" xfId="2" applyFont="1" applyFill="1" applyBorder="1" applyAlignment="1">
      <alignment horizontal="justify" vertical="top"/>
    </xf>
    <xf numFmtId="0" fontId="11" fillId="0" borderId="0" xfId="1" applyFont="1" applyAlignment="1">
      <alignment vertical="top" wrapText="1"/>
    </xf>
    <xf numFmtId="0" fontId="11" fillId="0" borderId="0" xfId="1" applyFont="1" applyAlignment="1">
      <alignment horizontal="left" vertical="top" wrapText="1"/>
    </xf>
    <xf numFmtId="0" fontId="12" fillId="0" borderId="0" xfId="1" applyFont="1" applyAlignment="1">
      <alignment vertical="top" wrapText="1"/>
    </xf>
    <xf numFmtId="0" fontId="15" fillId="0" borderId="0" xfId="1" applyFont="1" applyAlignment="1">
      <alignment vertical="top" wrapText="1"/>
    </xf>
    <xf numFmtId="0" fontId="14" fillId="0" borderId="0" xfId="1" applyFont="1" applyAlignment="1">
      <alignment horizontal="right" vertical="top" wrapText="1"/>
    </xf>
    <xf numFmtId="0" fontId="12" fillId="0" borderId="0" xfId="1" applyFont="1" applyAlignment="1">
      <alignment horizontal="left" vertical="top" wrapText="1"/>
    </xf>
    <xf numFmtId="0" fontId="1" fillId="0" borderId="0" xfId="0" applyFont="1" applyAlignment="1">
      <alignment horizontal="center"/>
    </xf>
    <xf numFmtId="0" fontId="3" fillId="2" borderId="0" xfId="0" applyFont="1" applyFill="1" applyAlignment="1">
      <alignment horizontal="center" vertical="top" wrapText="1"/>
    </xf>
    <xf numFmtId="0" fontId="3" fillId="0" borderId="0" xfId="1" applyFont="1" applyAlignment="1">
      <alignment horizontal="center" vertical="top" wrapText="1"/>
    </xf>
    <xf numFmtId="0" fontId="6" fillId="2" borderId="0" xfId="0" applyFont="1" applyFill="1" applyAlignment="1">
      <alignment horizontal="center" vertical="top" wrapText="1"/>
    </xf>
    <xf numFmtId="3" fontId="2" fillId="2" borderId="0" xfId="0" applyNumberFormat="1" applyFont="1" applyFill="1" applyAlignment="1">
      <alignment horizontal="center"/>
    </xf>
    <xf numFmtId="164" fontId="2" fillId="0" borderId="0" xfId="1" applyNumberFormat="1" applyFont="1" applyAlignment="1">
      <alignment horizontal="center"/>
    </xf>
    <xf numFmtId="0" fontId="6" fillId="2" borderId="0" xfId="0" applyFont="1" applyFill="1" applyAlignment="1">
      <alignment horizontal="center"/>
    </xf>
    <xf numFmtId="164" fontId="4" fillId="2" borderId="0" xfId="0" applyNumberFormat="1" applyFont="1" applyFill="1" applyAlignment="1">
      <alignment horizontal="center"/>
    </xf>
    <xf numFmtId="0" fontId="4" fillId="2" borderId="0" xfId="0" applyFont="1" applyFill="1" applyAlignment="1">
      <alignment horizontal="center"/>
    </xf>
    <xf numFmtId="0" fontId="3" fillId="0" borderId="0" xfId="0" applyFont="1" applyAlignment="1">
      <alignment horizontal="center" vertical="top" wrapText="1"/>
    </xf>
    <xf numFmtId="3" fontId="2" fillId="0" borderId="0" xfId="0" applyNumberFormat="1" applyFont="1" applyAlignment="1">
      <alignment horizontal="center"/>
    </xf>
    <xf numFmtId="0" fontId="6" fillId="0" borderId="0" xfId="0" applyFont="1"/>
    <xf numFmtId="165" fontId="2" fillId="2" borderId="0" xfId="0" applyNumberFormat="1" applyFont="1" applyFill="1" applyAlignment="1">
      <alignment horizontal="center"/>
    </xf>
    <xf numFmtId="164" fontId="1" fillId="2" borderId="0" xfId="0" applyNumberFormat="1" applyFont="1" applyFill="1" applyAlignment="1">
      <alignment horizontal="center"/>
    </xf>
    <xf numFmtId="0" fontId="7" fillId="0" borderId="0" xfId="0" applyFont="1" applyAlignment="1">
      <alignment horizontal="center"/>
    </xf>
    <xf numFmtId="0" fontId="18" fillId="0" borderId="1" xfId="1" applyFont="1" applyBorder="1" applyAlignment="1">
      <alignment vertical="top" wrapText="1"/>
    </xf>
    <xf numFmtId="0" fontId="18" fillId="0" borderId="1" xfId="1" applyFont="1" applyBorder="1" applyAlignment="1">
      <alignment horizontal="left" vertical="top" wrapText="1"/>
    </xf>
    <xf numFmtId="0" fontId="6" fillId="0" borderId="1" xfId="1" applyFont="1" applyBorder="1" applyAlignment="1">
      <alignment horizontal="right" vertical="top" wrapText="1"/>
    </xf>
    <xf numFmtId="0" fontId="3" fillId="0" borderId="1" xfId="1" applyFont="1" applyBorder="1" applyAlignment="1">
      <alignment vertical="top" wrapText="1"/>
    </xf>
    <xf numFmtId="0" fontId="3" fillId="0" borderId="1" xfId="1" applyFont="1" applyBorder="1" applyAlignment="1">
      <alignment horizontal="left" vertical="top" wrapText="1"/>
    </xf>
    <xf numFmtId="0" fontId="2" fillId="0" borderId="1" xfId="1" applyFont="1" applyBorder="1" applyAlignment="1">
      <alignment horizontal="left" vertical="top" wrapText="1"/>
    </xf>
    <xf numFmtId="0" fontId="19" fillId="0" borderId="1" xfId="1" applyFont="1" applyBorder="1" applyAlignment="1">
      <alignment horizontal="left" vertical="top" wrapText="1"/>
    </xf>
    <xf numFmtId="0" fontId="20" fillId="0" borderId="1" xfId="3" applyFont="1" applyBorder="1" applyAlignment="1">
      <alignment vertical="top" wrapText="1"/>
    </xf>
    <xf numFmtId="17" fontId="2" fillId="0" borderId="1" xfId="1" applyNumberFormat="1" applyFont="1" applyBorder="1" applyAlignment="1">
      <alignment vertical="top" wrapText="1"/>
    </xf>
    <xf numFmtId="0" fontId="2" fillId="0" borderId="1" xfId="1" applyFont="1" applyBorder="1" applyAlignment="1">
      <alignment horizontal="right" vertical="top" wrapText="1"/>
    </xf>
    <xf numFmtId="0" fontId="2" fillId="0" borderId="1" xfId="1" applyFont="1" applyBorder="1" applyAlignment="1">
      <alignment vertical="top" wrapText="1"/>
    </xf>
    <xf numFmtId="0" fontId="22" fillId="0" borderId="1" xfId="1" applyFont="1" applyBorder="1" applyAlignment="1">
      <alignment horizontal="left" vertical="top" wrapText="1"/>
    </xf>
    <xf numFmtId="0" fontId="23" fillId="0" borderId="1" xfId="3" applyFont="1" applyBorder="1" applyAlignment="1">
      <alignment vertical="top" wrapText="1"/>
    </xf>
    <xf numFmtId="17" fontId="22" fillId="0" borderId="1" xfId="1" applyNumberFormat="1" applyFont="1" applyBorder="1" applyAlignment="1">
      <alignment vertical="top" wrapText="1"/>
    </xf>
    <xf numFmtId="0" fontId="22" fillId="0" borderId="1" xfId="1" applyFont="1" applyBorder="1" applyAlignment="1">
      <alignment vertical="top" wrapText="1"/>
    </xf>
    <xf numFmtId="0" fontId="4" fillId="0" borderId="1" xfId="1" applyFont="1" applyBorder="1" applyAlignment="1">
      <alignment horizontal="right" vertical="top" wrapText="1"/>
    </xf>
    <xf numFmtId="0" fontId="26" fillId="0" borderId="1" xfId="1" applyFont="1" applyBorder="1" applyAlignment="1">
      <alignment vertical="top" wrapText="1"/>
    </xf>
    <xf numFmtId="0" fontId="1" fillId="0" borderId="1" xfId="1" applyFont="1" applyBorder="1" applyAlignment="1">
      <alignment horizontal="left" vertical="top" wrapText="1"/>
    </xf>
    <xf numFmtId="2" fontId="18" fillId="0" borderId="1" xfId="1" applyNumberFormat="1" applyFont="1" applyBorder="1" applyAlignment="1">
      <alignment horizontal="left" vertical="top" wrapText="1"/>
    </xf>
    <xf numFmtId="0" fontId="1" fillId="0" borderId="1" xfId="1" applyFont="1" applyBorder="1" applyAlignment="1">
      <alignment vertical="top" wrapText="1"/>
    </xf>
    <xf numFmtId="0" fontId="20" fillId="0" borderId="1" xfId="3" applyFont="1" applyBorder="1" applyAlignment="1">
      <alignment horizontal="left" vertical="top" wrapText="1"/>
    </xf>
    <xf numFmtId="0" fontId="6" fillId="0" borderId="1" xfId="1" applyFont="1" applyBorder="1" applyAlignment="1">
      <alignment horizontal="left" vertical="top" wrapText="1"/>
    </xf>
    <xf numFmtId="0" fontId="4" fillId="0" borderId="1" xfId="1" applyFont="1" applyBorder="1" applyAlignment="1">
      <alignment horizontal="left" vertical="top" wrapText="1"/>
    </xf>
    <xf numFmtId="17" fontId="23" fillId="0" borderId="1" xfId="3" applyNumberFormat="1" applyFont="1" applyBorder="1" applyAlignment="1">
      <alignment vertical="top" wrapText="1"/>
    </xf>
    <xf numFmtId="0" fontId="27" fillId="0" borderId="1" xfId="2" applyFont="1" applyBorder="1" applyAlignment="1">
      <alignment horizontal="justify" vertical="top"/>
    </xf>
    <xf numFmtId="0" fontId="10" fillId="0" borderId="1" xfId="2" applyFont="1" applyBorder="1" applyAlignment="1">
      <alignment vertical="top"/>
    </xf>
    <xf numFmtId="4" fontId="1" fillId="0" borderId="0" xfId="0" applyNumberFormat="1" applyFont="1"/>
    <xf numFmtId="9" fontId="1" fillId="0" borderId="0" xfId="0" applyNumberFormat="1" applyFont="1"/>
    <xf numFmtId="9" fontId="1" fillId="0" borderId="0" xfId="7" applyFont="1"/>
    <xf numFmtId="4" fontId="1" fillId="0" borderId="0" xfId="7" applyNumberFormat="1" applyFont="1"/>
    <xf numFmtId="4" fontId="1" fillId="2" borderId="0" xfId="0" applyNumberFormat="1" applyFont="1" applyFill="1"/>
    <xf numFmtId="9" fontId="1" fillId="2" borderId="0" xfId="7" applyFont="1" applyFill="1"/>
    <xf numFmtId="0" fontId="7" fillId="0" borderId="0" xfId="0" applyFont="1" applyAlignment="1">
      <alignment horizontal="left" vertical="center"/>
    </xf>
    <xf numFmtId="4" fontId="7" fillId="2" borderId="0" xfId="0" applyNumberFormat="1" applyFont="1" applyFill="1" applyAlignment="1">
      <alignment horizontal="center" vertical="center" wrapText="1"/>
    </xf>
    <xf numFmtId="9" fontId="7" fillId="2" borderId="0" xfId="7" applyFont="1" applyFill="1" applyAlignment="1">
      <alignment horizontal="center" vertical="center" wrapText="1"/>
    </xf>
    <xf numFmtId="4" fontId="7" fillId="0" borderId="0" xfId="0" applyNumberFormat="1" applyFont="1" applyAlignment="1">
      <alignment horizontal="center" vertical="center" wrapText="1"/>
    </xf>
    <xf numFmtId="9" fontId="7" fillId="0" borderId="0" xfId="7" applyFont="1" applyAlignment="1">
      <alignment horizontal="center" vertical="center" wrapText="1"/>
    </xf>
    <xf numFmtId="0" fontId="7" fillId="0" borderId="0" xfId="0" applyFont="1" applyAlignment="1">
      <alignment horizontal="center" vertical="center"/>
    </xf>
    <xf numFmtId="4" fontId="7" fillId="2" borderId="0" xfId="0" applyNumberFormat="1" applyFont="1" applyFill="1"/>
    <xf numFmtId="9" fontId="7" fillId="2" borderId="0" xfId="0" applyNumberFormat="1" applyFont="1" applyFill="1"/>
    <xf numFmtId="4" fontId="7" fillId="0" borderId="0" xfId="0" applyNumberFormat="1" applyFont="1" applyAlignment="1">
      <alignment horizontal="center"/>
    </xf>
    <xf numFmtId="9" fontId="7" fillId="0" borderId="0" xfId="7" applyFont="1" applyAlignment="1">
      <alignment horizontal="center"/>
    </xf>
    <xf numFmtId="4" fontId="7" fillId="2" borderId="0" xfId="0" applyNumberFormat="1" applyFont="1" applyFill="1" applyAlignment="1">
      <alignment horizontal="center"/>
    </xf>
    <xf numFmtId="9" fontId="7" fillId="2" borderId="0" xfId="7" applyFont="1" applyFill="1" applyAlignment="1">
      <alignment horizontal="center"/>
    </xf>
    <xf numFmtId="4" fontId="7" fillId="0" borderId="0" xfId="7" applyNumberFormat="1" applyFont="1" applyAlignment="1">
      <alignment horizontal="center"/>
    </xf>
    <xf numFmtId="4" fontId="7" fillId="2" borderId="0" xfId="7" applyNumberFormat="1" applyFont="1" applyFill="1" applyAlignment="1">
      <alignment horizontal="center"/>
    </xf>
    <xf numFmtId="4" fontId="1" fillId="2" borderId="0" xfId="6" applyNumberFormat="1" applyFont="1" applyFill="1"/>
    <xf numFmtId="9" fontId="1" fillId="2" borderId="0" xfId="0" applyNumberFormat="1" applyFont="1" applyFill="1"/>
    <xf numFmtId="4" fontId="1" fillId="0" borderId="0" xfId="6" applyNumberFormat="1" applyFont="1"/>
    <xf numFmtId="9" fontId="1" fillId="2" borderId="0" xfId="6" applyNumberFormat="1" applyFont="1" applyFill="1"/>
    <xf numFmtId="4" fontId="1" fillId="2" borderId="0" xfId="7" applyNumberFormat="1" applyFont="1" applyFill="1"/>
    <xf numFmtId="0" fontId="7" fillId="3" borderId="0" xfId="0" applyFont="1" applyFill="1"/>
    <xf numFmtId="4" fontId="1" fillId="3" borderId="0" xfId="0" applyNumberFormat="1" applyFont="1" applyFill="1"/>
    <xf numFmtId="4" fontId="1" fillId="3" borderId="0" xfId="6" applyNumberFormat="1" applyFont="1" applyFill="1"/>
    <xf numFmtId="9" fontId="1" fillId="3" borderId="0" xfId="0" applyNumberFormat="1" applyFont="1" applyFill="1"/>
    <xf numFmtId="9" fontId="1" fillId="3" borderId="0" xfId="7" applyFont="1" applyFill="1"/>
    <xf numFmtId="9" fontId="1" fillId="3" borderId="0" xfId="6" applyNumberFormat="1" applyFont="1" applyFill="1"/>
    <xf numFmtId="4" fontId="1" fillId="3" borderId="0" xfId="7" applyNumberFormat="1" applyFont="1" applyFill="1"/>
    <xf numFmtId="0" fontId="1" fillId="3" borderId="0" xfId="0" applyFont="1" applyFill="1"/>
    <xf numFmtId="0" fontId="7" fillId="0" borderId="0" xfId="0" applyFont="1" applyAlignment="1">
      <alignment wrapText="1"/>
    </xf>
    <xf numFmtId="4" fontId="7" fillId="2" borderId="0" xfId="0" applyNumberFormat="1" applyFont="1" applyFill="1" applyAlignment="1">
      <alignment wrapText="1"/>
    </xf>
    <xf numFmtId="9" fontId="7" fillId="2" borderId="0" xfId="0" applyNumberFormat="1" applyFont="1" applyFill="1" applyAlignment="1">
      <alignment wrapText="1"/>
    </xf>
    <xf numFmtId="4" fontId="2" fillId="2" borderId="0" xfId="6" applyNumberFormat="1" applyFont="1" applyFill="1"/>
    <xf numFmtId="4" fontId="2" fillId="0" borderId="0" xfId="6" applyNumberFormat="1" applyFont="1"/>
    <xf numFmtId="4" fontId="2" fillId="3" borderId="0" xfId="6" applyNumberFormat="1" applyFont="1" applyFill="1"/>
    <xf numFmtId="0" fontId="1" fillId="0" borderId="0" xfId="0" applyFont="1" applyAlignment="1">
      <alignment wrapText="1"/>
    </xf>
    <xf numFmtId="4" fontId="1" fillId="2" borderId="0" xfId="0" applyNumberFormat="1" applyFont="1" applyFill="1" applyAlignment="1">
      <alignment wrapText="1"/>
    </xf>
    <xf numFmtId="9" fontId="1" fillId="2" borderId="0" xfId="0" applyNumberFormat="1" applyFont="1" applyFill="1" applyAlignment="1">
      <alignment wrapText="1"/>
    </xf>
    <xf numFmtId="9" fontId="2" fillId="2" borderId="0" xfId="7" applyFont="1" applyFill="1"/>
    <xf numFmtId="9" fontId="1" fillId="4" borderId="0" xfId="7" applyFont="1" applyFill="1"/>
    <xf numFmtId="4" fontId="2" fillId="0" borderId="0" xfId="7" applyNumberFormat="1" applyFont="1"/>
    <xf numFmtId="4" fontId="1" fillId="4" borderId="0" xfId="7" applyNumberFormat="1" applyFont="1" applyFill="1"/>
    <xf numFmtId="4" fontId="1" fillId="4" borderId="0" xfId="6" applyNumberFormat="1" applyFont="1" applyFill="1"/>
    <xf numFmtId="4" fontId="2" fillId="3" borderId="0" xfId="7" applyNumberFormat="1" applyFont="1" applyFill="1"/>
    <xf numFmtId="0" fontId="0" fillId="0" borderId="0" xfId="0" applyAlignment="1">
      <alignment horizontal="left"/>
    </xf>
    <xf numFmtId="0" fontId="6" fillId="0" borderId="1" xfId="1" applyFont="1" applyBorder="1" applyAlignment="1">
      <alignment vertical="top" wrapText="1"/>
    </xf>
    <xf numFmtId="0" fontId="1" fillId="0" borderId="1" xfId="0" applyFont="1" applyBorder="1" applyAlignment="1">
      <alignment vertical="top" wrapText="1"/>
    </xf>
    <xf numFmtId="0" fontId="23" fillId="0" borderId="1" xfId="8" applyFont="1" applyBorder="1" applyAlignment="1">
      <alignment vertical="top" wrapText="1"/>
    </xf>
    <xf numFmtId="17" fontId="1" fillId="0" borderId="1" xfId="0" applyNumberFormat="1" applyFont="1" applyBorder="1" applyAlignment="1">
      <alignment horizontal="left" vertical="top"/>
    </xf>
    <xf numFmtId="0" fontId="1" fillId="0" borderId="1" xfId="0" applyFont="1" applyBorder="1" applyAlignment="1">
      <alignment horizontal="left" vertical="top"/>
    </xf>
    <xf numFmtId="4" fontId="7" fillId="0" borderId="1" xfId="0" applyNumberFormat="1" applyFont="1" applyBorder="1" applyAlignment="1">
      <alignment horizontal="left" vertical="center" wrapText="1"/>
    </xf>
    <xf numFmtId="0" fontId="1" fillId="0" borderId="1" xfId="0" applyFont="1" applyBorder="1" applyAlignment="1">
      <alignment horizontal="left" vertical="top" wrapText="1"/>
    </xf>
    <xf numFmtId="0" fontId="1" fillId="0" borderId="0" xfId="0" applyFont="1" applyAlignment="1">
      <alignment horizontal="left"/>
    </xf>
    <xf numFmtId="0" fontId="7" fillId="0" borderId="0" xfId="0" applyFont="1" applyAlignment="1">
      <alignment horizontal="left"/>
    </xf>
    <xf numFmtId="0" fontId="7" fillId="0" borderId="2" xfId="0" applyFont="1" applyBorder="1" applyAlignment="1">
      <alignment horizontal="left"/>
    </xf>
    <xf numFmtId="0" fontId="7" fillId="0" borderId="3" xfId="0" applyFont="1" applyBorder="1"/>
    <xf numFmtId="0" fontId="7" fillId="0" borderId="4" xfId="0" applyFont="1" applyBorder="1"/>
    <xf numFmtId="0" fontId="7" fillId="0" borderId="5" xfId="0" applyFont="1" applyBorder="1" applyAlignment="1">
      <alignment horizontal="left"/>
    </xf>
    <xf numFmtId="0" fontId="2" fillId="0" borderId="1" xfId="0" applyFont="1" applyBorder="1" applyAlignment="1">
      <alignment horizontal="left"/>
    </xf>
    <xf numFmtId="0" fontId="2" fillId="0" borderId="6" xfId="0" applyFont="1" applyBorder="1" applyAlignment="1">
      <alignment horizontal="left"/>
    </xf>
    <xf numFmtId="0" fontId="1" fillId="0" borderId="5" xfId="0" applyFont="1" applyBorder="1" applyAlignment="1">
      <alignment horizontal="left"/>
    </xf>
    <xf numFmtId="0" fontId="1" fillId="0" borderId="6" xfId="0" applyFont="1" applyBorder="1"/>
    <xf numFmtId="0" fontId="1" fillId="0" borderId="1" xfId="0" applyFont="1" applyBorder="1" applyAlignment="1">
      <alignment horizontal="left"/>
    </xf>
    <xf numFmtId="0" fontId="1" fillId="0" borderId="6" xfId="0" applyFont="1" applyBorder="1" applyAlignment="1">
      <alignment horizontal="left"/>
    </xf>
    <xf numFmtId="0" fontId="1" fillId="0" borderId="1" xfId="0" applyFont="1" applyBorder="1"/>
    <xf numFmtId="0" fontId="1" fillId="0" borderId="1" xfId="0" quotePrefix="1" applyFont="1" applyBorder="1"/>
    <xf numFmtId="0" fontId="29" fillId="0" borderId="5"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30" fillId="0" borderId="0" xfId="0" applyFont="1"/>
    <xf numFmtId="0" fontId="1" fillId="0" borderId="0" xfId="0" quotePrefix="1" applyFont="1"/>
    <xf numFmtId="0" fontId="7" fillId="0" borderId="1" xfId="0" applyFont="1" applyBorder="1"/>
    <xf numFmtId="0" fontId="1" fillId="0" borderId="0" xfId="0" applyFont="1" applyAlignment="1">
      <alignment horizontal="left" vertical="top"/>
    </xf>
    <xf numFmtId="0" fontId="1" fillId="0" borderId="9" xfId="0" applyFont="1" applyBorder="1"/>
    <xf numFmtId="0" fontId="1" fillId="0" borderId="7" xfId="0" applyFont="1" applyBorder="1" applyAlignment="1">
      <alignment vertical="center"/>
    </xf>
    <xf numFmtId="0" fontId="1" fillId="0" borderId="5" xfId="0" applyFont="1" applyBorder="1" applyAlignment="1">
      <alignment vertical="center"/>
    </xf>
    <xf numFmtId="0" fontId="2" fillId="0" borderId="0" xfId="0" applyFont="1" applyAlignment="1">
      <alignment horizontal="left"/>
    </xf>
    <xf numFmtId="0" fontId="1" fillId="0" borderId="6" xfId="0" applyFont="1" applyBorder="1" applyAlignment="1">
      <alignment wrapText="1"/>
    </xf>
    <xf numFmtId="0" fontId="7" fillId="0" borderId="2" xfId="0" applyFont="1" applyBorder="1"/>
    <xf numFmtId="0" fontId="7" fillId="0" borderId="0" xfId="0" applyFont="1" applyAlignment="1">
      <alignment horizontal="center"/>
    </xf>
    <xf numFmtId="0" fontId="7" fillId="2" borderId="0" xfId="0" applyFont="1" applyFill="1" applyAlignment="1">
      <alignment horizontal="center"/>
    </xf>
    <xf numFmtId="4" fontId="1" fillId="0" borderId="0" xfId="0" applyNumberFormat="1" applyFont="1" applyAlignment="1">
      <alignment horizontal="left" vertical="top" wrapText="1"/>
    </xf>
    <xf numFmtId="4" fontId="7" fillId="0" borderId="0" xfId="0" applyNumberFormat="1" applyFont="1" applyAlignment="1">
      <alignment horizontal="left" vertical="top" wrapText="1"/>
    </xf>
    <xf numFmtId="4" fontId="7" fillId="0" borderId="0" xfId="0" applyNumberFormat="1" applyFont="1" applyAlignment="1">
      <alignment horizontal="center"/>
    </xf>
    <xf numFmtId="4" fontId="7" fillId="2" borderId="0" xfId="6" applyNumberFormat="1" applyFont="1" applyFill="1" applyAlignment="1">
      <alignment horizontal="center"/>
    </xf>
    <xf numFmtId="166" fontId="7" fillId="2" borderId="0" xfId="6" applyFont="1" applyFill="1" applyAlignment="1">
      <alignment horizontal="center"/>
    </xf>
    <xf numFmtId="4" fontId="7" fillId="0" borderId="0" xfId="6" applyNumberFormat="1" applyFont="1" applyAlignment="1">
      <alignment horizontal="center"/>
    </xf>
    <xf numFmtId="166" fontId="7" fillId="0" borderId="0" xfId="6" applyFont="1" applyAlignment="1">
      <alignment horizontal="center"/>
    </xf>
    <xf numFmtId="9" fontId="7" fillId="2" borderId="0" xfId="7" applyFont="1" applyFill="1" applyAlignment="1">
      <alignment horizontal="center"/>
    </xf>
    <xf numFmtId="4" fontId="7" fillId="2" borderId="0" xfId="0" applyNumberFormat="1" applyFont="1" applyFill="1" applyAlignment="1">
      <alignment horizontal="center"/>
    </xf>
    <xf numFmtId="166" fontId="7" fillId="2" borderId="0" xfId="0" applyNumberFormat="1" applyFont="1" applyFill="1" applyAlignment="1">
      <alignment horizontal="center"/>
    </xf>
    <xf numFmtId="0" fontId="0" fillId="0" borderId="0" xfId="0" applyAlignment="1">
      <alignment vertical="top" wrapText="1"/>
    </xf>
    <xf numFmtId="0" fontId="0" fillId="0" borderId="0" xfId="0" applyAlignment="1">
      <alignment vertical="top" wrapText="1"/>
    </xf>
    <xf numFmtId="0" fontId="31" fillId="0" borderId="0" xfId="0" applyFont="1" applyAlignment="1">
      <alignment vertical="center"/>
    </xf>
    <xf numFmtId="0" fontId="32" fillId="0" borderId="0" xfId="0" applyFont="1" applyAlignment="1">
      <alignment horizontal="center" vertical="center" wrapText="1"/>
    </xf>
    <xf numFmtId="0" fontId="32" fillId="5" borderId="0" xfId="0" applyFont="1" applyFill="1" applyAlignment="1">
      <alignment horizontal="center" vertical="center" wrapText="1"/>
    </xf>
    <xf numFmtId="2" fontId="32" fillId="5" borderId="0" xfId="0" applyNumberFormat="1" applyFont="1" applyFill="1" applyAlignment="1">
      <alignment horizontal="center" vertical="center" wrapText="1"/>
    </xf>
    <xf numFmtId="0" fontId="31" fillId="0" borderId="0" xfId="0" applyFont="1" applyAlignment="1">
      <alignment horizontal="center" vertical="center" wrapText="1"/>
    </xf>
    <xf numFmtId="0" fontId="33" fillId="0" borderId="0" xfId="0" applyFont="1" applyAlignment="1">
      <alignment horizontal="center" vertical="center" wrapText="1"/>
    </xf>
    <xf numFmtId="3" fontId="32" fillId="0" borderId="0" xfId="0" applyNumberFormat="1" applyFont="1" applyAlignment="1">
      <alignment horizontal="center" vertical="center" wrapText="1"/>
    </xf>
    <xf numFmtId="0" fontId="32" fillId="6"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vertical="center"/>
    </xf>
    <xf numFmtId="1" fontId="32" fillId="7" borderId="10" xfId="0" applyNumberFormat="1" applyFont="1" applyFill="1" applyBorder="1" applyAlignment="1">
      <alignment horizontal="center" vertical="center"/>
    </xf>
    <xf numFmtId="2" fontId="0" fillId="5" borderId="0" xfId="0" applyNumberFormat="1" applyFill="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1" fontId="34" fillId="0" borderId="0" xfId="0" applyNumberFormat="1" applyFont="1" applyAlignment="1">
      <alignment horizontal="center" vertical="center"/>
    </xf>
    <xf numFmtId="3" fontId="0" fillId="0" borderId="0" xfId="0" applyNumberFormat="1" applyAlignment="1">
      <alignment horizontal="center" vertical="center"/>
    </xf>
    <xf numFmtId="164" fontId="0" fillId="7" borderId="10" xfId="0" applyNumberFormat="1" applyFill="1" applyBorder="1" applyAlignment="1">
      <alignment horizontal="center" vertical="center"/>
    </xf>
    <xf numFmtId="3" fontId="32" fillId="0" borderId="0" xfId="0" applyNumberFormat="1" applyFont="1" applyAlignment="1">
      <alignment horizontal="center" vertical="center"/>
    </xf>
    <xf numFmtId="3" fontId="35" fillId="0" borderId="0" xfId="0" applyNumberFormat="1" applyFont="1" applyAlignment="1">
      <alignment horizontal="center" vertical="center"/>
    </xf>
    <xf numFmtId="0" fontId="0" fillId="0" borderId="0" xfId="0" applyAlignment="1">
      <alignment horizontal="center" vertical="center"/>
    </xf>
    <xf numFmtId="9" fontId="0" fillId="0" borderId="0" xfId="7" applyFont="1"/>
    <xf numFmtId="9" fontId="32" fillId="0" borderId="0" xfId="7" applyFont="1" applyAlignment="1">
      <alignment horizontal="center" vertical="center" wrapText="1"/>
    </xf>
    <xf numFmtId="0" fontId="31" fillId="0" borderId="0" xfId="0" applyFont="1"/>
    <xf numFmtId="9" fontId="38" fillId="0" borderId="0" xfId="0" applyNumberFormat="1" applyFont="1"/>
    <xf numFmtId="0" fontId="38" fillId="0" borderId="0" xfId="0" applyFont="1"/>
    <xf numFmtId="0" fontId="39" fillId="0" borderId="0" xfId="0" applyFont="1"/>
    <xf numFmtId="10" fontId="0" fillId="0" borderId="0" xfId="0" applyNumberFormat="1"/>
    <xf numFmtId="167" fontId="0" fillId="0" borderId="0" xfId="0" applyNumberFormat="1"/>
    <xf numFmtId="168" fontId="0" fillId="0" borderId="0" xfId="0" applyNumberFormat="1"/>
    <xf numFmtId="16" fontId="38" fillId="0" borderId="0" xfId="0" quotePrefix="1" applyNumberFormat="1" applyFont="1"/>
    <xf numFmtId="0" fontId="0" fillId="0" borderId="0" xfId="0" quotePrefix="1"/>
  </cellXfs>
  <cellStyles count="9">
    <cellStyle name="Comma 2" xfId="6" xr:uid="{8ED1769E-149A-4FD6-AC83-A678B359F690}"/>
    <cellStyle name="Followed Hyperlink" xfId="5" builtinId="9" hidden="1"/>
    <cellStyle name="Followed Hyperlink" xfId="4" builtinId="9" hidden="1"/>
    <cellStyle name="Hyperlink" xfId="3" builtinId="8"/>
    <cellStyle name="Hyperlink 2" xfId="8" xr:uid="{F3EAAC54-580E-4244-9586-D99B67C44ED0}"/>
    <cellStyle name="Normal" xfId="0" builtinId="0"/>
    <cellStyle name="Normal 2" xfId="2" xr:uid="{00000000-0005-0000-0000-000004000000}"/>
    <cellStyle name="Normal 4" xfId="1" xr:uid="{00000000-0005-0000-0000-000005000000}"/>
    <cellStyle name="Percent" xfId="7" builtinId="5"/>
  </cellStyles>
  <dxfs count="53">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val="0"/>
        <i val="0"/>
        <strike val="0"/>
        <condense val="0"/>
        <extend val="0"/>
        <outline val="0"/>
        <shadow val="0"/>
        <u val="none"/>
        <vertAlign val="baseline"/>
        <sz val="10"/>
        <color theme="1"/>
        <name val="Calibri"/>
        <family val="2"/>
        <scheme val="minor"/>
      </font>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dxf>
    <dxf>
      <border>
        <bottom style="thin">
          <color auto="1"/>
        </bottom>
      </border>
    </dxf>
    <dxf>
      <font>
        <b/>
        <i val="0"/>
        <strike val="0"/>
        <condense val="0"/>
        <extend val="0"/>
        <outline val="0"/>
        <shadow val="0"/>
        <u val="none"/>
        <vertAlign val="baseline"/>
        <sz val="10"/>
        <color theme="1"/>
        <name val="Calibri"/>
        <family val="2"/>
        <scheme val="minor"/>
      </font>
      <border diagonalUp="0" diagonalDown="0" outline="0">
        <left style="thin">
          <color auto="1"/>
        </left>
        <right style="thin">
          <color auto="1"/>
        </right>
        <top/>
        <bottom/>
      </border>
    </dxf>
    <dxf>
      <font>
        <strike val="0"/>
        <outline val="0"/>
        <shadow val="0"/>
        <u val="none"/>
        <vertAlign val="baseline"/>
        <sz val="10"/>
        <name val="Calibri"/>
        <family val="2"/>
        <scheme val="minor"/>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border diagonalUp="0" diagonalDown="0" outline="0">
        <left style="thin">
          <color auto="1"/>
        </left>
        <right style="thin">
          <color auto="1"/>
        </right>
        <top style="thin">
          <color auto="1"/>
        </top>
        <bottom style="thin">
          <color auto="1"/>
        </bottom>
      </border>
    </dxf>
    <dxf>
      <font>
        <strike val="0"/>
        <outline val="0"/>
        <shadow val="0"/>
        <u val="none"/>
        <vertAlign val="baseline"/>
        <sz val="10"/>
        <name val="Calibri"/>
        <family val="2"/>
        <scheme val="minor"/>
      </font>
    </dxf>
    <dxf>
      <border>
        <bottom style="thin">
          <color auto="1"/>
        </bottom>
      </border>
    </dxf>
    <dxf>
      <font>
        <b/>
        <strike val="0"/>
        <outline val="0"/>
        <shadow val="0"/>
        <u val="none"/>
        <vertAlign val="baseline"/>
        <sz val="10"/>
        <name val="Calibri"/>
        <family val="2"/>
        <scheme val="minor"/>
      </font>
      <border diagonalUp="0" diagonalDown="0" outline="0">
        <left style="thin">
          <color auto="1"/>
        </left>
        <right style="thin">
          <color auto="1"/>
        </right>
        <top/>
        <bottom/>
      </border>
    </dxf>
    <dxf>
      <font>
        <strike val="0"/>
        <outline val="0"/>
        <shadow val="0"/>
        <u val="none"/>
        <vertAlign val="baseline"/>
        <sz val="1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name val="Calibri"/>
        <family val="2"/>
        <scheme val="minor"/>
      </font>
      <fill>
        <patternFill patternType="none">
          <fgColor indexed="64"/>
          <bgColor auto="1"/>
        </patternFill>
      </fill>
      <alignment horizontal="left" textRotation="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0"/>
        <name val="Calibri"/>
        <family val="2"/>
        <scheme val="minor"/>
      </font>
      <fill>
        <patternFill patternType="none">
          <fgColor indexed="64"/>
          <bgColor auto="1"/>
        </patternFill>
      </fill>
    </dxf>
    <dxf>
      <border>
        <bottom style="thin">
          <color auto="1"/>
        </bottom>
      </border>
    </dxf>
    <dxf>
      <font>
        <b/>
        <i val="0"/>
        <strike val="0"/>
        <condense val="0"/>
        <extend val="0"/>
        <outline val="0"/>
        <shadow val="0"/>
        <u val="none"/>
        <vertAlign val="baseline"/>
        <sz val="10"/>
        <color theme="1"/>
        <name val="Calibri"/>
        <family val="2"/>
        <scheme val="minor"/>
      </font>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1028700</xdr:colOff>
      <xdr:row>0</xdr:row>
      <xdr:rowOff>963971</xdr:rowOff>
    </xdr:to>
    <xdr:pic>
      <xdr:nvPicPr>
        <xdr:cNvPr id="3" name="Picture 2">
          <a:extLst>
            <a:ext uri="{FF2B5EF4-FFF2-40B4-BE49-F238E27FC236}">
              <a16:creationId xmlns:a16="http://schemas.microsoft.com/office/drawing/2014/main" id="{9B593620-DDC2-4145-9411-200BCD27AE88}"/>
            </a:ext>
          </a:extLst>
        </xdr:cNvPr>
        <xdr:cNvPicPr>
          <a:picLocks noChangeAspect="1"/>
        </xdr:cNvPicPr>
      </xdr:nvPicPr>
      <xdr:blipFill>
        <a:blip xmlns:r="http://schemas.openxmlformats.org/officeDocument/2006/relationships" r:embed="rId1"/>
        <a:stretch>
          <a:fillRect/>
        </a:stretch>
      </xdr:blipFill>
      <xdr:spPr>
        <a:xfrm>
          <a:off x="0" y="0"/>
          <a:ext cx="3448050" cy="963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404812</xdr:colOff>
      <xdr:row>1</xdr:row>
      <xdr:rowOff>972</xdr:rowOff>
    </xdr:to>
    <xdr:pic>
      <xdr:nvPicPr>
        <xdr:cNvPr id="3" name="Picture 2">
          <a:extLst>
            <a:ext uri="{FF2B5EF4-FFF2-40B4-BE49-F238E27FC236}">
              <a16:creationId xmlns:a16="http://schemas.microsoft.com/office/drawing/2014/main" id="{EE2A4128-0A22-49E0-8A03-E6BCADD4311B}"/>
            </a:ext>
          </a:extLst>
        </xdr:cNvPr>
        <xdr:cNvPicPr>
          <a:picLocks noChangeAspect="1"/>
        </xdr:cNvPicPr>
      </xdr:nvPicPr>
      <xdr:blipFill>
        <a:blip xmlns:r="http://schemas.openxmlformats.org/officeDocument/2006/relationships" r:embed="rId1"/>
        <a:stretch>
          <a:fillRect/>
        </a:stretch>
      </xdr:blipFill>
      <xdr:spPr>
        <a:xfrm>
          <a:off x="0" y="0"/>
          <a:ext cx="3495675" cy="9772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619125</xdr:colOff>
      <xdr:row>1</xdr:row>
      <xdr:rowOff>9060</xdr:rowOff>
    </xdr:to>
    <xdr:pic>
      <xdr:nvPicPr>
        <xdr:cNvPr id="3" name="Picture 2">
          <a:extLst>
            <a:ext uri="{FF2B5EF4-FFF2-40B4-BE49-F238E27FC236}">
              <a16:creationId xmlns:a16="http://schemas.microsoft.com/office/drawing/2014/main" id="{34B39F33-2EE4-4AE8-8A1F-23D7A268D1CB}"/>
            </a:ext>
          </a:extLst>
        </xdr:cNvPr>
        <xdr:cNvPicPr>
          <a:picLocks noChangeAspect="1"/>
        </xdr:cNvPicPr>
      </xdr:nvPicPr>
      <xdr:blipFill>
        <a:blip xmlns:r="http://schemas.openxmlformats.org/officeDocument/2006/relationships" r:embed="rId1"/>
        <a:stretch>
          <a:fillRect/>
        </a:stretch>
      </xdr:blipFill>
      <xdr:spPr>
        <a:xfrm>
          <a:off x="0" y="1"/>
          <a:ext cx="3498273" cy="9780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096949B6-88C5-4475-AEE2-1A900F47FF0C}"/>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892F70FE-E61B-49DC-8DF4-5E3DD758813E}"/>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5ADAF784-830A-44B6-B4FF-6445ECBE6E46}"/>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gordon\Minderoo\Research%20eDMS%20-%20Projects\Seafood%20Against%20Slavery\fishing%20vulnerability%20ranking\ATH_AP%20update%20Slavery%20Fisheries%20Vulnerability%20by%20Nation%20for%20EY_UWA%20r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of data"/>
      <sheetName val="data"/>
      <sheetName val="Breakpoints"/>
    </sheetNames>
    <sheetDataSet>
      <sheetData sheetId="0"/>
      <sheetData sheetId="1"/>
      <sheetData sheetId="2">
        <row r="11">
          <cell r="B11">
            <v>4.4900000000000002E-2</v>
          </cell>
          <cell r="C11">
            <v>4.4999999999999998E-2</v>
          </cell>
          <cell r="D11">
            <v>0.2949</v>
          </cell>
          <cell r="E11">
            <v>0.29499999999999998</v>
          </cell>
          <cell r="F11">
            <v>0.69899999999999995</v>
          </cell>
        </row>
        <row r="12">
          <cell r="B12">
            <v>150</v>
          </cell>
          <cell r="C12">
            <v>151</v>
          </cell>
          <cell r="D12">
            <v>500</v>
          </cell>
          <cell r="E12">
            <v>501</v>
          </cell>
          <cell r="F12">
            <v>1300</v>
          </cell>
        </row>
        <row r="13">
          <cell r="B13">
            <v>1.49E-2</v>
          </cell>
          <cell r="C13">
            <v>1.499E-2</v>
          </cell>
          <cell r="D13">
            <v>5.4899999999999997E-2</v>
          </cell>
          <cell r="E13">
            <v>5.5E-2</v>
          </cell>
          <cell r="F13">
            <v>0.2</v>
          </cell>
        </row>
        <row r="14">
          <cell r="B14">
            <v>4.4900000000000002E-2</v>
          </cell>
          <cell r="C14">
            <v>0.05</v>
          </cell>
          <cell r="D14">
            <v>0.15490000000000001</v>
          </cell>
          <cell r="E14">
            <v>0.155</v>
          </cell>
          <cell r="F14">
            <v>0.39500000000000002</v>
          </cell>
        </row>
        <row r="15">
          <cell r="B15">
            <v>6999</v>
          </cell>
          <cell r="C15">
            <v>7000</v>
          </cell>
          <cell r="D15">
            <v>16999</v>
          </cell>
          <cell r="E15">
            <v>17000</v>
          </cell>
          <cell r="F15">
            <v>34999</v>
          </cell>
        </row>
        <row r="16">
          <cell r="B16">
            <v>999</v>
          </cell>
          <cell r="C16">
            <v>1000</v>
          </cell>
          <cell r="D16">
            <v>3999</v>
          </cell>
          <cell r="E16">
            <v>4000</v>
          </cell>
          <cell r="F16">
            <v>25000</v>
          </cell>
        </row>
        <row r="25">
          <cell r="C25">
            <v>1.9999</v>
          </cell>
        </row>
        <row r="26">
          <cell r="C26">
            <v>2.9998999999999998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E2189-9C5A-4F43-8D11-32CD7171B60E}" name="Table62" displayName="Table62" ref="A15:C90" totalsRowShown="0" headerRowDxfId="52" dataDxfId="50" headerRowBorderDxfId="51" tableBorderDxfId="49" totalsRowBorderDxfId="48">
  <tableColumns count="3">
    <tableColumn id="1" xr3:uid="{C49FE1A2-71F5-49D4-BA17-83D86C28ADA1}" name="Product" dataDxfId="47"/>
    <tableColumn id="2" xr3:uid="{D196E50D-30E6-4E5A-9A7E-B1214821AABD}" name="Product code" dataDxfId="46"/>
    <tableColumn id="3" xr3:uid="{8385D5D2-497A-4CE4-BA85-E3AB8BA475C9}" name="Product Description" dataDxfId="4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9D3FA3-A727-4A3A-BD85-5A7123C8F8A4}" name="Table2" displayName="Table2" ref="A17:B237" totalsRowShown="0" headerRowDxfId="44" dataDxfId="42" headerRowBorderDxfId="43">
  <autoFilter ref="A17:B237" xr:uid="{54CF969E-70CF-4B61-B755-680CDF5EF91F}"/>
  <tableColumns count="2">
    <tableColumn id="1" xr3:uid="{93FABDC7-7DD3-45B6-BAB3-E2D0076A8E37}" name="Country name" dataDxfId="41"/>
    <tableColumn id="2" xr3:uid="{E7892639-118D-4EAF-85CA-162D583888BE}" name="Country code" dataDxfId="4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9F142E-9F1D-49B5-9AF6-6B28AA6B1863}" name="Table5" displayName="Table5" ref="A8:B14" totalsRowShown="0" headerRowDxfId="39" dataDxfId="37" headerRowBorderDxfId="38" tableBorderDxfId="36" totalsRowBorderDxfId="35">
  <autoFilter ref="A8:B14" xr:uid="{9422EFB4-1A3E-47A0-84C0-AEE4AF0BED35}"/>
  <tableColumns count="2">
    <tableColumn id="1" xr3:uid="{8D331B62-1F16-4AB1-9FBF-8FECAA399EA6}" name="Variable" dataDxfId="34"/>
    <tableColumn id="2" xr3:uid="{9CD08456-C54B-4C91-96EA-6238AE1BCBEE}" name="Description " dataDxfId="3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opstats.unhcr.org/PSQ_TMS.aspx" TargetMode="External"/><Relationship Id="rId13" Type="http://schemas.openxmlformats.org/officeDocument/2006/relationships/hyperlink" Target="http://economicsandpeace.org/wp-content/uploads/2016/11/Global-Terrorism-Index-2016.2.pdf" TargetMode="External"/><Relationship Id="rId18" Type="http://schemas.openxmlformats.org/officeDocument/2006/relationships/hyperlink" Target="http://databank.worldbank.org/data/reports.aspx?source=1228" TargetMode="External"/><Relationship Id="rId26" Type="http://schemas.openxmlformats.org/officeDocument/2006/relationships/hyperlink" Target="http://info.worldbank.org/governance/wgi/" TargetMode="External"/><Relationship Id="rId3" Type="http://schemas.openxmlformats.org/officeDocument/2006/relationships/hyperlink" Target="https://www.transparency.org/news/feature/corruption_perceptions_index_2016" TargetMode="External"/><Relationship Id="rId21" Type="http://schemas.openxmlformats.org/officeDocument/2006/relationships/hyperlink" Target="http://www.visionofhumanity.org/" TargetMode="External"/><Relationship Id="rId34" Type="http://schemas.openxmlformats.org/officeDocument/2006/relationships/hyperlink" Target="http://www.gallup.com/analytics/213617/gallup-analytics.aspx" TargetMode="External"/><Relationship Id="rId7" Type="http://schemas.openxmlformats.org/officeDocument/2006/relationships/hyperlink" Target="http://www.visionofhumanity.org/" TargetMode="External"/><Relationship Id="rId12" Type="http://schemas.openxmlformats.org/officeDocument/2006/relationships/hyperlink" Target="http://data.worldbank.org/indicator/SH.TBS.INCD/countries" TargetMode="External"/><Relationship Id="rId17" Type="http://schemas.openxmlformats.org/officeDocument/2006/relationships/hyperlink" Target="http://www.visionofhumanity.org/" TargetMode="External"/><Relationship Id="rId25" Type="http://schemas.openxmlformats.org/officeDocument/2006/relationships/hyperlink" Target="http://info.worldbank.org/governance/wgi/index.aspx" TargetMode="External"/><Relationship Id="rId33" Type="http://schemas.openxmlformats.org/officeDocument/2006/relationships/hyperlink" Target="http://www.gallup.com/analytics/213617/gallup-analytics.aspx" TargetMode="External"/><Relationship Id="rId2" Type="http://schemas.openxmlformats.org/officeDocument/2006/relationships/hyperlink" Target="http://www.ilo.org/global/research/global-reports/world-social-security-report/2014/WCMS_245201/lang--en/index.htm" TargetMode="External"/><Relationship Id="rId16" Type="http://schemas.openxmlformats.org/officeDocument/2006/relationships/hyperlink" Target="http://data.worldbank.org/indicator/NY.GDP.PCAP.PP.CD" TargetMode="External"/><Relationship Id="rId20" Type="http://schemas.openxmlformats.org/officeDocument/2006/relationships/hyperlink" Target="http://data.worldbank.org/indicator/SH.DYN.MORT" TargetMode="External"/><Relationship Id="rId29" Type="http://schemas.openxmlformats.org/officeDocument/2006/relationships/hyperlink" Target="https://freedomhouse.org/report/fiw-2017-table-country-scores" TargetMode="External"/><Relationship Id="rId1" Type="http://schemas.openxmlformats.org/officeDocument/2006/relationships/hyperlink" Target="http://data.worldbank.org/indicator/IT.CEL.SETS.P2" TargetMode="External"/><Relationship Id="rId6" Type="http://schemas.openxmlformats.org/officeDocument/2006/relationships/hyperlink" Target="http://www.visionofhumanity.org/" TargetMode="External"/><Relationship Id="rId11" Type="http://schemas.openxmlformats.org/officeDocument/2006/relationships/hyperlink" Target="http://faostat3.fao.org/download/D/*/E" TargetMode="External"/><Relationship Id="rId24" Type="http://schemas.openxmlformats.org/officeDocument/2006/relationships/hyperlink" Target="http://www.systemicpeace.org/inscrdata.html" TargetMode="External"/><Relationship Id="rId32" Type="http://schemas.openxmlformats.org/officeDocument/2006/relationships/hyperlink" Target="http://www.gallup.com/analytics/213617/gallup-analytics.aspx" TargetMode="External"/><Relationship Id="rId37" Type="http://schemas.openxmlformats.org/officeDocument/2006/relationships/drawing" Target="../drawings/drawing1.xml"/><Relationship Id="rId5" Type="http://schemas.openxmlformats.org/officeDocument/2006/relationships/hyperlink" Target="https://freedomhouse.org/report/fiw-2017-table-country-scores" TargetMode="External"/><Relationship Id="rId15" Type="http://schemas.openxmlformats.org/officeDocument/2006/relationships/hyperlink" Target="http://data.uis.unesco.org/Index.aspx?queryid=166" TargetMode="External"/><Relationship Id="rId23" Type="http://schemas.openxmlformats.org/officeDocument/2006/relationships/hyperlink" Target="http://www.ilo.org/global/research/global-reports/world-social-security-report/2014/WCMS_245201/lang--en/index.htm" TargetMode="External"/><Relationship Id="rId28" Type="http://schemas.openxmlformats.org/officeDocument/2006/relationships/hyperlink" Target="http://popstats.unhcr.org/PSQ_TMS.aspx" TargetMode="External"/><Relationship Id="rId36" Type="http://schemas.openxmlformats.org/officeDocument/2006/relationships/printerSettings" Target="../printerSettings/printerSettings1.bin"/><Relationship Id="rId10" Type="http://schemas.openxmlformats.org/officeDocument/2006/relationships/hyperlink" Target="http://www.womanstats.org/data.html" TargetMode="External"/><Relationship Id="rId19" Type="http://schemas.openxmlformats.org/officeDocument/2006/relationships/hyperlink" Target="http://www.wssinfo.org/data-estimates/tables/" TargetMode="External"/><Relationship Id="rId31" Type="http://schemas.openxmlformats.org/officeDocument/2006/relationships/hyperlink" Target="http://www.gallup.com/analytics/213617/gallup-analytics.aspx" TargetMode="External"/><Relationship Id="rId4" Type="http://schemas.openxmlformats.org/officeDocument/2006/relationships/hyperlink" Target="http://hdr.undp.org/en/composite/IHDI" TargetMode="External"/><Relationship Id="rId9" Type="http://schemas.openxmlformats.org/officeDocument/2006/relationships/hyperlink" Target="https://analytics.gallup.com/" TargetMode="External"/><Relationship Id="rId14" Type="http://schemas.openxmlformats.org/officeDocument/2006/relationships/hyperlink" Target="http://databank.worldbank.org/data/reports.aspx?source=1228" TargetMode="External"/><Relationship Id="rId22" Type="http://schemas.openxmlformats.org/officeDocument/2006/relationships/hyperlink" Target="http://www.globalslaveryindex.org/category/publications/indices/" TargetMode="External"/><Relationship Id="rId27" Type="http://schemas.openxmlformats.org/officeDocument/2006/relationships/hyperlink" Target="http://hdr.undp.org/en/composite/GII" TargetMode="External"/><Relationship Id="rId30" Type="http://schemas.openxmlformats.org/officeDocument/2006/relationships/hyperlink" Target="http://databank.worldbank.org/data/reports.aspx?source=Statistical-capacity-indicators" TargetMode="External"/><Relationship Id="rId35" Type="http://schemas.openxmlformats.org/officeDocument/2006/relationships/hyperlink" Target="http://epi.yale.edu/country-rankings?order=title&amp;sort=as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foreign-trade.com/reference/hscode.htm" TargetMode="External"/><Relationship Id="rId1" Type="http://schemas.openxmlformats.org/officeDocument/2006/relationships/hyperlink" Target="http://www.cepii.fr/CEPII/en/bdd_modele/presentation.asp?id=1" TargetMode="External"/><Relationship Id="rId5" Type="http://schemas.openxmlformats.org/officeDocument/2006/relationships/table" Target="../tables/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workbookViewId="0">
      <selection sqref="A1:XFD1"/>
    </sheetView>
  </sheetViews>
  <sheetFormatPr defaultColWidth="7.73046875" defaultRowHeight="11.65" x14ac:dyDescent="0.45"/>
  <cols>
    <col min="1" max="1" width="13" style="14" customWidth="1"/>
    <col min="2" max="2" width="20.86328125" style="14" bestFit="1" customWidth="1"/>
    <col min="3" max="3" width="20.86328125" style="14" customWidth="1"/>
    <col min="4" max="4" width="34.73046875" style="12" customWidth="1"/>
    <col min="5" max="5" width="51" style="12" customWidth="1"/>
    <col min="6" max="6" width="29.86328125" style="12" customWidth="1"/>
    <col min="7" max="7" width="6.86328125" style="12" customWidth="1"/>
    <col min="8" max="8" width="15.73046875" style="13" customWidth="1"/>
    <col min="9" max="9" width="19.73046875" style="12" customWidth="1"/>
    <col min="10" max="16384" width="7.73046875" style="12"/>
  </cols>
  <sheetData>
    <row r="1" spans="1:9" ht="76.900000000000006" customHeight="1" x14ac:dyDescent="0.45"/>
    <row r="2" spans="1:9" ht="52.5" x14ac:dyDescent="0.45">
      <c r="A2" s="33" t="s">
        <v>0</v>
      </c>
      <c r="B2" s="34" t="s">
        <v>1</v>
      </c>
      <c r="C2" s="34" t="s">
        <v>2</v>
      </c>
      <c r="D2" s="34" t="s">
        <v>3</v>
      </c>
      <c r="E2" s="34" t="s">
        <v>4</v>
      </c>
      <c r="F2" s="33" t="s">
        <v>5</v>
      </c>
      <c r="G2" s="33" t="s">
        <v>6</v>
      </c>
      <c r="H2" s="34" t="s">
        <v>7</v>
      </c>
      <c r="I2" s="35" t="s">
        <v>8</v>
      </c>
    </row>
    <row r="3" spans="1:9" s="15" customFormat="1" ht="157.5" x14ac:dyDescent="0.45">
      <c r="A3" s="36" t="s">
        <v>9</v>
      </c>
      <c r="B3" s="37" t="s">
        <v>10</v>
      </c>
      <c r="C3" s="37" t="s">
        <v>11</v>
      </c>
      <c r="D3" s="38" t="s">
        <v>12</v>
      </c>
      <c r="E3" s="39" t="s">
        <v>13</v>
      </c>
      <c r="F3" s="40" t="s">
        <v>14</v>
      </c>
      <c r="G3" s="41" t="s">
        <v>15</v>
      </c>
      <c r="H3" s="38">
        <v>2016</v>
      </c>
      <c r="I3" s="42" t="s">
        <v>16</v>
      </c>
    </row>
    <row r="4" spans="1:9" s="15" customFormat="1" ht="58.5" customHeight="1" x14ac:dyDescent="0.45">
      <c r="A4" s="36" t="s">
        <v>9</v>
      </c>
      <c r="B4" s="37" t="s">
        <v>17</v>
      </c>
      <c r="C4" s="37" t="s">
        <v>18</v>
      </c>
      <c r="D4" s="38" t="s">
        <v>19</v>
      </c>
      <c r="E4" s="38" t="s">
        <v>508</v>
      </c>
      <c r="F4" s="40" t="s">
        <v>20</v>
      </c>
      <c r="G4" s="43" t="s">
        <v>15</v>
      </c>
      <c r="H4" s="38">
        <v>2016</v>
      </c>
      <c r="I4" s="42" t="s">
        <v>21</v>
      </c>
    </row>
    <row r="5" spans="1:9" ht="118.15" x14ac:dyDescent="0.45">
      <c r="A5" s="36" t="s">
        <v>9</v>
      </c>
      <c r="B5" s="34" t="s">
        <v>22</v>
      </c>
      <c r="C5" s="34" t="s">
        <v>23</v>
      </c>
      <c r="D5" s="44" t="s">
        <v>24</v>
      </c>
      <c r="E5" s="44" t="s">
        <v>25</v>
      </c>
      <c r="F5" s="45" t="s">
        <v>26</v>
      </c>
      <c r="G5" s="44" t="s">
        <v>15</v>
      </c>
      <c r="H5" s="44" t="s">
        <v>27</v>
      </c>
      <c r="I5" s="42" t="s">
        <v>28</v>
      </c>
    </row>
    <row r="6" spans="1:9" ht="144.4" x14ac:dyDescent="0.45">
      <c r="A6" s="36" t="s">
        <v>9</v>
      </c>
      <c r="B6" s="34" t="s">
        <v>29</v>
      </c>
      <c r="C6" s="34" t="s">
        <v>30</v>
      </c>
      <c r="D6" s="44" t="s">
        <v>31</v>
      </c>
      <c r="E6" s="44" t="s">
        <v>509</v>
      </c>
      <c r="F6" s="45" t="s">
        <v>32</v>
      </c>
      <c r="G6" s="46" t="s">
        <v>33</v>
      </c>
      <c r="H6" s="44" t="s">
        <v>34</v>
      </c>
      <c r="I6" s="42" t="s">
        <v>35</v>
      </c>
    </row>
    <row r="7" spans="1:9" ht="144.4" x14ac:dyDescent="0.45">
      <c r="A7" s="36" t="s">
        <v>9</v>
      </c>
      <c r="B7" s="33" t="s">
        <v>36</v>
      </c>
      <c r="C7" s="33" t="s">
        <v>37</v>
      </c>
      <c r="D7" s="47" t="s">
        <v>38</v>
      </c>
      <c r="E7" s="47" t="s">
        <v>39</v>
      </c>
      <c r="F7" s="45" t="s">
        <v>40</v>
      </c>
      <c r="G7" s="47" t="s">
        <v>41</v>
      </c>
      <c r="H7" s="44">
        <v>2016</v>
      </c>
      <c r="I7" s="48">
        <v>2016</v>
      </c>
    </row>
    <row r="8" spans="1:9" ht="154.5" customHeight="1" x14ac:dyDescent="0.45">
      <c r="A8" s="36" t="s">
        <v>9</v>
      </c>
      <c r="B8" s="33" t="s">
        <v>42</v>
      </c>
      <c r="C8" s="33" t="s">
        <v>43</v>
      </c>
      <c r="D8" s="47" t="s">
        <v>44</v>
      </c>
      <c r="E8" s="47" t="s">
        <v>510</v>
      </c>
      <c r="F8" s="45" t="s">
        <v>45</v>
      </c>
      <c r="G8" s="47" t="s">
        <v>33</v>
      </c>
      <c r="H8" s="44">
        <v>2017</v>
      </c>
      <c r="I8" s="48">
        <v>2015</v>
      </c>
    </row>
    <row r="9" spans="1:9" ht="91.9" x14ac:dyDescent="0.45">
      <c r="A9" s="36" t="s">
        <v>9</v>
      </c>
      <c r="B9" s="33" t="s">
        <v>46</v>
      </c>
      <c r="C9" s="33" t="s">
        <v>47</v>
      </c>
      <c r="D9" s="47" t="s">
        <v>48</v>
      </c>
      <c r="E9" s="47" t="s">
        <v>49</v>
      </c>
      <c r="F9" s="45" t="s">
        <v>50</v>
      </c>
      <c r="G9" s="47" t="s">
        <v>41</v>
      </c>
      <c r="H9" s="44">
        <v>2015</v>
      </c>
      <c r="I9" s="48" t="s">
        <v>51</v>
      </c>
    </row>
    <row r="10" spans="1:9" ht="157.5" x14ac:dyDescent="0.45">
      <c r="A10" s="33" t="s">
        <v>52</v>
      </c>
      <c r="B10" s="34" t="s">
        <v>53</v>
      </c>
      <c r="C10" s="34" t="s">
        <v>54</v>
      </c>
      <c r="D10" s="44" t="s">
        <v>55</v>
      </c>
      <c r="E10" s="44" t="s">
        <v>511</v>
      </c>
      <c r="F10" s="49" t="s">
        <v>56</v>
      </c>
      <c r="G10" s="41" t="s">
        <v>15</v>
      </c>
      <c r="H10" s="44">
        <v>2015</v>
      </c>
      <c r="I10" s="48">
        <v>2015</v>
      </c>
    </row>
    <row r="11" spans="1:9" ht="87.75" customHeight="1" x14ac:dyDescent="0.45">
      <c r="A11" s="33" t="s">
        <v>52</v>
      </c>
      <c r="B11" s="34" t="s">
        <v>57</v>
      </c>
      <c r="C11" s="34" t="s">
        <v>58</v>
      </c>
      <c r="D11" s="44" t="s">
        <v>59</v>
      </c>
      <c r="E11" s="44" t="s">
        <v>512</v>
      </c>
      <c r="F11" s="45" t="s">
        <v>60</v>
      </c>
      <c r="G11" s="41" t="s">
        <v>15</v>
      </c>
      <c r="H11" s="44" t="s">
        <v>61</v>
      </c>
      <c r="I11" s="48" t="s">
        <v>51</v>
      </c>
    </row>
    <row r="12" spans="1:9" ht="354.4" x14ac:dyDescent="0.45">
      <c r="A12" s="33" t="s">
        <v>52</v>
      </c>
      <c r="B12" s="34" t="s">
        <v>62</v>
      </c>
      <c r="C12" s="34" t="s">
        <v>63</v>
      </c>
      <c r="D12" s="44" t="s">
        <v>64</v>
      </c>
      <c r="E12" s="50" t="s">
        <v>65</v>
      </c>
      <c r="F12" s="45" t="s">
        <v>66</v>
      </c>
      <c r="G12" s="41" t="s">
        <v>15</v>
      </c>
      <c r="H12" s="44" t="s">
        <v>67</v>
      </c>
      <c r="I12" s="48" t="s">
        <v>68</v>
      </c>
    </row>
    <row r="13" spans="1:9" ht="210" x14ac:dyDescent="0.45">
      <c r="A13" s="33" t="s">
        <v>52</v>
      </c>
      <c r="B13" s="51" t="s">
        <v>69</v>
      </c>
      <c r="C13" s="51" t="s">
        <v>70</v>
      </c>
      <c r="D13" s="44" t="s">
        <v>71</v>
      </c>
      <c r="E13" s="50" t="s">
        <v>72</v>
      </c>
      <c r="F13" s="45" t="s">
        <v>73</v>
      </c>
      <c r="G13" s="41" t="s">
        <v>15</v>
      </c>
      <c r="H13" s="44" t="s">
        <v>74</v>
      </c>
      <c r="I13" s="48">
        <v>2015</v>
      </c>
    </row>
    <row r="14" spans="1:9" ht="120.75" customHeight="1" x14ac:dyDescent="0.45">
      <c r="A14" s="33" t="s">
        <v>52</v>
      </c>
      <c r="B14" s="51" t="s">
        <v>75</v>
      </c>
      <c r="C14" s="51" t="s">
        <v>76</v>
      </c>
      <c r="D14" s="44" t="s">
        <v>71</v>
      </c>
      <c r="E14" s="44" t="s">
        <v>77</v>
      </c>
      <c r="F14" s="45" t="s">
        <v>78</v>
      </c>
      <c r="G14" s="41" t="s">
        <v>15</v>
      </c>
      <c r="H14" s="44">
        <v>2015</v>
      </c>
      <c r="I14" s="48">
        <v>2015</v>
      </c>
    </row>
    <row r="15" spans="1:9" ht="105" x14ac:dyDescent="0.45">
      <c r="A15" s="33" t="s">
        <v>52</v>
      </c>
      <c r="B15" s="34" t="s">
        <v>79</v>
      </c>
      <c r="C15" s="34" t="s">
        <v>80</v>
      </c>
      <c r="D15" s="47" t="s">
        <v>81</v>
      </c>
      <c r="E15" s="52" t="s">
        <v>513</v>
      </c>
      <c r="F15" s="45" t="s">
        <v>82</v>
      </c>
      <c r="G15" s="41" t="s">
        <v>15</v>
      </c>
      <c r="H15" s="44" t="s">
        <v>83</v>
      </c>
      <c r="I15" s="48">
        <v>2014</v>
      </c>
    </row>
    <row r="16" spans="1:9" ht="123.75" customHeight="1" x14ac:dyDescent="0.45">
      <c r="A16" s="33" t="s">
        <v>84</v>
      </c>
      <c r="B16" s="34" t="s">
        <v>85</v>
      </c>
      <c r="C16" s="34" t="s">
        <v>86</v>
      </c>
      <c r="D16" s="44" t="s">
        <v>87</v>
      </c>
      <c r="E16" s="44" t="s">
        <v>514</v>
      </c>
      <c r="F16" s="45" t="s">
        <v>32</v>
      </c>
      <c r="G16" s="41" t="s">
        <v>33</v>
      </c>
      <c r="H16" s="44">
        <v>2016</v>
      </c>
      <c r="I16" s="48">
        <v>2016</v>
      </c>
    </row>
    <row r="17" spans="1:9" ht="91.9" x14ac:dyDescent="0.45">
      <c r="A17" s="33" t="s">
        <v>84</v>
      </c>
      <c r="B17" s="37" t="s">
        <v>88</v>
      </c>
      <c r="C17" s="37" t="s">
        <v>89</v>
      </c>
      <c r="D17" s="38" t="s">
        <v>12</v>
      </c>
      <c r="E17" s="38" t="s">
        <v>515</v>
      </c>
      <c r="F17" s="40" t="s">
        <v>20</v>
      </c>
      <c r="G17" s="41" t="s">
        <v>15</v>
      </c>
      <c r="H17" s="38">
        <v>2016</v>
      </c>
      <c r="I17" s="42">
        <v>2015</v>
      </c>
    </row>
    <row r="18" spans="1:9" ht="105" x14ac:dyDescent="0.45">
      <c r="A18" s="33" t="s">
        <v>84</v>
      </c>
      <c r="B18" s="34" t="s">
        <v>90</v>
      </c>
      <c r="C18" s="34" t="s">
        <v>91</v>
      </c>
      <c r="D18" s="44" t="s">
        <v>55</v>
      </c>
      <c r="E18" s="44" t="s">
        <v>516</v>
      </c>
      <c r="F18" s="45" t="s">
        <v>92</v>
      </c>
      <c r="G18" s="46" t="s">
        <v>15</v>
      </c>
      <c r="H18" s="44" t="s">
        <v>93</v>
      </c>
      <c r="I18" s="42" t="s">
        <v>94</v>
      </c>
    </row>
    <row r="19" spans="1:9" ht="131.25" x14ac:dyDescent="0.45">
      <c r="A19" s="33" t="s">
        <v>84</v>
      </c>
      <c r="B19" s="34" t="s">
        <v>95</v>
      </c>
      <c r="C19" s="34" t="s">
        <v>96</v>
      </c>
      <c r="D19" s="47" t="s">
        <v>81</v>
      </c>
      <c r="E19" s="47" t="s">
        <v>517</v>
      </c>
      <c r="F19" s="45" t="s">
        <v>82</v>
      </c>
      <c r="G19" s="41" t="s">
        <v>15</v>
      </c>
      <c r="H19" s="44" t="s">
        <v>97</v>
      </c>
      <c r="I19" s="48">
        <v>2014</v>
      </c>
    </row>
    <row r="20" spans="1:9" ht="131.25" x14ac:dyDescent="0.45">
      <c r="A20" s="33" t="s">
        <v>98</v>
      </c>
      <c r="B20" s="34" t="s">
        <v>99</v>
      </c>
      <c r="C20" s="34" t="s">
        <v>100</v>
      </c>
      <c r="D20" s="44" t="s">
        <v>101</v>
      </c>
      <c r="E20" s="44" t="s">
        <v>518</v>
      </c>
      <c r="F20" s="45" t="s">
        <v>32</v>
      </c>
      <c r="G20" s="46" t="s">
        <v>33</v>
      </c>
      <c r="H20" s="44">
        <v>2016</v>
      </c>
      <c r="I20" s="42" t="s">
        <v>102</v>
      </c>
    </row>
    <row r="21" spans="1:9" ht="131.25" x14ac:dyDescent="0.45">
      <c r="A21" s="33" t="s">
        <v>98</v>
      </c>
      <c r="B21" s="34" t="s">
        <v>103</v>
      </c>
      <c r="C21" s="34" t="s">
        <v>104</v>
      </c>
      <c r="D21" s="44" t="s">
        <v>31</v>
      </c>
      <c r="E21" s="44" t="s">
        <v>519</v>
      </c>
      <c r="F21" s="45" t="s">
        <v>32</v>
      </c>
      <c r="G21" s="46" t="s">
        <v>33</v>
      </c>
      <c r="H21" s="44">
        <v>2016</v>
      </c>
      <c r="I21" s="48">
        <v>2014</v>
      </c>
    </row>
    <row r="22" spans="1:9" ht="131.25" x14ac:dyDescent="0.45">
      <c r="A22" s="33" t="s">
        <v>98</v>
      </c>
      <c r="B22" s="34" t="s">
        <v>105</v>
      </c>
      <c r="C22" s="34" t="s">
        <v>106</v>
      </c>
      <c r="D22" s="44" t="s">
        <v>31</v>
      </c>
      <c r="E22" s="44" t="s">
        <v>520</v>
      </c>
      <c r="F22" s="45" t="s">
        <v>32</v>
      </c>
      <c r="G22" s="47" t="s">
        <v>33</v>
      </c>
      <c r="H22" s="44">
        <v>2016</v>
      </c>
      <c r="I22" s="42" t="s">
        <v>107</v>
      </c>
    </row>
    <row r="23" spans="1:9" ht="78.75" x14ac:dyDescent="0.45">
      <c r="A23" s="36" t="s">
        <v>108</v>
      </c>
      <c r="B23" s="37" t="s">
        <v>109</v>
      </c>
      <c r="C23" s="37" t="s">
        <v>110</v>
      </c>
      <c r="D23" s="38" t="s">
        <v>111</v>
      </c>
      <c r="E23" s="38" t="s">
        <v>521</v>
      </c>
      <c r="F23" s="45" t="s">
        <v>112</v>
      </c>
      <c r="G23" s="41" t="s">
        <v>15</v>
      </c>
      <c r="H23" s="38">
        <v>2016</v>
      </c>
      <c r="I23" s="42">
        <v>2015</v>
      </c>
    </row>
    <row r="24" spans="1:9" s="15" customFormat="1" ht="301.89999999999998" x14ac:dyDescent="0.45">
      <c r="A24" s="36" t="s">
        <v>108</v>
      </c>
      <c r="B24" s="37" t="s">
        <v>113</v>
      </c>
      <c r="C24" s="37" t="s">
        <v>114</v>
      </c>
      <c r="D24" s="38" t="s">
        <v>12</v>
      </c>
      <c r="E24" s="38" t="s">
        <v>115</v>
      </c>
      <c r="F24" s="53" t="s">
        <v>116</v>
      </c>
      <c r="G24" s="41" t="s">
        <v>15</v>
      </c>
      <c r="H24" s="38">
        <v>2016</v>
      </c>
      <c r="I24" s="42" t="s">
        <v>35</v>
      </c>
    </row>
    <row r="25" spans="1:9" s="15" customFormat="1" ht="290.25" customHeight="1" x14ac:dyDescent="0.45">
      <c r="A25" s="36" t="s">
        <v>108</v>
      </c>
      <c r="B25" s="34" t="s">
        <v>117</v>
      </c>
      <c r="C25" s="34" t="s">
        <v>118</v>
      </c>
      <c r="D25" s="44" t="s">
        <v>119</v>
      </c>
      <c r="E25" s="50" t="s">
        <v>522</v>
      </c>
      <c r="F25" s="45" t="s">
        <v>120</v>
      </c>
      <c r="G25" s="41" t="s">
        <v>41</v>
      </c>
      <c r="H25" s="44">
        <v>2015</v>
      </c>
      <c r="I25" s="48">
        <v>2015</v>
      </c>
    </row>
    <row r="26" spans="1:9" s="15" customFormat="1" ht="85.5" customHeight="1" x14ac:dyDescent="0.45">
      <c r="A26" s="33" t="s">
        <v>121</v>
      </c>
      <c r="B26" s="54" t="s">
        <v>122</v>
      </c>
      <c r="C26" s="54"/>
      <c r="D26" s="55" t="s">
        <v>119</v>
      </c>
      <c r="E26" s="55" t="s">
        <v>123</v>
      </c>
      <c r="F26" s="45" t="s">
        <v>120</v>
      </c>
      <c r="G26" s="47" t="s">
        <v>33</v>
      </c>
      <c r="H26" s="44">
        <v>2015</v>
      </c>
      <c r="I26" s="48">
        <v>2015</v>
      </c>
    </row>
    <row r="27" spans="1:9" ht="275.64999999999998" x14ac:dyDescent="0.45">
      <c r="A27" s="33" t="s">
        <v>124</v>
      </c>
      <c r="B27" s="33" t="s">
        <v>125</v>
      </c>
      <c r="C27" s="33" t="s">
        <v>126</v>
      </c>
      <c r="D27" s="47"/>
      <c r="E27" s="47" t="s">
        <v>127</v>
      </c>
      <c r="F27" s="45" t="s">
        <v>128</v>
      </c>
      <c r="G27" s="47"/>
      <c r="H27" s="44">
        <v>2016</v>
      </c>
      <c r="I27" s="48">
        <v>2015</v>
      </c>
    </row>
    <row r="28" spans="1:9" ht="78.75" x14ac:dyDescent="0.45">
      <c r="A28" s="33" t="s">
        <v>129</v>
      </c>
      <c r="B28" s="34" t="s">
        <v>130</v>
      </c>
      <c r="C28" s="34"/>
      <c r="D28" s="44" t="s">
        <v>131</v>
      </c>
      <c r="E28" s="50" t="s">
        <v>523</v>
      </c>
      <c r="F28" s="45" t="s">
        <v>132</v>
      </c>
      <c r="G28" s="41" t="s">
        <v>41</v>
      </c>
      <c r="H28" s="44">
        <v>2017</v>
      </c>
      <c r="I28" s="48" t="s">
        <v>133</v>
      </c>
    </row>
    <row r="29" spans="1:9" ht="78.75" x14ac:dyDescent="0.45">
      <c r="A29" s="33" t="s">
        <v>129</v>
      </c>
      <c r="B29" s="34" t="s">
        <v>134</v>
      </c>
      <c r="C29" s="34"/>
      <c r="D29" s="44" t="s">
        <v>131</v>
      </c>
      <c r="E29" s="50" t="s">
        <v>135</v>
      </c>
      <c r="F29" s="45" t="s">
        <v>132</v>
      </c>
      <c r="G29" s="41" t="s">
        <v>41</v>
      </c>
      <c r="H29" s="44">
        <v>2017</v>
      </c>
      <c r="I29" s="48" t="s">
        <v>133</v>
      </c>
    </row>
    <row r="30" spans="1:9" ht="118.15" x14ac:dyDescent="0.45">
      <c r="A30" s="33" t="s">
        <v>129</v>
      </c>
      <c r="B30" s="34" t="s">
        <v>136</v>
      </c>
      <c r="C30" s="34"/>
      <c r="D30" s="47" t="s">
        <v>81</v>
      </c>
      <c r="E30" s="52" t="s">
        <v>524</v>
      </c>
      <c r="F30" s="45" t="s">
        <v>82</v>
      </c>
      <c r="G30" s="41" t="s">
        <v>15</v>
      </c>
      <c r="H30" s="44" t="s">
        <v>137</v>
      </c>
      <c r="I30" s="48">
        <v>2014</v>
      </c>
    </row>
    <row r="31" spans="1:9" ht="183.75" x14ac:dyDescent="0.45">
      <c r="A31" s="33" t="s">
        <v>129</v>
      </c>
      <c r="B31" s="34" t="s">
        <v>138</v>
      </c>
      <c r="C31" s="34"/>
      <c r="D31" s="44" t="s">
        <v>139</v>
      </c>
      <c r="E31" s="44" t="s">
        <v>525</v>
      </c>
      <c r="F31" s="45" t="s">
        <v>140</v>
      </c>
      <c r="G31" s="41" t="s">
        <v>15</v>
      </c>
      <c r="H31" s="44">
        <v>2015</v>
      </c>
      <c r="I31" s="48">
        <v>2015</v>
      </c>
    </row>
    <row r="32" spans="1:9" ht="196.9" x14ac:dyDescent="0.45">
      <c r="A32" s="33" t="s">
        <v>129</v>
      </c>
      <c r="B32" s="34" t="s">
        <v>141</v>
      </c>
      <c r="C32" s="34"/>
      <c r="D32" s="44" t="s">
        <v>142</v>
      </c>
      <c r="E32" s="44" t="s">
        <v>526</v>
      </c>
      <c r="F32" s="56" t="s">
        <v>143</v>
      </c>
      <c r="G32" s="41" t="s">
        <v>15</v>
      </c>
      <c r="H32" s="44" t="s">
        <v>144</v>
      </c>
      <c r="I32" s="48">
        <v>2015</v>
      </c>
    </row>
    <row r="33" spans="1:9" ht="78.75" x14ac:dyDescent="0.45">
      <c r="A33" s="33" t="s">
        <v>129</v>
      </c>
      <c r="B33" s="51" t="s">
        <v>145</v>
      </c>
      <c r="C33" s="51"/>
      <c r="D33" s="44" t="s">
        <v>71</v>
      </c>
      <c r="E33" s="44" t="s">
        <v>146</v>
      </c>
      <c r="F33" s="45" t="s">
        <v>147</v>
      </c>
      <c r="G33" s="41" t="s">
        <v>15</v>
      </c>
      <c r="H33" s="44" t="s">
        <v>144</v>
      </c>
      <c r="I33" s="48">
        <v>2015</v>
      </c>
    </row>
    <row r="34" spans="1:9" ht="78.75" x14ac:dyDescent="0.45">
      <c r="A34" s="33" t="s">
        <v>129</v>
      </c>
      <c r="B34" s="34" t="s">
        <v>148</v>
      </c>
      <c r="C34" s="34"/>
      <c r="D34" s="44" t="s">
        <v>149</v>
      </c>
      <c r="E34" s="44" t="s">
        <v>527</v>
      </c>
      <c r="F34" s="45" t="s">
        <v>150</v>
      </c>
      <c r="G34" s="41" t="s">
        <v>15</v>
      </c>
      <c r="H34" s="44">
        <v>2016</v>
      </c>
      <c r="I34" s="48">
        <v>2016</v>
      </c>
    </row>
    <row r="35" spans="1:9" ht="157.5" x14ac:dyDescent="0.45">
      <c r="A35" s="33" t="s">
        <v>129</v>
      </c>
      <c r="B35" s="33" t="s">
        <v>151</v>
      </c>
      <c r="C35" s="33"/>
      <c r="D35" s="44" t="s">
        <v>152</v>
      </c>
      <c r="E35" s="44" t="s">
        <v>528</v>
      </c>
      <c r="F35" s="45" t="s">
        <v>153</v>
      </c>
      <c r="G35" s="47" t="s">
        <v>15</v>
      </c>
      <c r="H35" s="44" t="s">
        <v>154</v>
      </c>
      <c r="I35" s="48">
        <v>2015</v>
      </c>
    </row>
    <row r="36" spans="1:9" ht="131.25" x14ac:dyDescent="0.45">
      <c r="A36" s="33" t="s">
        <v>129</v>
      </c>
      <c r="B36" s="33" t="s">
        <v>155</v>
      </c>
      <c r="C36" s="33"/>
      <c r="D36" s="47" t="s">
        <v>156</v>
      </c>
      <c r="E36" s="47" t="s">
        <v>157</v>
      </c>
      <c r="F36" s="45" t="s">
        <v>158</v>
      </c>
      <c r="G36" s="47" t="s">
        <v>33</v>
      </c>
      <c r="H36" s="44">
        <v>2015</v>
      </c>
      <c r="I36" s="48">
        <v>2015</v>
      </c>
    </row>
    <row r="37" spans="1:9" ht="91.9" x14ac:dyDescent="0.45">
      <c r="A37" s="33" t="s">
        <v>129</v>
      </c>
      <c r="B37" s="33" t="s">
        <v>159</v>
      </c>
      <c r="C37" s="33"/>
      <c r="D37" s="47" t="s">
        <v>160</v>
      </c>
      <c r="E37" s="47" t="s">
        <v>161</v>
      </c>
      <c r="F37" s="45" t="s">
        <v>162</v>
      </c>
      <c r="G37" s="47" t="s">
        <v>41</v>
      </c>
      <c r="H37" s="44">
        <v>2015</v>
      </c>
      <c r="I37" s="48"/>
    </row>
    <row r="38" spans="1:9" ht="78.75" x14ac:dyDescent="0.45">
      <c r="A38" s="33" t="s">
        <v>129</v>
      </c>
      <c r="B38" s="33" t="s">
        <v>163</v>
      </c>
      <c r="C38" s="33"/>
      <c r="D38" s="47"/>
      <c r="E38" s="47" t="s">
        <v>164</v>
      </c>
      <c r="F38" s="45" t="s">
        <v>163</v>
      </c>
      <c r="G38" s="47" t="s">
        <v>33</v>
      </c>
      <c r="H38" s="44">
        <v>2016</v>
      </c>
      <c r="I38" s="48">
        <v>2015</v>
      </c>
    </row>
    <row r="39" spans="1:9" ht="126" customHeight="1" x14ac:dyDescent="0.45">
      <c r="B39" s="17"/>
      <c r="C39" s="17"/>
      <c r="D39" s="17"/>
      <c r="E39" s="17"/>
      <c r="F39" s="14"/>
      <c r="G39" s="14"/>
      <c r="H39" s="17"/>
      <c r="I39" s="16"/>
    </row>
    <row r="40" spans="1:9" ht="94.5" customHeight="1" x14ac:dyDescent="0.45">
      <c r="B40" s="17"/>
      <c r="C40" s="17"/>
      <c r="D40" s="17"/>
      <c r="E40" s="17"/>
      <c r="F40" s="14"/>
      <c r="G40" s="14"/>
      <c r="H40" s="17"/>
      <c r="I40" s="16"/>
    </row>
  </sheetData>
  <autoFilter ref="A2:I38" xr:uid="{BD83E08D-AB30-4D31-A56C-6EB071AE8415}"/>
  <hyperlinks>
    <hyperlink ref="F10" r:id="rId1" xr:uid="{00000000-0004-0000-0000-000000000000}"/>
    <hyperlink ref="F11" r:id="rId2" xr:uid="{00000000-0004-0000-0000-000001000000}"/>
    <hyperlink ref="F34" r:id="rId3" location="resources" xr:uid="{00000000-0004-0000-0000-000002000000}"/>
    <hyperlink ref="F18" r:id="rId4" xr:uid="{00000000-0004-0000-0000-000003000000}"/>
    <hyperlink ref="F28" r:id="rId5" display="&quot;Freedom in the World, 2016&quot;, Freedom House " xr:uid="{00000000-0004-0000-0000-000004000000}"/>
    <hyperlink ref="F3" r:id="rId6" location="page/indexes/global-peace-index/2015" xr:uid="{00000000-0004-0000-0000-000005000000}"/>
    <hyperlink ref="F4" r:id="rId7" location="page/indexes/global-peace-index/2015" xr:uid="{00000000-0004-0000-0000-000006000000}"/>
    <hyperlink ref="F25" r:id="rId8" xr:uid="{00000000-0004-0000-0000-000007000000}"/>
    <hyperlink ref="F16" r:id="rId9" xr:uid="{00000000-0004-0000-0000-000008000000}"/>
    <hyperlink ref="F5" r:id="rId10" xr:uid="{00000000-0004-0000-0000-000009000000}"/>
    <hyperlink ref="F12" r:id="rId11" xr:uid="{00000000-0004-0000-0000-00000A000000}"/>
    <hyperlink ref="F14" r:id="rId12" xr:uid="{00000000-0004-0000-0000-00000B000000}"/>
    <hyperlink ref="F23" r:id="rId13" display="Institute for Economics and Peace (IEP) Global Terrorism Index (GTI), Annex A: Table 7 &quot;GTI Ranks and Scores, 2015&quot; pages 90-92" xr:uid="{00000000-0004-0000-0000-00000C000000}"/>
    <hyperlink ref="F15" r:id="rId14" xr:uid="{00000000-0004-0000-0000-00000D000000}"/>
    <hyperlink ref="F32" r:id="rId15" xr:uid="{00000000-0004-0000-0000-00000E000000}"/>
    <hyperlink ref="F31" r:id="rId16" xr:uid="{00000000-0004-0000-0000-00000F000000}"/>
    <hyperlink ref="F17" r:id="rId17" location="page/indexes/global-peace-index/2015" xr:uid="{00000000-0004-0000-0000-000010000000}"/>
    <hyperlink ref="F12:F13" r:id="rId18" display="Global FINDEX, World Bank" xr:uid="{00000000-0004-0000-0000-000011000000}"/>
    <hyperlink ref="F13" r:id="rId19" xr:uid="{00000000-0004-0000-0000-000012000000}"/>
    <hyperlink ref="F33" r:id="rId20" xr:uid="{00000000-0004-0000-0000-000013000000}"/>
    <hyperlink ref="F24" r:id="rId21" location="page/indexes/global-peace-index/2015" xr:uid="{00000000-0004-0000-0000-000014000000}"/>
    <hyperlink ref="F7" r:id="rId22" display="2014 Global Slavery Index Government Response Rankings" xr:uid="{00000000-0004-0000-0000-000015000000}"/>
    <hyperlink ref="F35" r:id="rId23" xr:uid="{00000000-0004-0000-0000-000016000000}"/>
    <hyperlink ref="F8" r:id="rId24" xr:uid="{00000000-0004-0000-0000-000017000000}"/>
    <hyperlink ref="F36" r:id="rId25" location="home" xr:uid="{00000000-0004-0000-0000-000018000000}"/>
    <hyperlink ref="F9" r:id="rId26" location="home" xr:uid="{00000000-0004-0000-0000-000019000000}"/>
    <hyperlink ref="F37" r:id="rId27" xr:uid="{00000000-0004-0000-0000-00001A000000}"/>
    <hyperlink ref="F26" r:id="rId28" xr:uid="{00000000-0004-0000-0000-00001B000000}"/>
    <hyperlink ref="F29" r:id="rId29" display="&quot;Freedom in the World, 2016&quot;, Freedom House " xr:uid="{00000000-0004-0000-0000-00001C000000}"/>
    <hyperlink ref="F27" r:id="rId30" xr:uid="{00000000-0004-0000-0000-00001D000000}"/>
    <hyperlink ref="F20" r:id="rId31" xr:uid="{00000000-0004-0000-0000-00001E000000}"/>
    <hyperlink ref="F6" r:id="rId32" xr:uid="{00000000-0004-0000-0000-00001F000000}"/>
    <hyperlink ref="F21" r:id="rId33" xr:uid="{00000000-0004-0000-0000-000020000000}"/>
    <hyperlink ref="F22" r:id="rId34" xr:uid="{00000000-0004-0000-0000-000021000000}"/>
    <hyperlink ref="F38" r:id="rId35" display="Environmental Protection Index (EPI)" xr:uid="{00000000-0004-0000-0000-000022000000}"/>
  </hyperlinks>
  <pageMargins left="0.75" right="0.75" top="1" bottom="1" header="0.5" footer="0.5"/>
  <pageSetup orientation="portrait" horizontalDpi="4294967292" verticalDpi="4294967292" r:id="rId36"/>
  <headerFooter alignWithMargins="0"/>
  <drawing r:id="rId3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workbookViewId="0">
      <selection activeCell="B5" sqref="B5"/>
    </sheetView>
  </sheetViews>
  <sheetFormatPr defaultColWidth="8.86328125" defaultRowHeight="15.75" x14ac:dyDescent="0.5"/>
  <cols>
    <col min="1" max="5" width="43.265625" style="9" customWidth="1"/>
    <col min="6" max="16384" width="8.86328125" style="8"/>
  </cols>
  <sheetData>
    <row r="1" spans="1:5" ht="76.900000000000006" customHeight="1" x14ac:dyDescent="0.5"/>
    <row r="2" spans="1:5" ht="52.5" x14ac:dyDescent="0.5">
      <c r="A2" s="57" t="s">
        <v>165</v>
      </c>
      <c r="B2" s="57" t="s">
        <v>166</v>
      </c>
      <c r="C2" s="57" t="s">
        <v>167</v>
      </c>
      <c r="D2" s="57" t="s">
        <v>168</v>
      </c>
      <c r="E2" s="57" t="s">
        <v>169</v>
      </c>
    </row>
    <row r="3" spans="1:5" x14ac:dyDescent="0.5">
      <c r="A3" s="57" t="s">
        <v>170</v>
      </c>
      <c r="B3" s="57" t="s">
        <v>171</v>
      </c>
      <c r="C3" s="57" t="s">
        <v>172</v>
      </c>
      <c r="D3" s="57" t="s">
        <v>173</v>
      </c>
      <c r="E3" s="57" t="s">
        <v>174</v>
      </c>
    </row>
    <row r="4" spans="1:5" ht="39.4" x14ac:dyDescent="0.5">
      <c r="A4" s="10" t="s">
        <v>175</v>
      </c>
      <c r="B4" s="10" t="s">
        <v>176</v>
      </c>
      <c r="C4" s="10" t="s">
        <v>529</v>
      </c>
      <c r="D4" s="10" t="s">
        <v>177</v>
      </c>
      <c r="E4" s="10" t="s">
        <v>530</v>
      </c>
    </row>
    <row r="5" spans="1:5" ht="39.4" x14ac:dyDescent="0.5">
      <c r="A5" s="10" t="s">
        <v>178</v>
      </c>
      <c r="B5" s="10" t="s">
        <v>179</v>
      </c>
      <c r="C5" s="10" t="s">
        <v>531</v>
      </c>
      <c r="D5" s="10" t="s">
        <v>180</v>
      </c>
      <c r="E5" s="10" t="s">
        <v>532</v>
      </c>
    </row>
    <row r="6" spans="1:5" ht="52.5" x14ac:dyDescent="0.5">
      <c r="A6" s="10" t="s">
        <v>181</v>
      </c>
      <c r="B6" s="10" t="s">
        <v>182</v>
      </c>
      <c r="C6" s="10" t="s">
        <v>533</v>
      </c>
      <c r="D6" s="10" t="s">
        <v>183</v>
      </c>
      <c r="E6" s="10" t="s">
        <v>534</v>
      </c>
    </row>
    <row r="7" spans="1:5" ht="26.25" x14ac:dyDescent="0.5">
      <c r="A7" s="10" t="s">
        <v>184</v>
      </c>
      <c r="B7" s="10" t="s">
        <v>185</v>
      </c>
      <c r="C7" s="10" t="s">
        <v>535</v>
      </c>
      <c r="D7" s="10" t="s">
        <v>186</v>
      </c>
      <c r="E7" s="10" t="s">
        <v>536</v>
      </c>
    </row>
    <row r="8" spans="1:5" ht="26.25" x14ac:dyDescent="0.5">
      <c r="A8" s="10" t="s">
        <v>187</v>
      </c>
      <c r="B8" s="10" t="s">
        <v>188</v>
      </c>
      <c r="C8" s="10" t="s">
        <v>189</v>
      </c>
      <c r="D8" s="10" t="s">
        <v>190</v>
      </c>
      <c r="E8" s="10" t="s">
        <v>537</v>
      </c>
    </row>
    <row r="9" spans="1:5" ht="26.25" x14ac:dyDescent="0.5">
      <c r="A9" s="10" t="s">
        <v>191</v>
      </c>
      <c r="B9" s="10" t="s">
        <v>192</v>
      </c>
      <c r="C9" s="10" t="s">
        <v>538</v>
      </c>
      <c r="D9" s="10" t="s">
        <v>193</v>
      </c>
      <c r="E9" s="10" t="s">
        <v>194</v>
      </c>
    </row>
    <row r="10" spans="1:5" ht="39.4" x14ac:dyDescent="0.5">
      <c r="A10" s="10" t="s">
        <v>195</v>
      </c>
      <c r="B10" s="10" t="s">
        <v>196</v>
      </c>
      <c r="C10" s="10" t="s">
        <v>197</v>
      </c>
      <c r="D10" s="10" t="s">
        <v>198</v>
      </c>
      <c r="E10" s="10" t="s">
        <v>539</v>
      </c>
    </row>
    <row r="11" spans="1:5" ht="39.4" x14ac:dyDescent="0.5">
      <c r="A11" s="10" t="s">
        <v>199</v>
      </c>
      <c r="B11" s="10" t="s">
        <v>200</v>
      </c>
      <c r="C11" s="10" t="s">
        <v>540</v>
      </c>
      <c r="D11" s="10" t="s">
        <v>201</v>
      </c>
      <c r="E11" s="10" t="s">
        <v>541</v>
      </c>
    </row>
    <row r="12" spans="1:5" ht="39.4" x14ac:dyDescent="0.5">
      <c r="A12" s="10" t="s">
        <v>202</v>
      </c>
      <c r="B12" s="10" t="s">
        <v>203</v>
      </c>
      <c r="C12" s="10" t="s">
        <v>542</v>
      </c>
      <c r="D12" s="10" t="s">
        <v>204</v>
      </c>
      <c r="E12" s="10" t="s">
        <v>543</v>
      </c>
    </row>
    <row r="13" spans="1:5" ht="52.5" x14ac:dyDescent="0.5">
      <c r="A13" s="10" t="s">
        <v>205</v>
      </c>
      <c r="B13" s="10" t="s">
        <v>206</v>
      </c>
      <c r="C13" s="10" t="s">
        <v>207</v>
      </c>
      <c r="D13" s="10" t="s">
        <v>208</v>
      </c>
      <c r="E13" s="10" t="s">
        <v>544</v>
      </c>
    </row>
    <row r="14" spans="1:5" ht="39.4" x14ac:dyDescent="0.5">
      <c r="A14" s="10" t="s">
        <v>209</v>
      </c>
      <c r="B14" s="10" t="s">
        <v>210</v>
      </c>
      <c r="C14" s="10" t="s">
        <v>545</v>
      </c>
      <c r="D14" s="10" t="s">
        <v>211</v>
      </c>
      <c r="E14" s="10" t="s">
        <v>546</v>
      </c>
    </row>
    <row r="15" spans="1:5" ht="52.5" x14ac:dyDescent="0.5">
      <c r="A15" s="10" t="s">
        <v>212</v>
      </c>
      <c r="B15" s="10" t="s">
        <v>213</v>
      </c>
      <c r="C15" s="10" t="s">
        <v>547</v>
      </c>
      <c r="D15" s="11" t="s">
        <v>214</v>
      </c>
      <c r="E15" s="10" t="s">
        <v>548</v>
      </c>
    </row>
    <row r="16" spans="1:5" ht="26.25" x14ac:dyDescent="0.5">
      <c r="A16" s="10" t="s">
        <v>215</v>
      </c>
      <c r="B16" s="10" t="s">
        <v>216</v>
      </c>
      <c r="C16" s="10" t="s">
        <v>549</v>
      </c>
      <c r="D16" s="10" t="s">
        <v>217</v>
      </c>
      <c r="E16" s="58"/>
    </row>
    <row r="17" spans="1:5" ht="39.4" x14ac:dyDescent="0.5">
      <c r="A17" s="10" t="s">
        <v>218</v>
      </c>
      <c r="B17" s="10" t="s">
        <v>219</v>
      </c>
      <c r="C17" s="58"/>
      <c r="D17" s="10" t="s">
        <v>220</v>
      </c>
      <c r="E17" s="58"/>
    </row>
    <row r="18" spans="1:5" ht="39.4" x14ac:dyDescent="0.5">
      <c r="A18" s="10" t="s">
        <v>221</v>
      </c>
      <c r="B18" s="10" t="s">
        <v>222</v>
      </c>
      <c r="C18" s="58"/>
      <c r="D18" s="10" t="s">
        <v>223</v>
      </c>
      <c r="E18" s="58"/>
    </row>
    <row r="19" spans="1:5" ht="39.4" x14ac:dyDescent="0.5">
      <c r="A19" s="10" t="s">
        <v>224</v>
      </c>
      <c r="B19" s="10" t="s">
        <v>225</v>
      </c>
      <c r="C19" s="58"/>
      <c r="D19" s="10" t="s">
        <v>226</v>
      </c>
      <c r="E19" s="58"/>
    </row>
    <row r="20" spans="1:5" ht="26.25" x14ac:dyDescent="0.5">
      <c r="A20" s="10" t="s">
        <v>227</v>
      </c>
      <c r="B20" s="10" t="s">
        <v>228</v>
      </c>
      <c r="C20" s="58"/>
      <c r="D20" s="10" t="s">
        <v>229</v>
      </c>
      <c r="E20" s="58"/>
    </row>
    <row r="21" spans="1:5" ht="39.4" x14ac:dyDescent="0.5">
      <c r="A21" s="10" t="s">
        <v>230</v>
      </c>
      <c r="B21" s="10" t="s">
        <v>231</v>
      </c>
      <c r="C21" s="58"/>
      <c r="D21" s="10" t="s">
        <v>232</v>
      </c>
      <c r="E21" s="58"/>
    </row>
    <row r="22" spans="1:5" ht="39.4" x14ac:dyDescent="0.5">
      <c r="A22" s="10" t="s">
        <v>233</v>
      </c>
      <c r="B22" s="10" t="s">
        <v>234</v>
      </c>
      <c r="C22" s="58"/>
      <c r="D22" s="10" t="s">
        <v>235</v>
      </c>
      <c r="E22" s="58"/>
    </row>
    <row r="23" spans="1:5" ht="39.4" x14ac:dyDescent="0.5">
      <c r="A23" s="10" t="s">
        <v>236</v>
      </c>
      <c r="B23" s="10" t="s">
        <v>237</v>
      </c>
      <c r="C23" s="58"/>
      <c r="D23" s="10" t="s">
        <v>238</v>
      </c>
      <c r="E23" s="58"/>
    </row>
    <row r="24" spans="1:5" ht="39.4" x14ac:dyDescent="0.5">
      <c r="A24" s="10" t="s">
        <v>239</v>
      </c>
      <c r="B24" s="10" t="s">
        <v>240</v>
      </c>
      <c r="C24" s="58"/>
      <c r="D24" s="10" t="s">
        <v>241</v>
      </c>
      <c r="E24" s="58"/>
    </row>
    <row r="25" spans="1:5" ht="26.25" x14ac:dyDescent="0.5">
      <c r="A25" s="10" t="s">
        <v>242</v>
      </c>
      <c r="B25" s="10" t="s">
        <v>243</v>
      </c>
      <c r="C25" s="58"/>
      <c r="D25" s="10" t="s">
        <v>244</v>
      </c>
      <c r="E25" s="58"/>
    </row>
    <row r="26" spans="1:5" ht="39.4" x14ac:dyDescent="0.5">
      <c r="A26" s="10" t="s">
        <v>245</v>
      </c>
      <c r="B26" s="10" t="s">
        <v>246</v>
      </c>
      <c r="C26" s="58"/>
      <c r="D26" s="10" t="s">
        <v>247</v>
      </c>
      <c r="E26" s="58"/>
    </row>
    <row r="27" spans="1:5" ht="39.4" x14ac:dyDescent="0.5">
      <c r="A27" s="10" t="s">
        <v>248</v>
      </c>
      <c r="B27" s="10" t="s">
        <v>249</v>
      </c>
      <c r="C27" s="58"/>
      <c r="D27" s="10" t="s">
        <v>250</v>
      </c>
      <c r="E27" s="58"/>
    </row>
    <row r="28" spans="1:5" ht="26.25" x14ac:dyDescent="0.5">
      <c r="A28" s="10" t="s">
        <v>251</v>
      </c>
      <c r="B28" s="10" t="s">
        <v>252</v>
      </c>
      <c r="C28" s="58"/>
      <c r="D28" s="11" t="s">
        <v>253</v>
      </c>
      <c r="E28" s="58"/>
    </row>
    <row r="29" spans="1:5" ht="52.5" x14ac:dyDescent="0.5">
      <c r="A29" s="10" t="s">
        <v>254</v>
      </c>
      <c r="B29" s="10" t="s">
        <v>255</v>
      </c>
      <c r="C29" s="58"/>
      <c r="D29" s="58"/>
      <c r="E29" s="58"/>
    </row>
    <row r="30" spans="1:5" ht="52.5" x14ac:dyDescent="0.5">
      <c r="A30" s="10" t="s">
        <v>256</v>
      </c>
      <c r="B30" s="10" t="s">
        <v>257</v>
      </c>
      <c r="C30" s="58"/>
      <c r="D30" s="58"/>
      <c r="E30" s="58"/>
    </row>
    <row r="31" spans="1:5" ht="26.25" x14ac:dyDescent="0.5">
      <c r="A31" s="10" t="s">
        <v>258</v>
      </c>
      <c r="B31" s="10" t="s">
        <v>259</v>
      </c>
      <c r="C31" s="58"/>
      <c r="D31" s="58"/>
      <c r="E31" s="58"/>
    </row>
    <row r="32" spans="1:5" ht="39.4" x14ac:dyDescent="0.5">
      <c r="A32" s="10" t="s">
        <v>260</v>
      </c>
      <c r="B32" s="10" t="s">
        <v>261</v>
      </c>
      <c r="C32" s="58"/>
      <c r="D32" s="58"/>
      <c r="E32" s="58"/>
    </row>
    <row r="33" spans="1:5" ht="26.25" x14ac:dyDescent="0.5">
      <c r="A33" s="10" t="s">
        <v>262</v>
      </c>
      <c r="B33" s="10" t="s">
        <v>263</v>
      </c>
      <c r="C33" s="58"/>
      <c r="D33" s="58"/>
      <c r="E33" s="58"/>
    </row>
    <row r="34" spans="1:5" ht="26.25" x14ac:dyDescent="0.5">
      <c r="A34" s="10" t="s">
        <v>264</v>
      </c>
      <c r="B34" s="10" t="s">
        <v>265</v>
      </c>
      <c r="C34" s="58"/>
      <c r="D34" s="58"/>
      <c r="E34" s="58"/>
    </row>
    <row r="35" spans="1:5" ht="39.4" x14ac:dyDescent="0.5">
      <c r="A35" s="10" t="s">
        <v>266</v>
      </c>
      <c r="B35" s="10" t="s">
        <v>267</v>
      </c>
      <c r="C35" s="58"/>
      <c r="D35" s="58"/>
      <c r="E35" s="58"/>
    </row>
    <row r="36" spans="1:5" ht="26.25" x14ac:dyDescent="0.5">
      <c r="A36" s="10" t="s">
        <v>268</v>
      </c>
      <c r="B36" s="10" t="s">
        <v>269</v>
      </c>
      <c r="C36" s="58"/>
      <c r="D36" s="58"/>
      <c r="E36" s="58"/>
    </row>
    <row r="37" spans="1:5" ht="26.25" x14ac:dyDescent="0.5">
      <c r="A37" s="10" t="s">
        <v>270</v>
      </c>
      <c r="B37" s="10" t="s">
        <v>271</v>
      </c>
      <c r="C37" s="58"/>
      <c r="D37" s="58"/>
      <c r="E37" s="58"/>
    </row>
    <row r="38" spans="1:5" ht="39.4" x14ac:dyDescent="0.5">
      <c r="A38" s="10" t="s">
        <v>272</v>
      </c>
      <c r="B38" s="10" t="s">
        <v>273</v>
      </c>
      <c r="C38" s="58"/>
      <c r="D38" s="58"/>
      <c r="E38" s="58"/>
    </row>
    <row r="39" spans="1:5" ht="26.25" x14ac:dyDescent="0.5">
      <c r="A39" s="10" t="s">
        <v>274</v>
      </c>
      <c r="B39" s="10" t="s">
        <v>275</v>
      </c>
      <c r="C39" s="58"/>
      <c r="D39" s="58"/>
      <c r="E39" s="58"/>
    </row>
    <row r="40" spans="1:5" ht="26.25" x14ac:dyDescent="0.5">
      <c r="A40" s="10" t="s">
        <v>276</v>
      </c>
      <c r="B40" s="10" t="s">
        <v>277</v>
      </c>
      <c r="C40" s="58"/>
      <c r="D40" s="58"/>
      <c r="E40" s="58"/>
    </row>
    <row r="41" spans="1:5" ht="39.4" x14ac:dyDescent="0.5">
      <c r="A41" s="10" t="s">
        <v>278</v>
      </c>
      <c r="B41" s="10" t="s">
        <v>279</v>
      </c>
      <c r="C41" s="58"/>
      <c r="D41" s="58"/>
      <c r="E41" s="58"/>
    </row>
    <row r="42" spans="1:5" ht="26.25" x14ac:dyDescent="0.5">
      <c r="A42" s="10" t="s">
        <v>280</v>
      </c>
      <c r="B42" s="58"/>
      <c r="C42" s="58"/>
      <c r="D42" s="58"/>
      <c r="E42" s="58"/>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222"/>
  <sheetViews>
    <sheetView zoomScale="110" zoomScaleNormal="110" workbookViewId="0">
      <pane xSplit="3" ySplit="3" topLeftCell="R4" activePane="bottomRight" state="frozen"/>
      <selection pane="topRight"/>
      <selection pane="bottomLeft"/>
      <selection pane="bottomRight" activeCell="R3" sqref="R3"/>
    </sheetView>
  </sheetViews>
  <sheetFormatPr defaultColWidth="8.86328125" defaultRowHeight="13.15" x14ac:dyDescent="0.4"/>
  <cols>
    <col min="1" max="1" width="23.86328125" style="5" customWidth="1"/>
    <col min="2" max="2" width="16.3984375" style="18" customWidth="1"/>
    <col min="3" max="3" width="12" style="1" customWidth="1"/>
    <col min="4" max="4" width="30.1328125" style="18" customWidth="1"/>
    <col min="5" max="5" width="13.86328125" style="18" customWidth="1"/>
    <col min="6" max="6" width="10.3984375" style="18" customWidth="1"/>
    <col min="7" max="7" width="10" style="18" customWidth="1"/>
    <col min="8" max="8" width="9.265625" style="18" customWidth="1"/>
    <col min="9" max="9" width="11" style="18" customWidth="1"/>
    <col min="10" max="10" width="9.265625" style="18" customWidth="1"/>
    <col min="11" max="11" width="13.73046875" style="18" customWidth="1"/>
    <col min="12" max="27" width="11.1328125" style="18" customWidth="1"/>
    <col min="28" max="16384" width="8.86328125" style="1"/>
  </cols>
  <sheetData>
    <row r="1" spans="1:27" ht="76.900000000000006" customHeight="1" x14ac:dyDescent="0.4"/>
    <row r="2" spans="1:27" x14ac:dyDescent="0.4">
      <c r="C2" s="32" t="s">
        <v>281</v>
      </c>
      <c r="D2" s="144" t="s">
        <v>499</v>
      </c>
      <c r="E2" s="144"/>
      <c r="F2" s="143" t="s">
        <v>282</v>
      </c>
      <c r="G2" s="143"/>
      <c r="H2" s="143"/>
      <c r="I2" s="143"/>
      <c r="J2" s="143"/>
      <c r="K2" s="143"/>
      <c r="L2" s="144" t="s">
        <v>283</v>
      </c>
      <c r="M2" s="144"/>
      <c r="N2" s="144"/>
      <c r="O2" s="144"/>
      <c r="P2" s="144"/>
      <c r="Q2" s="144"/>
      <c r="R2" s="144"/>
      <c r="S2" s="144"/>
      <c r="T2" s="144"/>
      <c r="U2" s="144"/>
      <c r="V2" s="144"/>
      <c r="W2" s="144"/>
      <c r="X2" s="144"/>
      <c r="Y2" s="144"/>
      <c r="Z2" s="144"/>
      <c r="AA2" s="144"/>
    </row>
    <row r="3" spans="1:27" ht="66" customHeight="1" x14ac:dyDescent="0.4">
      <c r="A3" s="6" t="s">
        <v>284</v>
      </c>
      <c r="B3" s="27" t="s">
        <v>550</v>
      </c>
      <c r="C3" s="7" t="s">
        <v>285</v>
      </c>
      <c r="D3" s="19" t="s">
        <v>286</v>
      </c>
      <c r="E3" s="19" t="s">
        <v>287</v>
      </c>
      <c r="F3" s="20" t="s">
        <v>288</v>
      </c>
      <c r="G3" s="20" t="s">
        <v>289</v>
      </c>
      <c r="H3" s="20" t="s">
        <v>290</v>
      </c>
      <c r="I3" s="20" t="s">
        <v>291</v>
      </c>
      <c r="J3" s="20" t="s">
        <v>292</v>
      </c>
      <c r="K3" s="20" t="s">
        <v>507</v>
      </c>
      <c r="L3" s="21" t="s">
        <v>500</v>
      </c>
      <c r="M3" s="21" t="s">
        <v>293</v>
      </c>
      <c r="N3" s="21" t="s">
        <v>501</v>
      </c>
      <c r="O3" s="21" t="s">
        <v>293</v>
      </c>
      <c r="P3" s="21" t="s">
        <v>502</v>
      </c>
      <c r="Q3" s="21" t="s">
        <v>293</v>
      </c>
      <c r="R3" s="21" t="s">
        <v>505</v>
      </c>
      <c r="S3" s="21" t="s">
        <v>506</v>
      </c>
      <c r="T3" s="21" t="s">
        <v>503</v>
      </c>
      <c r="U3" s="21" t="s">
        <v>293</v>
      </c>
      <c r="V3" s="21" t="s">
        <v>504</v>
      </c>
      <c r="W3" s="21" t="s">
        <v>293</v>
      </c>
      <c r="X3" s="21" t="s">
        <v>294</v>
      </c>
      <c r="Y3" s="21" t="s">
        <v>295</v>
      </c>
      <c r="Z3" s="21" t="s">
        <v>296</v>
      </c>
      <c r="AA3" s="21" t="s">
        <v>297</v>
      </c>
    </row>
    <row r="4" spans="1:27" s="7" customFormat="1" ht="13.35" hidden="1" customHeight="1" x14ac:dyDescent="0.4">
      <c r="A4" s="3" t="s">
        <v>397</v>
      </c>
      <c r="B4" s="28">
        <v>25244000</v>
      </c>
      <c r="C4" s="2" t="s">
        <v>299</v>
      </c>
      <c r="D4" s="31">
        <v>104.56105246982418</v>
      </c>
      <c r="E4" s="22">
        <v>2640000</v>
      </c>
      <c r="F4" s="23">
        <v>87.612230744569217</v>
      </c>
      <c r="G4" s="23">
        <v>51.976008471255355</v>
      </c>
      <c r="H4" s="23">
        <v>30.290385372788723</v>
      </c>
      <c r="I4" s="23">
        <v>32.447185284696793</v>
      </c>
      <c r="J4" s="23">
        <v>12.307614911282256</v>
      </c>
      <c r="K4" s="23">
        <v>73.302951914026167</v>
      </c>
      <c r="L4" s="25">
        <v>0</v>
      </c>
      <c r="M4" s="25">
        <v>0</v>
      </c>
      <c r="N4" s="25">
        <v>-0.39999999999999997</v>
      </c>
      <c r="O4" s="25">
        <v>-6.666666666666667</v>
      </c>
      <c r="P4" s="25">
        <v>0.5</v>
      </c>
      <c r="Q4" s="25">
        <v>12.5</v>
      </c>
      <c r="R4" s="26">
        <v>-1</v>
      </c>
      <c r="S4" s="26">
        <v>-1</v>
      </c>
      <c r="T4" s="25">
        <v>0.33333333333333326</v>
      </c>
      <c r="U4" s="25">
        <v>4.761904761904761</v>
      </c>
      <c r="V4" s="25">
        <v>0</v>
      </c>
      <c r="W4" s="25">
        <v>0</v>
      </c>
      <c r="X4" s="25">
        <v>0.43333333333333329</v>
      </c>
      <c r="Y4" s="26">
        <v>-2</v>
      </c>
      <c r="Z4" s="25">
        <v>-5.5952380952380958</v>
      </c>
      <c r="AA4" s="26" t="s">
        <v>341</v>
      </c>
    </row>
    <row r="5" spans="1:27" ht="13.35" customHeight="1" x14ac:dyDescent="0.4">
      <c r="A5" s="3" t="s">
        <v>362</v>
      </c>
      <c r="B5" s="28">
        <v>4847000</v>
      </c>
      <c r="C5" s="2" t="s">
        <v>304</v>
      </c>
      <c r="D5" s="31">
        <v>93.029433431581012</v>
      </c>
      <c r="E5" s="22">
        <v>451000</v>
      </c>
      <c r="F5" s="23">
        <v>70.950275450935194</v>
      </c>
      <c r="G5" s="23">
        <v>50.631276220567521</v>
      </c>
      <c r="H5" s="23">
        <v>33.673369503360163</v>
      </c>
      <c r="I5" s="23">
        <v>48.113645892858273</v>
      </c>
      <c r="J5" s="23">
        <v>25.931598550588618</v>
      </c>
      <c r="K5" s="23">
        <v>69.554057253990649</v>
      </c>
      <c r="L5" s="25">
        <v>0</v>
      </c>
      <c r="M5" s="25">
        <v>0</v>
      </c>
      <c r="N5" s="25">
        <v>-6.6666666666666596E-2</v>
      </c>
      <c r="O5" s="25">
        <v>-1.1111111111111098</v>
      </c>
      <c r="P5" s="25">
        <v>0</v>
      </c>
      <c r="Q5" s="25">
        <v>0</v>
      </c>
      <c r="R5" s="26">
        <v>-1</v>
      </c>
      <c r="S5" s="26">
        <v>-1</v>
      </c>
      <c r="T5" s="25">
        <v>1.5</v>
      </c>
      <c r="U5" s="25">
        <v>21.428571428571427</v>
      </c>
      <c r="V5" s="25">
        <v>0</v>
      </c>
      <c r="W5" s="25">
        <v>0</v>
      </c>
      <c r="X5" s="25">
        <v>1.4333333333333333</v>
      </c>
      <c r="Y5" s="26">
        <v>-2</v>
      </c>
      <c r="Z5" s="25">
        <v>-2.0238095238095237</v>
      </c>
      <c r="AA5" s="26" t="s">
        <v>341</v>
      </c>
    </row>
    <row r="6" spans="1:27" x14ac:dyDescent="0.4">
      <c r="A6" s="3" t="s">
        <v>334</v>
      </c>
      <c r="B6" s="28">
        <v>10199000</v>
      </c>
      <c r="C6" s="2" t="s">
        <v>304</v>
      </c>
      <c r="D6" s="31">
        <v>39.95421544047904</v>
      </c>
      <c r="E6" s="22">
        <v>408000</v>
      </c>
      <c r="F6" s="23">
        <v>72.435513401223446</v>
      </c>
      <c r="G6" s="23">
        <v>42.587488821471581</v>
      </c>
      <c r="H6" s="23">
        <v>42.083766666666662</v>
      </c>
      <c r="I6" s="23">
        <v>48.113645892858273</v>
      </c>
      <c r="J6" s="23">
        <v>41.735648703972494</v>
      </c>
      <c r="K6" s="23">
        <v>72.925765117740426</v>
      </c>
      <c r="L6" s="25">
        <v>1.9999999999999998</v>
      </c>
      <c r="M6" s="25">
        <v>22.222222222222221</v>
      </c>
      <c r="N6" s="25">
        <v>0.66666666666666663</v>
      </c>
      <c r="O6" s="25">
        <v>11.111111111111111</v>
      </c>
      <c r="P6" s="25">
        <v>0.5</v>
      </c>
      <c r="Q6" s="25">
        <v>12.5</v>
      </c>
      <c r="R6" s="26">
        <v>-1</v>
      </c>
      <c r="S6" s="26">
        <v>-1</v>
      </c>
      <c r="T6" s="25">
        <v>1.8333333333333333</v>
      </c>
      <c r="U6" s="25">
        <v>26.190476190476193</v>
      </c>
      <c r="V6" s="25">
        <v>0</v>
      </c>
      <c r="W6" s="25">
        <v>0</v>
      </c>
      <c r="X6" s="25">
        <v>5</v>
      </c>
      <c r="Y6" s="26">
        <v>-2</v>
      </c>
      <c r="Z6" s="25">
        <v>10.714285714285714</v>
      </c>
      <c r="AA6" s="26" t="s">
        <v>335</v>
      </c>
    </row>
    <row r="7" spans="1:27" x14ac:dyDescent="0.4">
      <c r="A7" s="3" t="s">
        <v>340</v>
      </c>
      <c r="B7" s="28">
        <v>4546000</v>
      </c>
      <c r="C7" s="2" t="s">
        <v>304</v>
      </c>
      <c r="D7" s="31">
        <v>22.250705901097916</v>
      </c>
      <c r="E7" s="22">
        <v>101000</v>
      </c>
      <c r="F7" s="23">
        <v>85.395674517502528</v>
      </c>
      <c r="G7" s="23">
        <v>50.195645909472979</v>
      </c>
      <c r="H7" s="23">
        <v>62.668315466666662</v>
      </c>
      <c r="I7" s="23">
        <v>57.957426266666666</v>
      </c>
      <c r="J7" s="23">
        <v>81.553061733557541</v>
      </c>
      <c r="K7" s="23">
        <v>100.00000000000024</v>
      </c>
      <c r="L7" s="25">
        <v>-0.33333333333333337</v>
      </c>
      <c r="M7" s="25">
        <v>-3.7037037037037042</v>
      </c>
      <c r="N7" s="25">
        <v>3.3333333333333381E-2</v>
      </c>
      <c r="O7" s="25">
        <v>0.55555555555555636</v>
      </c>
      <c r="P7" s="25">
        <v>0.5</v>
      </c>
      <c r="Q7" s="25">
        <v>12.5</v>
      </c>
      <c r="R7" s="26">
        <v>-1</v>
      </c>
      <c r="S7" s="26">
        <v>0</v>
      </c>
      <c r="T7" s="25">
        <v>1.5</v>
      </c>
      <c r="U7" s="25">
        <v>21.428571428571427</v>
      </c>
      <c r="V7" s="25">
        <v>0</v>
      </c>
      <c r="W7" s="25">
        <v>0</v>
      </c>
      <c r="X7" s="25">
        <v>1.7</v>
      </c>
      <c r="Y7" s="26">
        <v>-1</v>
      </c>
      <c r="Z7" s="25">
        <v>2.5</v>
      </c>
      <c r="AA7" s="26" t="s">
        <v>341</v>
      </c>
    </row>
    <row r="8" spans="1:27" hidden="1" x14ac:dyDescent="0.4">
      <c r="A8" s="3" t="s">
        <v>298</v>
      </c>
      <c r="B8" s="28">
        <v>33736000</v>
      </c>
      <c r="C8" s="2" t="s">
        <v>299</v>
      </c>
      <c r="D8" s="31">
        <v>22.192125832312346</v>
      </c>
      <c r="E8" s="22">
        <v>749000</v>
      </c>
      <c r="F8" s="23">
        <v>80.998804204090149</v>
      </c>
      <c r="G8" s="23">
        <v>41.304486898273318</v>
      </c>
      <c r="H8" s="23">
        <v>64.699225533333333</v>
      </c>
      <c r="I8" s="23">
        <v>45.960379233333335</v>
      </c>
      <c r="J8" s="23">
        <v>92.631167969054147</v>
      </c>
      <c r="K8" s="23">
        <v>93.924621009113324</v>
      </c>
      <c r="L8" s="24"/>
      <c r="M8" s="24"/>
      <c r="N8" s="24"/>
      <c r="O8" s="24"/>
      <c r="P8" s="24"/>
      <c r="Q8" s="24"/>
      <c r="R8" s="24"/>
      <c r="S8" s="24"/>
      <c r="T8" s="24"/>
      <c r="U8" s="24"/>
      <c r="V8" s="24"/>
      <c r="W8" s="24"/>
      <c r="X8" s="24"/>
      <c r="Y8" s="24"/>
      <c r="Z8" s="24"/>
      <c r="AA8" s="24"/>
    </row>
    <row r="9" spans="1:27" x14ac:dyDescent="0.4">
      <c r="A9" s="3" t="s">
        <v>416</v>
      </c>
      <c r="B9" s="28">
        <v>4182000</v>
      </c>
      <c r="C9" s="2" t="s">
        <v>304</v>
      </c>
      <c r="D9" s="31">
        <v>21.42940709292791</v>
      </c>
      <c r="E9" s="22">
        <v>90000</v>
      </c>
      <c r="F9" s="23">
        <v>67.34929275480026</v>
      </c>
      <c r="G9" s="23">
        <v>33.673291272167482</v>
      </c>
      <c r="H9" s="23">
        <v>39.336791724999998</v>
      </c>
      <c r="I9" s="23">
        <v>50.454531066666668</v>
      </c>
      <c r="J9" s="23">
        <v>22.339734609491568</v>
      </c>
      <c r="K9" s="23">
        <v>62.000467896732481</v>
      </c>
      <c r="L9" s="25">
        <v>0.58333333333333326</v>
      </c>
      <c r="M9" s="25">
        <v>6.481481481481481</v>
      </c>
      <c r="N9" s="25">
        <v>1.5</v>
      </c>
      <c r="O9" s="25">
        <v>25</v>
      </c>
      <c r="P9" s="25">
        <v>0.75</v>
      </c>
      <c r="Q9" s="25">
        <v>18.75</v>
      </c>
      <c r="R9" s="26">
        <v>-1</v>
      </c>
      <c r="S9" s="26">
        <v>0</v>
      </c>
      <c r="T9" s="25">
        <v>2.5</v>
      </c>
      <c r="U9" s="25">
        <v>35.714285714285715</v>
      </c>
      <c r="V9" s="25">
        <v>0</v>
      </c>
      <c r="W9" s="25">
        <v>0</v>
      </c>
      <c r="X9" s="25">
        <v>5.333333333333333</v>
      </c>
      <c r="Y9" s="26">
        <v>-1</v>
      </c>
      <c r="Z9" s="25">
        <v>15.476190476190474</v>
      </c>
      <c r="AA9" s="26" t="s">
        <v>335</v>
      </c>
    </row>
    <row r="10" spans="1:27" x14ac:dyDescent="0.4">
      <c r="A10" s="3" t="s">
        <v>464</v>
      </c>
      <c r="B10" s="28">
        <v>11882000</v>
      </c>
      <c r="C10" s="2" t="s">
        <v>304</v>
      </c>
      <c r="D10" s="31">
        <v>20.464313582058761</v>
      </c>
      <c r="E10" s="22">
        <v>243000</v>
      </c>
      <c r="F10" s="23">
        <v>75.717109308451654</v>
      </c>
      <c r="G10" s="23">
        <v>51.069301970069432</v>
      </c>
      <c r="H10" s="23">
        <v>62.850555366666669</v>
      </c>
      <c r="I10" s="23">
        <v>56.062998166666659</v>
      </c>
      <c r="J10" s="23">
        <v>85.690970973741813</v>
      </c>
      <c r="K10" s="23">
        <v>94.650092616545763</v>
      </c>
      <c r="L10" s="25"/>
      <c r="M10" s="25"/>
      <c r="N10" s="25"/>
      <c r="O10" s="25"/>
      <c r="P10" s="25"/>
      <c r="Q10" s="25"/>
      <c r="R10" s="26"/>
      <c r="S10" s="26"/>
      <c r="T10" s="25"/>
      <c r="U10" s="25"/>
      <c r="V10" s="25"/>
      <c r="W10" s="25"/>
      <c r="X10" s="25"/>
      <c r="Y10" s="26"/>
      <c r="Z10" s="25"/>
      <c r="AA10" s="26"/>
    </row>
    <row r="11" spans="1:27" hidden="1" x14ac:dyDescent="0.4">
      <c r="A11" s="3" t="s">
        <v>436</v>
      </c>
      <c r="B11" s="28">
        <v>189381000</v>
      </c>
      <c r="C11" s="2" t="s">
        <v>299</v>
      </c>
      <c r="D11" s="31">
        <v>16.822144904045736</v>
      </c>
      <c r="E11" s="22">
        <v>3186000</v>
      </c>
      <c r="F11" s="23">
        <v>56.82281399173845</v>
      </c>
      <c r="G11" s="23">
        <v>36.217337493163633</v>
      </c>
      <c r="H11" s="23">
        <v>45.868704725000001</v>
      </c>
      <c r="I11" s="23">
        <v>55.311590899999992</v>
      </c>
      <c r="J11" s="23">
        <v>92.80652055232008</v>
      </c>
      <c r="K11" s="23">
        <v>74.117403517004931</v>
      </c>
      <c r="L11" s="25">
        <v>1.9333333333333331</v>
      </c>
      <c r="M11" s="25">
        <v>21.481481481481481</v>
      </c>
      <c r="N11" s="25">
        <v>0.93333333333333335</v>
      </c>
      <c r="O11" s="25">
        <v>15.555555555555555</v>
      </c>
      <c r="P11" s="25">
        <v>0.5</v>
      </c>
      <c r="Q11" s="25">
        <v>12.5</v>
      </c>
      <c r="R11" s="26">
        <v>-1</v>
      </c>
      <c r="S11" s="26">
        <v>0</v>
      </c>
      <c r="T11" s="25">
        <v>2.833333333333333</v>
      </c>
      <c r="U11" s="25">
        <v>40.476190476190474</v>
      </c>
      <c r="V11" s="25">
        <v>0</v>
      </c>
      <c r="W11" s="25">
        <v>0</v>
      </c>
      <c r="X11" s="25">
        <v>6.1999999999999993</v>
      </c>
      <c r="Y11" s="26">
        <v>-1</v>
      </c>
      <c r="Z11" s="25">
        <v>18.571428571428569</v>
      </c>
      <c r="AA11" s="26" t="s">
        <v>335</v>
      </c>
    </row>
    <row r="12" spans="1:27" hidden="1" x14ac:dyDescent="0.4">
      <c r="A12" s="3" t="s">
        <v>336</v>
      </c>
      <c r="B12" s="28">
        <v>15518000</v>
      </c>
      <c r="C12" s="2" t="s">
        <v>299</v>
      </c>
      <c r="D12" s="31">
        <v>16.810244554785154</v>
      </c>
      <c r="E12" s="22">
        <v>261000</v>
      </c>
      <c r="F12" s="23">
        <v>66.256733353881103</v>
      </c>
      <c r="G12" s="23">
        <v>38.468431328584572</v>
      </c>
      <c r="H12" s="23">
        <v>41.591740000000001</v>
      </c>
      <c r="I12" s="23">
        <v>56.681365300000003</v>
      </c>
      <c r="J12" s="23">
        <v>14.832207207755232</v>
      </c>
      <c r="K12" s="23">
        <v>63.510100520957089</v>
      </c>
      <c r="L12" s="25">
        <v>3.6333333333333329</v>
      </c>
      <c r="M12" s="25">
        <v>40.370370370370367</v>
      </c>
      <c r="N12" s="25">
        <v>2.8</v>
      </c>
      <c r="O12" s="25">
        <v>46.666666666666664</v>
      </c>
      <c r="P12" s="25">
        <v>1.75</v>
      </c>
      <c r="Q12" s="25">
        <v>43.75</v>
      </c>
      <c r="R12" s="26">
        <v>0</v>
      </c>
      <c r="S12" s="26">
        <v>0</v>
      </c>
      <c r="T12" s="25">
        <v>2.333333333333333</v>
      </c>
      <c r="U12" s="25">
        <v>33.333333333333329</v>
      </c>
      <c r="V12" s="25">
        <v>0</v>
      </c>
      <c r="W12" s="25">
        <v>0</v>
      </c>
      <c r="X12" s="25">
        <v>10.516666666666666</v>
      </c>
      <c r="Y12" s="26">
        <v>0</v>
      </c>
      <c r="Z12" s="25">
        <v>37.559523809523803</v>
      </c>
      <c r="AA12" s="26" t="s">
        <v>305</v>
      </c>
    </row>
    <row r="13" spans="1:27" hidden="1" x14ac:dyDescent="0.4">
      <c r="A13" s="3" t="s">
        <v>386</v>
      </c>
      <c r="B13" s="28">
        <v>79360000</v>
      </c>
      <c r="C13" s="2" t="s">
        <v>299</v>
      </c>
      <c r="D13" s="31">
        <v>16.240337308690144</v>
      </c>
      <c r="E13" s="22">
        <v>1289000</v>
      </c>
      <c r="F13" s="23">
        <v>74.628629876141304</v>
      </c>
      <c r="G13" s="23">
        <v>25.544928219039445</v>
      </c>
      <c r="H13" s="23">
        <v>35.770283333333339</v>
      </c>
      <c r="I13" s="23">
        <v>37.271304023111107</v>
      </c>
      <c r="J13" s="23">
        <v>39.458996784208068</v>
      </c>
      <c r="K13" s="23">
        <v>63.301785403368036</v>
      </c>
      <c r="L13" s="25">
        <v>0.66666666666666663</v>
      </c>
      <c r="M13" s="25">
        <v>7.4074074074074066</v>
      </c>
      <c r="N13" s="25">
        <v>0.56666666666666665</v>
      </c>
      <c r="O13" s="25">
        <v>9.4444444444444446</v>
      </c>
      <c r="P13" s="25">
        <v>0</v>
      </c>
      <c r="Q13" s="25">
        <v>0</v>
      </c>
      <c r="R13" s="26">
        <v>-1</v>
      </c>
      <c r="S13" s="26">
        <v>0</v>
      </c>
      <c r="T13" s="25">
        <v>1.6666666666666665</v>
      </c>
      <c r="U13" s="25">
        <v>23.809523809523807</v>
      </c>
      <c r="V13" s="25">
        <v>0</v>
      </c>
      <c r="W13" s="25">
        <v>0</v>
      </c>
      <c r="X13" s="25">
        <v>2.9</v>
      </c>
      <c r="Y13" s="26">
        <v>-1</v>
      </c>
      <c r="Z13" s="25">
        <v>6.7857142857142856</v>
      </c>
      <c r="AA13" s="26" t="s">
        <v>341</v>
      </c>
    </row>
    <row r="14" spans="1:27" x14ac:dyDescent="0.4">
      <c r="A14" s="3" t="s">
        <v>462</v>
      </c>
      <c r="B14" s="28">
        <v>13908000</v>
      </c>
      <c r="C14" s="2" t="s">
        <v>304</v>
      </c>
      <c r="D14" s="31">
        <v>15.501526483926236</v>
      </c>
      <c r="E14" s="22">
        <v>216000</v>
      </c>
      <c r="F14" s="23">
        <v>80.56137174294534</v>
      </c>
      <c r="G14" s="23">
        <v>56.826030849180022</v>
      </c>
      <c r="H14" s="23">
        <v>49.616187576266441</v>
      </c>
      <c r="I14" s="23">
        <v>22.650039462636443</v>
      </c>
      <c r="J14" s="23">
        <v>88.376688396577904</v>
      </c>
      <c r="K14" s="23">
        <v>89.48306861821591</v>
      </c>
      <c r="L14" s="25">
        <v>0.73333333333333339</v>
      </c>
      <c r="M14" s="25">
        <v>8.1481481481481488</v>
      </c>
      <c r="N14" s="25">
        <v>1.2333333333333334</v>
      </c>
      <c r="O14" s="25">
        <v>20.555555555555557</v>
      </c>
      <c r="P14" s="25">
        <v>1</v>
      </c>
      <c r="Q14" s="25">
        <v>25</v>
      </c>
      <c r="R14" s="26">
        <v>-1</v>
      </c>
      <c r="S14" s="26">
        <v>0</v>
      </c>
      <c r="T14" s="25">
        <v>2.5</v>
      </c>
      <c r="U14" s="25">
        <v>35.714285714285715</v>
      </c>
      <c r="V14" s="25">
        <v>0</v>
      </c>
      <c r="W14" s="25">
        <v>0</v>
      </c>
      <c r="X14" s="25">
        <v>5.4666666666666668</v>
      </c>
      <c r="Y14" s="26">
        <v>-1</v>
      </c>
      <c r="Z14" s="25">
        <v>15.952380952380954</v>
      </c>
      <c r="AA14" s="26" t="s">
        <v>335</v>
      </c>
    </row>
    <row r="15" spans="1:27" x14ac:dyDescent="0.4">
      <c r="A15" s="3" t="s">
        <v>347</v>
      </c>
      <c r="B15" s="28">
        <v>76197000</v>
      </c>
      <c r="C15" s="2" t="s">
        <v>304</v>
      </c>
      <c r="D15" s="31">
        <v>13.708564167224347</v>
      </c>
      <c r="E15" s="22">
        <v>1045000</v>
      </c>
      <c r="F15" s="23">
        <v>77.202254672016466</v>
      </c>
      <c r="G15" s="23">
        <v>50.791584327225266</v>
      </c>
      <c r="H15" s="23">
        <v>55.646895975</v>
      </c>
      <c r="I15" s="23">
        <v>46.494881766666673</v>
      </c>
      <c r="J15" s="23">
        <v>86.729952976540446</v>
      </c>
      <c r="K15" s="23">
        <v>91.716290973218307</v>
      </c>
      <c r="L15" s="25">
        <v>2.333333333333333</v>
      </c>
      <c r="M15" s="25">
        <v>25.925925925925924</v>
      </c>
      <c r="N15" s="25">
        <v>1.4666666666666666</v>
      </c>
      <c r="O15" s="25">
        <v>24.444444444444443</v>
      </c>
      <c r="P15" s="25">
        <v>1.5</v>
      </c>
      <c r="Q15" s="25">
        <v>37.5</v>
      </c>
      <c r="R15" s="26">
        <v>-1</v>
      </c>
      <c r="S15" s="26">
        <v>0</v>
      </c>
      <c r="T15" s="25">
        <v>1</v>
      </c>
      <c r="U15" s="25">
        <v>14.285714285714285</v>
      </c>
      <c r="V15" s="25">
        <v>0</v>
      </c>
      <c r="W15" s="25">
        <v>0</v>
      </c>
      <c r="X15" s="25">
        <v>6.3</v>
      </c>
      <c r="Y15" s="26">
        <v>-1</v>
      </c>
      <c r="Z15" s="25">
        <v>18.928571428571427</v>
      </c>
      <c r="AA15" s="26" t="s">
        <v>335</v>
      </c>
    </row>
    <row r="16" spans="1:27" hidden="1" x14ac:dyDescent="0.4">
      <c r="A16" s="3" t="s">
        <v>420</v>
      </c>
      <c r="B16" s="28">
        <v>2977000</v>
      </c>
      <c r="C16" s="2" t="s">
        <v>299</v>
      </c>
      <c r="D16" s="31">
        <v>12.294363472351449</v>
      </c>
      <c r="E16" s="22">
        <v>37000</v>
      </c>
      <c r="F16" s="23">
        <v>40.883632263766231</v>
      </c>
      <c r="G16" s="23">
        <v>36.773541524212781</v>
      </c>
      <c r="H16" s="23">
        <v>35.081718125000002</v>
      </c>
      <c r="I16" s="23">
        <v>47.088001266666673</v>
      </c>
      <c r="J16" s="23">
        <v>18.108872851593091</v>
      </c>
      <c r="K16" s="23">
        <v>43.548123300333529</v>
      </c>
      <c r="L16" s="25">
        <v>2.5</v>
      </c>
      <c r="M16" s="25">
        <v>27.777777777777779</v>
      </c>
      <c r="N16" s="25">
        <v>2</v>
      </c>
      <c r="O16" s="25">
        <v>33.333333333333329</v>
      </c>
      <c r="P16" s="25">
        <v>1.25</v>
      </c>
      <c r="Q16" s="25">
        <v>31.25</v>
      </c>
      <c r="R16" s="26">
        <v>0</v>
      </c>
      <c r="S16" s="26">
        <v>-1</v>
      </c>
      <c r="T16" s="25">
        <v>3.833333333333333</v>
      </c>
      <c r="U16" s="25">
        <v>54.761904761904759</v>
      </c>
      <c r="V16" s="25">
        <v>0</v>
      </c>
      <c r="W16" s="25">
        <v>0</v>
      </c>
      <c r="X16" s="25">
        <v>9.5833333333333321</v>
      </c>
      <c r="Y16" s="26">
        <v>-1</v>
      </c>
      <c r="Z16" s="25">
        <v>30.654761904761902</v>
      </c>
      <c r="AA16" s="26" t="s">
        <v>305</v>
      </c>
    </row>
    <row r="17" spans="1:27" x14ac:dyDescent="0.4">
      <c r="A17" s="3" t="s">
        <v>467</v>
      </c>
      <c r="B17" s="28">
        <v>38648000</v>
      </c>
      <c r="C17" s="2" t="s">
        <v>304</v>
      </c>
      <c r="D17" s="31">
        <v>12.039603164419058</v>
      </c>
      <c r="E17" s="22">
        <v>465000</v>
      </c>
      <c r="F17" s="23">
        <v>80.711150908182262</v>
      </c>
      <c r="G17" s="23">
        <v>46.635828734443422</v>
      </c>
      <c r="H17" s="23">
        <v>42.442993333333334</v>
      </c>
      <c r="I17" s="23">
        <v>36.981771691465482</v>
      </c>
      <c r="J17" s="23">
        <v>87.404393931294479</v>
      </c>
      <c r="K17" s="23">
        <v>87.053999341847444</v>
      </c>
      <c r="L17" s="25">
        <v>0.25</v>
      </c>
      <c r="M17" s="25">
        <v>2.7777777777777777</v>
      </c>
      <c r="N17" s="25">
        <v>1.6000000000000003</v>
      </c>
      <c r="O17" s="25">
        <v>26.666666666666671</v>
      </c>
      <c r="P17" s="25">
        <v>1</v>
      </c>
      <c r="Q17" s="25">
        <v>25</v>
      </c>
      <c r="R17" s="26">
        <v>-1</v>
      </c>
      <c r="S17" s="26">
        <v>0</v>
      </c>
      <c r="T17" s="25">
        <v>2.333333333333333</v>
      </c>
      <c r="U17" s="25">
        <v>33.333333333333329</v>
      </c>
      <c r="V17" s="25">
        <v>0</v>
      </c>
      <c r="W17" s="25">
        <v>0</v>
      </c>
      <c r="X17" s="25">
        <v>5.1833333333333336</v>
      </c>
      <c r="Y17" s="26">
        <v>-1</v>
      </c>
      <c r="Z17" s="25">
        <v>14.94047619047619</v>
      </c>
      <c r="AA17" s="26" t="s">
        <v>335</v>
      </c>
    </row>
    <row r="18" spans="1:27" x14ac:dyDescent="0.4">
      <c r="A18" s="3" t="s">
        <v>342</v>
      </c>
      <c r="B18" s="28">
        <v>14009000</v>
      </c>
      <c r="C18" s="2" t="s">
        <v>304</v>
      </c>
      <c r="D18" s="31">
        <v>11.98403932617593</v>
      </c>
      <c r="E18" s="22">
        <v>168000</v>
      </c>
      <c r="F18" s="23">
        <v>71.766302763846326</v>
      </c>
      <c r="G18" s="23">
        <v>43.222828980008565</v>
      </c>
      <c r="H18" s="23">
        <v>48.498195874999993</v>
      </c>
      <c r="I18" s="23">
        <v>46.487109033333333</v>
      </c>
      <c r="J18" s="23">
        <v>46.145769548076224</v>
      </c>
      <c r="K18" s="23">
        <v>74.896097276411865</v>
      </c>
      <c r="L18" s="25">
        <v>1.5</v>
      </c>
      <c r="M18" s="25">
        <v>16.666666666666664</v>
      </c>
      <c r="N18" s="25">
        <v>0.83333333333333326</v>
      </c>
      <c r="O18" s="25">
        <v>13.888888888888888</v>
      </c>
      <c r="P18" s="25">
        <v>0.5</v>
      </c>
      <c r="Q18" s="25">
        <v>12.5</v>
      </c>
      <c r="R18" s="26">
        <v>-1</v>
      </c>
      <c r="S18" s="26">
        <v>0</v>
      </c>
      <c r="T18" s="25">
        <v>2.833333333333333</v>
      </c>
      <c r="U18" s="25">
        <v>40.476190476190474</v>
      </c>
      <c r="V18" s="25">
        <v>0</v>
      </c>
      <c r="W18" s="25">
        <v>0</v>
      </c>
      <c r="X18" s="25">
        <v>5.6666666666666661</v>
      </c>
      <c r="Y18" s="26">
        <v>-1</v>
      </c>
      <c r="Z18" s="25">
        <v>16.666666666666664</v>
      </c>
      <c r="AA18" s="26" t="s">
        <v>335</v>
      </c>
    </row>
    <row r="19" spans="1:27" x14ac:dyDescent="0.4">
      <c r="A19" s="3" t="s">
        <v>448</v>
      </c>
      <c r="B19" s="28">
        <v>11630000</v>
      </c>
      <c r="C19" s="2" t="s">
        <v>304</v>
      </c>
      <c r="D19" s="31">
        <v>11.555895946805881</v>
      </c>
      <c r="E19" s="22">
        <v>134000</v>
      </c>
      <c r="F19" s="23">
        <v>56.555281980979466</v>
      </c>
      <c r="G19" s="23">
        <v>40.836628546020712</v>
      </c>
      <c r="H19" s="23">
        <v>40.000580000000006</v>
      </c>
      <c r="I19" s="23">
        <v>55.726760499999997</v>
      </c>
      <c r="J19" s="23">
        <v>34.021697208198624</v>
      </c>
      <c r="K19" s="23">
        <v>61.72251722991372</v>
      </c>
      <c r="L19" s="25">
        <v>3.3166666666666664</v>
      </c>
      <c r="M19" s="25">
        <v>36.851851851851848</v>
      </c>
      <c r="N19" s="25">
        <v>2.5</v>
      </c>
      <c r="O19" s="25">
        <v>41.666666666666671</v>
      </c>
      <c r="P19" s="25">
        <v>1.75</v>
      </c>
      <c r="Q19" s="25">
        <v>43.75</v>
      </c>
      <c r="R19" s="26">
        <v>-1</v>
      </c>
      <c r="S19" s="26">
        <v>-1</v>
      </c>
      <c r="T19" s="25">
        <v>3.833333333333333</v>
      </c>
      <c r="U19" s="25">
        <v>54.761904761904759</v>
      </c>
      <c r="V19" s="25">
        <v>0</v>
      </c>
      <c r="W19" s="25">
        <v>0</v>
      </c>
      <c r="X19" s="25">
        <v>11.399999999999999</v>
      </c>
      <c r="Y19" s="26">
        <v>-2</v>
      </c>
      <c r="Z19" s="25">
        <v>33.571428571428569</v>
      </c>
      <c r="AA19" s="26" t="s">
        <v>305</v>
      </c>
    </row>
    <row r="20" spans="1:27" hidden="1" x14ac:dyDescent="0.4">
      <c r="A20" s="3" t="s">
        <v>483</v>
      </c>
      <c r="B20" s="28">
        <v>5565000</v>
      </c>
      <c r="C20" s="2" t="s">
        <v>301</v>
      </c>
      <c r="D20" s="31">
        <v>11.220318462578332</v>
      </c>
      <c r="E20" s="22">
        <v>62000</v>
      </c>
      <c r="F20" s="23">
        <v>80.218027454866558</v>
      </c>
      <c r="G20" s="23">
        <v>21.480294342011828</v>
      </c>
      <c r="H20" s="23">
        <v>31.354436454166663</v>
      </c>
      <c r="I20" s="23">
        <v>32.584902123333329</v>
      </c>
      <c r="J20" s="23">
        <v>15.872536172470573</v>
      </c>
      <c r="K20" s="23">
        <v>58.085523381969615</v>
      </c>
      <c r="L20" s="25">
        <v>1.6</v>
      </c>
      <c r="M20" s="25">
        <v>17.777777777777779</v>
      </c>
      <c r="N20" s="25">
        <v>2.4</v>
      </c>
      <c r="O20" s="25">
        <v>40</v>
      </c>
      <c r="P20" s="25">
        <v>1.25</v>
      </c>
      <c r="Q20" s="25">
        <v>31.25</v>
      </c>
      <c r="R20" s="26">
        <v>-1</v>
      </c>
      <c r="S20" s="26">
        <v>-1</v>
      </c>
      <c r="T20" s="25">
        <v>4.333333333333333</v>
      </c>
      <c r="U20" s="25">
        <v>61.904761904761898</v>
      </c>
      <c r="V20" s="25">
        <v>0</v>
      </c>
      <c r="W20" s="25">
        <v>0</v>
      </c>
      <c r="X20" s="25">
        <v>9.5833333333333321</v>
      </c>
      <c r="Y20" s="26">
        <v>-2</v>
      </c>
      <c r="Z20" s="25">
        <v>27.083333333333332</v>
      </c>
      <c r="AA20" s="26" t="s">
        <v>307</v>
      </c>
    </row>
    <row r="21" spans="1:27" hidden="1" x14ac:dyDescent="0.4">
      <c r="A21" s="3" t="s">
        <v>424</v>
      </c>
      <c r="B21" s="28">
        <v>52404000</v>
      </c>
      <c r="C21" s="2" t="s">
        <v>299</v>
      </c>
      <c r="D21" s="31">
        <v>10.973378507957047</v>
      </c>
      <c r="E21" s="22">
        <v>575000</v>
      </c>
      <c r="F21" s="23">
        <v>58.116840953497046</v>
      </c>
      <c r="G21" s="23">
        <v>43.792912812935036</v>
      </c>
      <c r="H21" s="23">
        <v>26.081458028124999</v>
      </c>
      <c r="I21" s="23">
        <v>46.006146862745091</v>
      </c>
      <c r="J21" s="23">
        <v>70.229437638472533</v>
      </c>
      <c r="K21" s="23">
        <v>65.916926671018629</v>
      </c>
      <c r="L21" s="25">
        <v>5.2166666666666668</v>
      </c>
      <c r="M21" s="25">
        <v>57.962962962962962</v>
      </c>
      <c r="N21" s="25">
        <v>1.0999999999999999</v>
      </c>
      <c r="O21" s="25">
        <v>18.333333333333332</v>
      </c>
      <c r="P21" s="25">
        <v>1.75</v>
      </c>
      <c r="Q21" s="25">
        <v>43.75</v>
      </c>
      <c r="R21" s="26">
        <v>-1</v>
      </c>
      <c r="S21" s="26">
        <v>-1</v>
      </c>
      <c r="T21" s="25">
        <v>3</v>
      </c>
      <c r="U21" s="25">
        <v>42.857142857142854</v>
      </c>
      <c r="V21" s="25">
        <v>0</v>
      </c>
      <c r="W21" s="25">
        <v>0</v>
      </c>
      <c r="X21" s="25">
        <v>11.066666666666666</v>
      </c>
      <c r="Y21" s="26">
        <v>-2</v>
      </c>
      <c r="Z21" s="25">
        <v>32.38095238095238</v>
      </c>
      <c r="AA21" s="26" t="s">
        <v>305</v>
      </c>
    </row>
    <row r="22" spans="1:27" hidden="1" x14ac:dyDescent="0.4">
      <c r="A22" s="3" t="s">
        <v>331</v>
      </c>
      <c r="B22" s="28">
        <v>418000</v>
      </c>
      <c r="C22" s="2" t="s">
        <v>299</v>
      </c>
      <c r="D22" s="31">
        <v>10.928052527983256</v>
      </c>
      <c r="E22" s="22">
        <v>5000</v>
      </c>
      <c r="F22" s="23">
        <v>53.507361474429139</v>
      </c>
      <c r="G22" s="23">
        <v>30.854760313256143</v>
      </c>
      <c r="H22" s="23">
        <v>31.718031871875002</v>
      </c>
      <c r="I22" s="23">
        <v>41.232752740036041</v>
      </c>
      <c r="J22" s="23">
        <v>18.174171401545074</v>
      </c>
      <c r="K22" s="23">
        <v>47.184256010315572</v>
      </c>
      <c r="L22" s="25">
        <v>1.6</v>
      </c>
      <c r="M22" s="25">
        <v>17.777777777777779</v>
      </c>
      <c r="N22" s="25">
        <v>1.1666666666666667</v>
      </c>
      <c r="O22" s="25">
        <v>19.444444444444446</v>
      </c>
      <c r="P22" s="25">
        <v>0</v>
      </c>
      <c r="Q22" s="25">
        <v>0</v>
      </c>
      <c r="R22" s="26">
        <v>0</v>
      </c>
      <c r="S22" s="26">
        <v>0</v>
      </c>
      <c r="T22" s="25">
        <v>3</v>
      </c>
      <c r="U22" s="25">
        <v>42.857142857142854</v>
      </c>
      <c r="V22" s="25">
        <v>0</v>
      </c>
      <c r="W22" s="25">
        <v>0</v>
      </c>
      <c r="X22" s="25">
        <v>5.7666666666666666</v>
      </c>
      <c r="Y22" s="26">
        <v>0</v>
      </c>
      <c r="Z22" s="25">
        <v>20.595238095238095</v>
      </c>
      <c r="AA22" s="26" t="s">
        <v>307</v>
      </c>
    </row>
    <row r="23" spans="1:27" hidden="1" x14ac:dyDescent="0.4">
      <c r="A23" s="3" t="s">
        <v>323</v>
      </c>
      <c r="B23" s="28">
        <v>9486000</v>
      </c>
      <c r="C23" s="2" t="s">
        <v>301</v>
      </c>
      <c r="D23" s="31">
        <v>10.877024267766775</v>
      </c>
      <c r="E23" s="22">
        <v>103000</v>
      </c>
      <c r="F23" s="23">
        <v>64.894664125799224</v>
      </c>
      <c r="G23" s="23">
        <v>16.66491785342744</v>
      </c>
      <c r="H23" s="23">
        <v>23.897278360202115</v>
      </c>
      <c r="I23" s="23">
        <v>39.432064260506898</v>
      </c>
      <c r="J23" s="23">
        <v>20.7657435737766</v>
      </c>
      <c r="K23" s="23">
        <v>47.275633954449908</v>
      </c>
      <c r="L23" s="25">
        <v>4.4000000000000004</v>
      </c>
      <c r="M23" s="25">
        <v>48.888888888888893</v>
      </c>
      <c r="N23" s="25">
        <v>1.6666666666666665</v>
      </c>
      <c r="O23" s="25">
        <v>27.777777777777775</v>
      </c>
      <c r="P23" s="25">
        <v>1.5</v>
      </c>
      <c r="Q23" s="25">
        <v>37.5</v>
      </c>
      <c r="R23" s="26">
        <v>0</v>
      </c>
      <c r="S23" s="26">
        <v>-1</v>
      </c>
      <c r="T23" s="25">
        <v>4.6666666666666661</v>
      </c>
      <c r="U23" s="25">
        <v>66.666666666666657</v>
      </c>
      <c r="V23" s="25">
        <v>0</v>
      </c>
      <c r="W23" s="25">
        <v>0</v>
      </c>
      <c r="X23" s="25">
        <v>12.233333333333333</v>
      </c>
      <c r="Y23" s="26">
        <v>-1</v>
      </c>
      <c r="Z23" s="25">
        <v>40.119047619047613</v>
      </c>
      <c r="AA23" s="26" t="s">
        <v>316</v>
      </c>
    </row>
    <row r="24" spans="1:27" hidden="1" x14ac:dyDescent="0.4">
      <c r="A24" s="3" t="s">
        <v>439</v>
      </c>
      <c r="B24" s="28">
        <v>7920000</v>
      </c>
      <c r="C24" s="2" t="s">
        <v>299</v>
      </c>
      <c r="D24" s="31">
        <v>10.275239930762613</v>
      </c>
      <c r="E24" s="22">
        <v>81000</v>
      </c>
      <c r="F24" s="23">
        <v>64.777725126109189</v>
      </c>
      <c r="G24" s="23">
        <v>63.347972058345761</v>
      </c>
      <c r="H24" s="23">
        <v>46.223762107569719</v>
      </c>
      <c r="I24" s="23">
        <v>9.4981943210491373</v>
      </c>
      <c r="J24" s="23">
        <v>13.311217193222111</v>
      </c>
      <c r="K24" s="23">
        <v>61.882517121239566</v>
      </c>
      <c r="L24" s="25">
        <v>2.3833333333333333</v>
      </c>
      <c r="M24" s="25">
        <v>26.481481481481485</v>
      </c>
      <c r="N24" s="25">
        <v>1.833333333333333</v>
      </c>
      <c r="O24" s="25">
        <v>30.555555555555554</v>
      </c>
      <c r="P24" s="25">
        <v>0.25</v>
      </c>
      <c r="Q24" s="25">
        <v>6.25</v>
      </c>
      <c r="R24" s="26">
        <v>-1</v>
      </c>
      <c r="S24" s="26">
        <v>0</v>
      </c>
      <c r="T24" s="25">
        <v>1.833333333333333</v>
      </c>
      <c r="U24" s="25">
        <v>26.190476190476186</v>
      </c>
      <c r="V24" s="25">
        <v>0</v>
      </c>
      <c r="W24" s="25">
        <v>0</v>
      </c>
      <c r="X24" s="25">
        <v>6.3</v>
      </c>
      <c r="Y24" s="26">
        <v>-1</v>
      </c>
      <c r="Z24" s="25">
        <v>18.928571428571427</v>
      </c>
      <c r="AA24" s="26" t="s">
        <v>335</v>
      </c>
    </row>
    <row r="25" spans="1:27" hidden="1" x14ac:dyDescent="0.4">
      <c r="A25" s="3" t="s">
        <v>402</v>
      </c>
      <c r="B25" s="28">
        <v>6664000</v>
      </c>
      <c r="C25" s="2" t="s">
        <v>299</v>
      </c>
      <c r="D25" s="31">
        <v>9.363227619336655</v>
      </c>
      <c r="E25" s="22">
        <v>62000</v>
      </c>
      <c r="F25" s="23">
        <v>70.7343534529506</v>
      </c>
      <c r="G25" s="23">
        <v>35.077939723502141</v>
      </c>
      <c r="H25" s="23">
        <v>26.414906871875001</v>
      </c>
      <c r="I25" s="23">
        <v>41.232752740036041</v>
      </c>
      <c r="J25" s="23">
        <v>13.894106864968693</v>
      </c>
      <c r="K25" s="23">
        <v>57.546312166496705</v>
      </c>
      <c r="L25" s="25">
        <v>3.4999999999999996</v>
      </c>
      <c r="M25" s="25">
        <v>38.888888888888886</v>
      </c>
      <c r="N25" s="25">
        <v>2.2000000000000002</v>
      </c>
      <c r="O25" s="25">
        <v>36.666666666666671</v>
      </c>
      <c r="P25" s="25">
        <v>2</v>
      </c>
      <c r="Q25" s="25">
        <v>50</v>
      </c>
      <c r="R25" s="26">
        <v>-1</v>
      </c>
      <c r="S25" s="26">
        <v>0</v>
      </c>
      <c r="T25" s="25">
        <v>2.833333333333333</v>
      </c>
      <c r="U25" s="25">
        <v>40.476190476190474</v>
      </c>
      <c r="V25" s="25">
        <v>0</v>
      </c>
      <c r="W25" s="25">
        <v>0</v>
      </c>
      <c r="X25" s="25">
        <v>10.533333333333331</v>
      </c>
      <c r="Y25" s="26">
        <v>-1</v>
      </c>
      <c r="Z25" s="25">
        <v>34.047619047619044</v>
      </c>
      <c r="AA25" s="26" t="s">
        <v>305</v>
      </c>
    </row>
    <row r="26" spans="1:27" hidden="1" x14ac:dyDescent="0.4">
      <c r="A26" s="3" t="s">
        <v>476</v>
      </c>
      <c r="B26" s="28">
        <v>68658000</v>
      </c>
      <c r="C26" s="2" t="s">
        <v>299</v>
      </c>
      <c r="D26" s="31">
        <v>8.8845309478604779</v>
      </c>
      <c r="E26" s="22">
        <v>610000</v>
      </c>
      <c r="F26" s="23">
        <v>50.859489479394824</v>
      </c>
      <c r="G26" s="23">
        <v>21.833564595836659</v>
      </c>
      <c r="H26" s="23">
        <v>35.323022575000003</v>
      </c>
      <c r="I26" s="23">
        <v>45.0722989</v>
      </c>
      <c r="J26" s="23">
        <v>51.89170657479923</v>
      </c>
      <c r="K26" s="23">
        <v>51.095076006720411</v>
      </c>
      <c r="L26" s="25">
        <v>4.1666666666666661</v>
      </c>
      <c r="M26" s="25">
        <v>46.296296296296291</v>
      </c>
      <c r="N26" s="25">
        <v>3.1</v>
      </c>
      <c r="O26" s="25">
        <v>51.666666666666671</v>
      </c>
      <c r="P26" s="25">
        <v>2.25</v>
      </c>
      <c r="Q26" s="25">
        <v>56.25</v>
      </c>
      <c r="R26" s="26">
        <v>-1</v>
      </c>
      <c r="S26" s="26">
        <v>0</v>
      </c>
      <c r="T26" s="25">
        <v>5.1666666666666661</v>
      </c>
      <c r="U26" s="25">
        <v>73.809523809523796</v>
      </c>
      <c r="V26" s="25">
        <v>0</v>
      </c>
      <c r="W26" s="25">
        <v>0</v>
      </c>
      <c r="X26" s="25">
        <v>14.683333333333332</v>
      </c>
      <c r="Y26" s="26">
        <v>-1</v>
      </c>
      <c r="Z26" s="25">
        <v>48.869047619047613</v>
      </c>
      <c r="AA26" s="26" t="s">
        <v>316</v>
      </c>
    </row>
    <row r="27" spans="1:27" x14ac:dyDescent="0.4">
      <c r="A27" s="3" t="s">
        <v>469</v>
      </c>
      <c r="B27" s="28">
        <v>1319000</v>
      </c>
      <c r="C27" s="2" t="s">
        <v>304</v>
      </c>
      <c r="D27" s="31">
        <v>8.827411931863832</v>
      </c>
      <c r="E27" s="22">
        <v>12000</v>
      </c>
      <c r="F27" s="23">
        <v>69.858544570309618</v>
      </c>
      <c r="G27" s="23">
        <v>50.037171230539599</v>
      </c>
      <c r="H27" s="23">
        <v>39.391202875000005</v>
      </c>
      <c r="I27" s="23">
        <v>38.808346222222227</v>
      </c>
      <c r="J27" s="23">
        <v>11.708159201930137</v>
      </c>
      <c r="K27" s="23">
        <v>64.836737673120851</v>
      </c>
      <c r="L27" s="25">
        <v>3.2666666666666666</v>
      </c>
      <c r="M27" s="25">
        <v>36.296296296296291</v>
      </c>
      <c r="N27" s="25">
        <v>1.1000000000000001</v>
      </c>
      <c r="O27" s="25">
        <v>18.333333333333336</v>
      </c>
      <c r="P27" s="25">
        <v>1.5</v>
      </c>
      <c r="Q27" s="25">
        <v>37.5</v>
      </c>
      <c r="R27" s="26">
        <v>0</v>
      </c>
      <c r="S27" s="26">
        <v>-1</v>
      </c>
      <c r="T27" s="25">
        <v>3.333333333333333</v>
      </c>
      <c r="U27" s="25">
        <v>47.619047619047613</v>
      </c>
      <c r="V27" s="25">
        <v>0</v>
      </c>
      <c r="W27" s="25">
        <v>0</v>
      </c>
      <c r="X27" s="25">
        <v>9.1999999999999993</v>
      </c>
      <c r="Y27" s="26">
        <v>-1</v>
      </c>
      <c r="Z27" s="25">
        <v>29.285714285714281</v>
      </c>
      <c r="AA27" s="26" t="s">
        <v>307</v>
      </c>
    </row>
    <row r="28" spans="1:27" hidden="1" x14ac:dyDescent="0.4">
      <c r="A28" s="3" t="s">
        <v>410</v>
      </c>
      <c r="B28" s="28">
        <v>2079000</v>
      </c>
      <c r="C28" s="2" t="s">
        <v>301</v>
      </c>
      <c r="D28" s="31">
        <v>8.661375557909798</v>
      </c>
      <c r="E28" s="22">
        <v>18000</v>
      </c>
      <c r="F28" s="23">
        <v>48.403265795106897</v>
      </c>
      <c r="G28" s="23">
        <v>17.390744571166735</v>
      </c>
      <c r="H28" s="23">
        <v>42.48272171875</v>
      </c>
      <c r="I28" s="23">
        <v>50.587630208333337</v>
      </c>
      <c r="J28" s="23">
        <v>27.25056021971767</v>
      </c>
      <c r="K28" s="23">
        <v>45.602910737502491</v>
      </c>
      <c r="L28" s="25">
        <v>6.3333333333333339</v>
      </c>
      <c r="M28" s="25">
        <v>70.370370370370367</v>
      </c>
      <c r="N28" s="25">
        <v>4.0333333333333332</v>
      </c>
      <c r="O28" s="25">
        <v>67.222222222222214</v>
      </c>
      <c r="P28" s="25">
        <v>3</v>
      </c>
      <c r="Q28" s="25">
        <v>75</v>
      </c>
      <c r="R28" s="26">
        <v>0</v>
      </c>
      <c r="S28" s="26">
        <v>0</v>
      </c>
      <c r="T28" s="25">
        <v>4.333333333333333</v>
      </c>
      <c r="U28" s="25">
        <v>61.904761904761898</v>
      </c>
      <c r="V28" s="25">
        <v>0</v>
      </c>
      <c r="W28" s="25">
        <v>0</v>
      </c>
      <c r="X28" s="25">
        <v>17.7</v>
      </c>
      <c r="Y28" s="26">
        <v>0</v>
      </c>
      <c r="Z28" s="25">
        <v>63.214285714285708</v>
      </c>
      <c r="AA28" s="26" t="s">
        <v>311</v>
      </c>
    </row>
    <row r="29" spans="1:27" x14ac:dyDescent="0.4">
      <c r="A29" s="3" t="s">
        <v>346</v>
      </c>
      <c r="B29" s="28">
        <v>4996000</v>
      </c>
      <c r="C29" s="2" t="s">
        <v>304</v>
      </c>
      <c r="D29" s="31">
        <v>8.0268600521181561</v>
      </c>
      <c r="E29" s="22">
        <v>40000</v>
      </c>
      <c r="F29" s="23">
        <v>75.124607982912067</v>
      </c>
      <c r="G29" s="23">
        <v>37.632465071111135</v>
      </c>
      <c r="H29" s="23">
        <v>48.540952074999993</v>
      </c>
      <c r="I29" s="23">
        <v>46.110005433333335</v>
      </c>
      <c r="J29" s="23">
        <v>19.634224611043191</v>
      </c>
      <c r="K29" s="23">
        <v>69.151462246099783</v>
      </c>
      <c r="L29" s="25">
        <v>0.75</v>
      </c>
      <c r="M29" s="25">
        <v>8.3333333333333321</v>
      </c>
      <c r="N29" s="25">
        <v>0.40000000000000008</v>
      </c>
      <c r="O29" s="25">
        <v>6.6666666666666679</v>
      </c>
      <c r="P29" s="25">
        <v>1</v>
      </c>
      <c r="Q29" s="25">
        <v>25</v>
      </c>
      <c r="R29" s="26">
        <v>-1</v>
      </c>
      <c r="S29" s="26">
        <v>0</v>
      </c>
      <c r="T29" s="25">
        <v>3</v>
      </c>
      <c r="U29" s="25">
        <v>42.857142857142854</v>
      </c>
      <c r="V29" s="25">
        <v>0</v>
      </c>
      <c r="W29" s="25">
        <v>0</v>
      </c>
      <c r="X29" s="25">
        <v>5.15</v>
      </c>
      <c r="Y29" s="26">
        <v>-1</v>
      </c>
      <c r="Z29" s="25">
        <v>14.821428571428571</v>
      </c>
      <c r="AA29" s="26" t="s">
        <v>335</v>
      </c>
    </row>
    <row r="30" spans="1:27" hidden="1" x14ac:dyDescent="0.4">
      <c r="A30" s="3" t="s">
        <v>373</v>
      </c>
      <c r="B30" s="28">
        <v>11218000</v>
      </c>
      <c r="C30" s="2" t="s">
        <v>301</v>
      </c>
      <c r="D30" s="31">
        <v>7.9136801020081249</v>
      </c>
      <c r="E30" s="22">
        <v>89000</v>
      </c>
      <c r="F30" s="23">
        <v>38.49591535904915</v>
      </c>
      <c r="G30" s="23">
        <v>14.402179260431907</v>
      </c>
      <c r="H30" s="23">
        <v>36.415840125000003</v>
      </c>
      <c r="I30" s="23">
        <v>56.046706699999994</v>
      </c>
      <c r="J30" s="23">
        <v>23.620473086563312</v>
      </c>
      <c r="K30" s="23">
        <v>37.133675470772964</v>
      </c>
      <c r="L30" s="25">
        <v>6.1666666666666661</v>
      </c>
      <c r="M30" s="25">
        <v>68.518518518518505</v>
      </c>
      <c r="N30" s="25">
        <v>3.9666666666666663</v>
      </c>
      <c r="O30" s="25">
        <v>66.111111111111114</v>
      </c>
      <c r="P30" s="25">
        <v>1.75</v>
      </c>
      <c r="Q30" s="25">
        <v>43.75</v>
      </c>
      <c r="R30" s="26">
        <v>0</v>
      </c>
      <c r="S30" s="26">
        <v>0</v>
      </c>
      <c r="T30" s="25">
        <v>3.1666666666666665</v>
      </c>
      <c r="U30" s="25">
        <v>45.238095238095241</v>
      </c>
      <c r="V30" s="25">
        <v>0.3666666666666667</v>
      </c>
      <c r="W30" s="25">
        <v>18.333333333333336</v>
      </c>
      <c r="X30" s="25">
        <v>15.416666666666666</v>
      </c>
      <c r="Y30" s="26">
        <v>0</v>
      </c>
      <c r="Z30" s="25">
        <v>55.059523809523803</v>
      </c>
      <c r="AA30" s="26" t="s">
        <v>302</v>
      </c>
    </row>
    <row r="31" spans="1:27" x14ac:dyDescent="0.4">
      <c r="A31" s="3" t="s">
        <v>376</v>
      </c>
      <c r="B31" s="28">
        <v>12092000</v>
      </c>
      <c r="C31" s="2" t="s">
        <v>304</v>
      </c>
      <c r="D31" s="31">
        <v>7.7956658161833294</v>
      </c>
      <c r="E31" s="22">
        <v>94000</v>
      </c>
      <c r="F31" s="23">
        <v>68.265047679914417</v>
      </c>
      <c r="G31" s="23">
        <v>32.436211966600005</v>
      </c>
      <c r="H31" s="23">
        <v>54.720693175000001</v>
      </c>
      <c r="I31" s="23">
        <v>46.410142733333338</v>
      </c>
      <c r="J31" s="23">
        <v>28.590292884547953</v>
      </c>
      <c r="K31" s="23">
        <v>66.325786856118924</v>
      </c>
      <c r="L31" s="25">
        <v>0.78333333333333321</v>
      </c>
      <c r="M31" s="25">
        <v>8.7037037037037024</v>
      </c>
      <c r="N31" s="25">
        <v>0.6333333333333333</v>
      </c>
      <c r="O31" s="25">
        <v>10.555555555555555</v>
      </c>
      <c r="P31" s="25">
        <v>1.5</v>
      </c>
      <c r="Q31" s="25">
        <v>37.5</v>
      </c>
      <c r="R31" s="26">
        <v>-1</v>
      </c>
      <c r="S31" s="26">
        <v>0</v>
      </c>
      <c r="T31" s="25">
        <v>3.5</v>
      </c>
      <c r="U31" s="25">
        <v>50</v>
      </c>
      <c r="V31" s="25">
        <v>0</v>
      </c>
      <c r="W31" s="25">
        <v>0</v>
      </c>
      <c r="X31" s="25">
        <v>6.4166666666666661</v>
      </c>
      <c r="Y31" s="26">
        <v>-1</v>
      </c>
      <c r="Z31" s="25">
        <v>19.345238095238095</v>
      </c>
      <c r="AA31" s="26" t="s">
        <v>335</v>
      </c>
    </row>
    <row r="32" spans="1:27" x14ac:dyDescent="0.4">
      <c r="A32" s="3" t="s">
        <v>407</v>
      </c>
      <c r="B32" s="28">
        <v>6235000</v>
      </c>
      <c r="C32" s="2" t="s">
        <v>304</v>
      </c>
      <c r="D32" s="31">
        <v>7.7425003791930083</v>
      </c>
      <c r="E32" s="22">
        <v>48000</v>
      </c>
      <c r="F32" s="23">
        <v>81.420258154469934</v>
      </c>
      <c r="G32" s="23">
        <v>22.991303776589135</v>
      </c>
      <c r="H32" s="23">
        <v>49.641327992057946</v>
      </c>
      <c r="I32" s="23">
        <v>28.126713786213784</v>
      </c>
      <c r="J32" s="23">
        <v>63.120860339439282</v>
      </c>
      <c r="K32" s="23">
        <v>73.058903737240001</v>
      </c>
      <c r="L32" s="25">
        <v>0</v>
      </c>
      <c r="M32" s="25">
        <v>0</v>
      </c>
      <c r="N32" s="25">
        <v>1.2999999999999998</v>
      </c>
      <c r="O32" s="25">
        <v>21.666666666666664</v>
      </c>
      <c r="P32" s="25">
        <v>0</v>
      </c>
      <c r="Q32" s="25">
        <v>0</v>
      </c>
      <c r="R32" s="26">
        <v>-1</v>
      </c>
      <c r="S32" s="26">
        <v>-1</v>
      </c>
      <c r="T32" s="25">
        <v>0</v>
      </c>
      <c r="U32" s="25">
        <v>0</v>
      </c>
      <c r="V32" s="25">
        <v>0</v>
      </c>
      <c r="W32" s="25">
        <v>0</v>
      </c>
      <c r="X32" s="25">
        <v>1.2999999999999998</v>
      </c>
      <c r="Y32" s="26">
        <v>-2</v>
      </c>
      <c r="Z32" s="25">
        <v>-2.5000000000000004</v>
      </c>
      <c r="AA32" s="26" t="s">
        <v>341</v>
      </c>
    </row>
    <row r="33" spans="1:27" hidden="1" x14ac:dyDescent="0.4">
      <c r="A33" s="3" t="s">
        <v>442</v>
      </c>
      <c r="B33" s="28">
        <v>101716000</v>
      </c>
      <c r="C33" s="2" t="s">
        <v>299</v>
      </c>
      <c r="D33" s="31">
        <v>7.7040156272612732</v>
      </c>
      <c r="E33" s="22">
        <v>784000</v>
      </c>
      <c r="F33" s="23">
        <v>50.458954763062415</v>
      </c>
      <c r="G33" s="23">
        <v>35.323902587046256</v>
      </c>
      <c r="H33" s="23">
        <v>45.664719675000001</v>
      </c>
      <c r="I33" s="23">
        <v>36.399882899999994</v>
      </c>
      <c r="J33" s="23">
        <v>69.310364258332612</v>
      </c>
      <c r="K33" s="23">
        <v>60.241056070955182</v>
      </c>
      <c r="L33" s="25">
        <v>4.6333333333333329</v>
      </c>
      <c r="M33" s="25">
        <v>51.481481481481474</v>
      </c>
      <c r="N33" s="25">
        <v>4.166666666666667</v>
      </c>
      <c r="O33" s="25">
        <v>69.444444444444457</v>
      </c>
      <c r="P33" s="25">
        <v>2</v>
      </c>
      <c r="Q33" s="25">
        <v>50</v>
      </c>
      <c r="R33" s="26">
        <v>0</v>
      </c>
      <c r="S33" s="26">
        <v>0</v>
      </c>
      <c r="T33" s="25">
        <v>4.833333333333333</v>
      </c>
      <c r="U33" s="25">
        <v>69.047619047619051</v>
      </c>
      <c r="V33" s="25">
        <v>0</v>
      </c>
      <c r="W33" s="25">
        <v>0</v>
      </c>
      <c r="X33" s="25">
        <v>15.633333333333333</v>
      </c>
      <c r="Y33" s="26">
        <v>0</v>
      </c>
      <c r="Z33" s="25">
        <v>55.833333333333336</v>
      </c>
      <c r="AA33" s="26" t="s">
        <v>302</v>
      </c>
    </row>
    <row r="34" spans="1:27" hidden="1" x14ac:dyDescent="0.4">
      <c r="A34" s="3" t="s">
        <v>477</v>
      </c>
      <c r="B34" s="28">
        <v>1241000</v>
      </c>
      <c r="C34" s="2" t="s">
        <v>299</v>
      </c>
      <c r="D34" s="31">
        <v>7.6603345175718376</v>
      </c>
      <c r="E34" s="22">
        <v>10000</v>
      </c>
      <c r="F34" s="23">
        <v>58.365797127894716</v>
      </c>
      <c r="G34" s="23">
        <v>41.874378598700353</v>
      </c>
      <c r="H34" s="23">
        <v>37.214906871875002</v>
      </c>
      <c r="I34" s="23">
        <v>41.232752740036041</v>
      </c>
      <c r="J34" s="23">
        <v>3.903892174375764</v>
      </c>
      <c r="K34" s="23">
        <v>52.757552501739433</v>
      </c>
      <c r="L34" s="25">
        <v>2.9833333333333329</v>
      </c>
      <c r="M34" s="25">
        <v>33.148148148148145</v>
      </c>
      <c r="N34" s="25">
        <v>1</v>
      </c>
      <c r="O34" s="25">
        <v>16.666666666666664</v>
      </c>
      <c r="P34" s="25">
        <v>1</v>
      </c>
      <c r="Q34" s="25">
        <v>25</v>
      </c>
      <c r="R34" s="26">
        <v>0</v>
      </c>
      <c r="S34" s="26">
        <v>0</v>
      </c>
      <c r="T34" s="25">
        <v>3</v>
      </c>
      <c r="U34" s="25">
        <v>42.857142857142854</v>
      </c>
      <c r="V34" s="25">
        <v>0</v>
      </c>
      <c r="W34" s="25">
        <v>0</v>
      </c>
      <c r="X34" s="25">
        <v>7.9833333333333325</v>
      </c>
      <c r="Y34" s="26">
        <v>0</v>
      </c>
      <c r="Z34" s="25">
        <v>28.511904761904759</v>
      </c>
      <c r="AA34" s="26" t="s">
        <v>307</v>
      </c>
    </row>
    <row r="35" spans="1:27" x14ac:dyDescent="0.4">
      <c r="A35" s="3" t="s">
        <v>433</v>
      </c>
      <c r="B35" s="28">
        <v>181182000</v>
      </c>
      <c r="C35" s="2" t="s">
        <v>304</v>
      </c>
      <c r="D35" s="31">
        <v>7.6518226855371205</v>
      </c>
      <c r="E35" s="22">
        <v>1386000</v>
      </c>
      <c r="F35" s="23">
        <v>54.101869771676057</v>
      </c>
      <c r="G35" s="23">
        <v>41.334507135485573</v>
      </c>
      <c r="H35" s="23">
        <v>50.2476573</v>
      </c>
      <c r="I35" s="23">
        <v>47.098084266666667</v>
      </c>
      <c r="J35" s="23">
        <v>95.473875880989624</v>
      </c>
      <c r="K35" s="23">
        <v>74.073448024598932</v>
      </c>
      <c r="L35" s="25">
        <v>5.3</v>
      </c>
      <c r="M35" s="25">
        <v>58.888888888888893</v>
      </c>
      <c r="N35" s="25">
        <v>3.1999999999999997</v>
      </c>
      <c r="O35" s="25">
        <v>53.333333333333336</v>
      </c>
      <c r="P35" s="25">
        <v>2</v>
      </c>
      <c r="Q35" s="25">
        <v>50</v>
      </c>
      <c r="R35" s="26">
        <v>-1</v>
      </c>
      <c r="S35" s="26">
        <v>0</v>
      </c>
      <c r="T35" s="25">
        <v>3.333333333333333</v>
      </c>
      <c r="U35" s="25">
        <v>47.619047619047613</v>
      </c>
      <c r="V35" s="25">
        <v>0</v>
      </c>
      <c r="W35" s="25">
        <v>0</v>
      </c>
      <c r="X35" s="25">
        <v>13.833333333333332</v>
      </c>
      <c r="Y35" s="26">
        <v>-1</v>
      </c>
      <c r="Z35" s="25">
        <v>45.833333333333329</v>
      </c>
      <c r="AA35" s="26" t="s">
        <v>316</v>
      </c>
    </row>
    <row r="36" spans="1:27" x14ac:dyDescent="0.4">
      <c r="A36" s="3" t="s">
        <v>485</v>
      </c>
      <c r="B36" s="28">
        <v>40145000</v>
      </c>
      <c r="C36" s="2" t="s">
        <v>304</v>
      </c>
      <c r="D36" s="31">
        <v>7.579204302280087</v>
      </c>
      <c r="E36" s="22">
        <v>304000</v>
      </c>
      <c r="F36" s="23">
        <v>52.844613347589167</v>
      </c>
      <c r="G36" s="23">
        <v>48.319763372546028</v>
      </c>
      <c r="H36" s="23">
        <v>38.185825375</v>
      </c>
      <c r="I36" s="23">
        <v>50.293901133333328</v>
      </c>
      <c r="J36" s="23">
        <v>35.279462619054797</v>
      </c>
      <c r="K36" s="23">
        <v>60.753634518443207</v>
      </c>
      <c r="L36" s="25">
        <v>4.333333333333333</v>
      </c>
      <c r="M36" s="25">
        <v>48.148148148148145</v>
      </c>
      <c r="N36" s="25">
        <v>3.0999999999999996</v>
      </c>
      <c r="O36" s="25">
        <v>51.666666666666657</v>
      </c>
      <c r="P36" s="25">
        <v>1.5</v>
      </c>
      <c r="Q36" s="25">
        <v>37.5</v>
      </c>
      <c r="R36" s="26">
        <v>-1</v>
      </c>
      <c r="S36" s="26">
        <v>0</v>
      </c>
      <c r="T36" s="25">
        <v>3.833333333333333</v>
      </c>
      <c r="U36" s="25">
        <v>54.761904761904759</v>
      </c>
      <c r="V36" s="25">
        <v>0</v>
      </c>
      <c r="W36" s="25">
        <v>0</v>
      </c>
      <c r="X36" s="25">
        <v>12.766666666666666</v>
      </c>
      <c r="Y36" s="26">
        <v>-1</v>
      </c>
      <c r="Z36" s="25">
        <v>42.023809523809518</v>
      </c>
      <c r="AA36" s="26" t="s">
        <v>316</v>
      </c>
    </row>
    <row r="37" spans="1:27" x14ac:dyDescent="0.4">
      <c r="A37" s="3" t="s">
        <v>411</v>
      </c>
      <c r="B37" s="28">
        <v>24234000</v>
      </c>
      <c r="C37" s="2" t="s">
        <v>304</v>
      </c>
      <c r="D37" s="31">
        <v>7.5117009171029103</v>
      </c>
      <c r="E37" s="22">
        <v>182000</v>
      </c>
      <c r="F37" s="23">
        <v>54.416020636595661</v>
      </c>
      <c r="G37" s="23">
        <v>46.825312502058715</v>
      </c>
      <c r="H37" s="23">
        <v>50.995411775000008</v>
      </c>
      <c r="I37" s="23">
        <v>56.771876900000002</v>
      </c>
      <c r="J37" s="23">
        <v>17.25718635033952</v>
      </c>
      <c r="K37" s="23">
        <v>61.990517844271196</v>
      </c>
      <c r="L37" s="25">
        <v>3.4833333333333334</v>
      </c>
      <c r="M37" s="25">
        <v>38.703703703703709</v>
      </c>
      <c r="N37" s="25">
        <v>3.166666666666667</v>
      </c>
      <c r="O37" s="25">
        <v>52.777777777777779</v>
      </c>
      <c r="P37" s="25">
        <v>0.75</v>
      </c>
      <c r="Q37" s="25">
        <v>18.75</v>
      </c>
      <c r="R37" s="26">
        <v>-1</v>
      </c>
      <c r="S37" s="26">
        <v>-1</v>
      </c>
      <c r="T37" s="25">
        <v>3.5</v>
      </c>
      <c r="U37" s="25">
        <v>50</v>
      </c>
      <c r="V37" s="25">
        <v>0</v>
      </c>
      <c r="W37" s="25">
        <v>0</v>
      </c>
      <c r="X37" s="25">
        <v>10.9</v>
      </c>
      <c r="Y37" s="26">
        <v>-2</v>
      </c>
      <c r="Z37" s="25">
        <v>31.785714285714288</v>
      </c>
      <c r="AA37" s="26" t="s">
        <v>305</v>
      </c>
    </row>
    <row r="38" spans="1:27" x14ac:dyDescent="0.4">
      <c r="A38" s="3" t="s">
        <v>412</v>
      </c>
      <c r="B38" s="28">
        <v>17574000</v>
      </c>
      <c r="C38" s="2" t="s">
        <v>304</v>
      </c>
      <c r="D38" s="31">
        <v>7.4649759338257438</v>
      </c>
      <c r="E38" s="22">
        <v>131000</v>
      </c>
      <c r="F38" s="23">
        <v>55.375265331747862</v>
      </c>
      <c r="G38" s="23">
        <v>51.540620607898965</v>
      </c>
      <c r="H38" s="23">
        <v>40.893600124999999</v>
      </c>
      <c r="I38" s="23">
        <v>61.47233636666666</v>
      </c>
      <c r="J38" s="23">
        <v>19.108937570028562</v>
      </c>
      <c r="K38" s="23">
        <v>63.378041020932919</v>
      </c>
      <c r="L38" s="25">
        <v>2.9833333333333334</v>
      </c>
      <c r="M38" s="25">
        <v>33.148148148148152</v>
      </c>
      <c r="N38" s="25">
        <v>1.4333333333333333</v>
      </c>
      <c r="O38" s="25">
        <v>23.888888888888889</v>
      </c>
      <c r="P38" s="25">
        <v>1.75</v>
      </c>
      <c r="Q38" s="25">
        <v>43.75</v>
      </c>
      <c r="R38" s="26">
        <v>-1</v>
      </c>
      <c r="S38" s="26">
        <v>0</v>
      </c>
      <c r="T38" s="25">
        <v>2.333333333333333</v>
      </c>
      <c r="U38" s="25">
        <v>33.333333333333329</v>
      </c>
      <c r="V38" s="25">
        <v>0</v>
      </c>
      <c r="W38" s="25">
        <v>0</v>
      </c>
      <c r="X38" s="25">
        <v>8.5</v>
      </c>
      <c r="Y38" s="26">
        <v>-1</v>
      </c>
      <c r="Z38" s="25">
        <v>26.785714285714285</v>
      </c>
      <c r="AA38" s="26" t="s">
        <v>307</v>
      </c>
    </row>
    <row r="39" spans="1:27" x14ac:dyDescent="0.4">
      <c r="A39" s="3" t="s">
        <v>377</v>
      </c>
      <c r="B39" s="28">
        <v>1771000</v>
      </c>
      <c r="C39" s="2" t="s">
        <v>304</v>
      </c>
      <c r="D39" s="31">
        <v>7.4565176545081906</v>
      </c>
      <c r="E39" s="22">
        <v>13000</v>
      </c>
      <c r="F39" s="23">
        <v>77.800892174530659</v>
      </c>
      <c r="G39" s="23">
        <v>40.062903775452526</v>
      </c>
      <c r="H39" s="23">
        <v>47.647581371153848</v>
      </c>
      <c r="I39" s="23">
        <v>44.078812633333335</v>
      </c>
      <c r="J39" s="23">
        <v>17.098960827281065</v>
      </c>
      <c r="K39" s="23">
        <v>70.544426785323267</v>
      </c>
      <c r="L39" s="25">
        <v>0.66666666666666663</v>
      </c>
      <c r="M39" s="25">
        <v>7.4074074074074066</v>
      </c>
      <c r="N39" s="25">
        <v>1.8666666666666665</v>
      </c>
      <c r="O39" s="25">
        <v>31.111111111111107</v>
      </c>
      <c r="P39" s="25">
        <v>1.25</v>
      </c>
      <c r="Q39" s="25">
        <v>31.25</v>
      </c>
      <c r="R39" s="26">
        <v>0</v>
      </c>
      <c r="S39" s="26">
        <v>0</v>
      </c>
      <c r="T39" s="25">
        <v>1.5</v>
      </c>
      <c r="U39" s="25">
        <v>21.428571428571427</v>
      </c>
      <c r="V39" s="25">
        <v>0</v>
      </c>
      <c r="W39" s="25">
        <v>0</v>
      </c>
      <c r="X39" s="25">
        <v>5.2833333333333332</v>
      </c>
      <c r="Y39" s="26">
        <v>0</v>
      </c>
      <c r="Z39" s="25">
        <v>18.86904761904762</v>
      </c>
      <c r="AA39" s="26" t="s">
        <v>335</v>
      </c>
    </row>
    <row r="40" spans="1:27" x14ac:dyDescent="0.4">
      <c r="A40" s="3" t="s">
        <v>406</v>
      </c>
      <c r="B40" s="28">
        <v>4500000</v>
      </c>
      <c r="C40" s="2" t="s">
        <v>304</v>
      </c>
      <c r="D40" s="31">
        <v>7.4143570881969554</v>
      </c>
      <c r="E40" s="22">
        <v>33000</v>
      </c>
      <c r="F40" s="23">
        <v>54.96349563254963</v>
      </c>
      <c r="G40" s="23">
        <v>43.960479789748135</v>
      </c>
      <c r="H40" s="23">
        <v>44.053366666666669</v>
      </c>
      <c r="I40" s="23">
        <v>54.94216913333333</v>
      </c>
      <c r="J40" s="23">
        <v>18.186229621904555</v>
      </c>
      <c r="K40" s="23">
        <v>59.312136602514464</v>
      </c>
      <c r="L40" s="25">
        <v>2.5166666666666666</v>
      </c>
      <c r="M40" s="25">
        <v>27.962962962962962</v>
      </c>
      <c r="N40" s="25">
        <v>1.5999999999999999</v>
      </c>
      <c r="O40" s="25">
        <v>26.666666666666668</v>
      </c>
      <c r="P40" s="25">
        <v>1.25</v>
      </c>
      <c r="Q40" s="25">
        <v>31.25</v>
      </c>
      <c r="R40" s="26">
        <v>0</v>
      </c>
      <c r="S40" s="26">
        <v>0</v>
      </c>
      <c r="T40" s="25">
        <v>3.5</v>
      </c>
      <c r="U40" s="25">
        <v>50</v>
      </c>
      <c r="V40" s="25">
        <v>0</v>
      </c>
      <c r="W40" s="25">
        <v>0</v>
      </c>
      <c r="X40" s="25">
        <v>8.8666666666666671</v>
      </c>
      <c r="Y40" s="26">
        <v>0</v>
      </c>
      <c r="Z40" s="25">
        <v>31.666666666666671</v>
      </c>
      <c r="AA40" s="26" t="s">
        <v>305</v>
      </c>
    </row>
    <row r="41" spans="1:27" hidden="1" x14ac:dyDescent="0.4">
      <c r="A41" s="3" t="s">
        <v>472</v>
      </c>
      <c r="B41" s="28">
        <v>18735000</v>
      </c>
      <c r="C41" s="2" t="s">
        <v>319</v>
      </c>
      <c r="D41" s="31">
        <v>7.2685463139169491</v>
      </c>
      <c r="E41" s="22">
        <v>136000</v>
      </c>
      <c r="F41" s="23">
        <v>85.633901977492769</v>
      </c>
      <c r="G41" s="23">
        <v>36.85684933519633</v>
      </c>
      <c r="H41" s="23">
        <v>62.544611543333332</v>
      </c>
      <c r="I41" s="23">
        <v>33.383926429587788</v>
      </c>
      <c r="J41" s="23">
        <v>95.408788795320092</v>
      </c>
      <c r="K41" s="23">
        <v>92.345008198608355</v>
      </c>
      <c r="L41" s="25"/>
      <c r="M41" s="25"/>
      <c r="N41" s="25"/>
      <c r="O41" s="25"/>
      <c r="P41" s="25"/>
      <c r="Q41" s="25"/>
      <c r="R41" s="26"/>
      <c r="S41" s="26"/>
      <c r="T41" s="25"/>
      <c r="U41" s="25"/>
      <c r="V41" s="25"/>
      <c r="W41" s="25"/>
      <c r="X41" s="25"/>
      <c r="Y41" s="26"/>
      <c r="Z41" s="25"/>
      <c r="AA41" s="26"/>
    </row>
    <row r="42" spans="1:27" x14ac:dyDescent="0.4">
      <c r="A42" s="3" t="s">
        <v>306</v>
      </c>
      <c r="B42" s="28">
        <v>27859000</v>
      </c>
      <c r="C42" s="2" t="s">
        <v>304</v>
      </c>
      <c r="D42" s="31">
        <v>7.1513613319760108</v>
      </c>
      <c r="E42" s="22">
        <v>199000</v>
      </c>
      <c r="F42" s="23">
        <v>60.152442445939521</v>
      </c>
      <c r="G42" s="23">
        <v>43.449190294016375</v>
      </c>
      <c r="H42" s="23">
        <v>48.228280000000005</v>
      </c>
      <c r="I42" s="23">
        <v>48.476133161111107</v>
      </c>
      <c r="J42" s="23">
        <v>19.799801952238038</v>
      </c>
      <c r="K42" s="23">
        <v>62.309832759012103</v>
      </c>
      <c r="L42" s="25">
        <v>2.833333333333333</v>
      </c>
      <c r="M42" s="25">
        <v>31.481481481481477</v>
      </c>
      <c r="N42" s="25">
        <v>0.83333333333333326</v>
      </c>
      <c r="O42" s="25">
        <v>13.888888888888888</v>
      </c>
      <c r="P42" s="25">
        <v>1.75</v>
      </c>
      <c r="Q42" s="25">
        <v>43.75</v>
      </c>
      <c r="R42" s="26">
        <v>-1</v>
      </c>
      <c r="S42" s="26">
        <v>0</v>
      </c>
      <c r="T42" s="25">
        <v>3.833333333333333</v>
      </c>
      <c r="U42" s="25">
        <v>54.761904761904759</v>
      </c>
      <c r="V42" s="25">
        <v>0</v>
      </c>
      <c r="W42" s="25">
        <v>0</v>
      </c>
      <c r="X42" s="25">
        <v>9.25</v>
      </c>
      <c r="Y42" s="26">
        <v>-1</v>
      </c>
      <c r="Z42" s="25">
        <v>29.464285714285715</v>
      </c>
      <c r="AA42" s="26" t="s">
        <v>307</v>
      </c>
    </row>
    <row r="43" spans="1:27" x14ac:dyDescent="0.4">
      <c r="A43" s="3" t="s">
        <v>355</v>
      </c>
      <c r="B43" s="28">
        <v>927000</v>
      </c>
      <c r="C43" s="2" t="s">
        <v>304</v>
      </c>
      <c r="D43" s="31">
        <v>7.1486757733150093</v>
      </c>
      <c r="E43" s="22">
        <v>7000</v>
      </c>
      <c r="F43" s="23">
        <v>66.786674953732955</v>
      </c>
      <c r="G43" s="23">
        <v>37.973250110580501</v>
      </c>
      <c r="H43" s="23">
        <v>33.91801236050302</v>
      </c>
      <c r="I43" s="23">
        <v>48.113645892858266</v>
      </c>
      <c r="J43" s="23">
        <v>21.297131403244961</v>
      </c>
      <c r="K43" s="23">
        <v>61.164785369906646</v>
      </c>
      <c r="L43" s="25">
        <v>2.7333333333333334</v>
      </c>
      <c r="M43" s="25">
        <v>30.37037037037037</v>
      </c>
      <c r="N43" s="25">
        <v>2.5666666666666669</v>
      </c>
      <c r="O43" s="25">
        <v>42.777777777777779</v>
      </c>
      <c r="P43" s="25">
        <v>1.25</v>
      </c>
      <c r="Q43" s="25">
        <v>31.25</v>
      </c>
      <c r="R43" s="26">
        <v>0</v>
      </c>
      <c r="S43" s="26">
        <v>0</v>
      </c>
      <c r="T43" s="25">
        <v>3.333333333333333</v>
      </c>
      <c r="U43" s="25">
        <v>47.619047619047613</v>
      </c>
      <c r="V43" s="25">
        <v>0</v>
      </c>
      <c r="W43" s="25">
        <v>0</v>
      </c>
      <c r="X43" s="25">
        <v>9.8833333333333329</v>
      </c>
      <c r="Y43" s="26">
        <v>0</v>
      </c>
      <c r="Z43" s="25">
        <v>35.297619047619044</v>
      </c>
      <c r="AA43" s="26" t="s">
        <v>305</v>
      </c>
    </row>
    <row r="44" spans="1:27" x14ac:dyDescent="0.4">
      <c r="A44" s="3" t="s">
        <v>395</v>
      </c>
      <c r="B44" s="28">
        <v>47236000</v>
      </c>
      <c r="C44" s="2" t="s">
        <v>304</v>
      </c>
      <c r="D44" s="31">
        <v>6.9369665492530785</v>
      </c>
      <c r="E44" s="22">
        <v>328000</v>
      </c>
      <c r="F44" s="23">
        <v>55.10859311714303</v>
      </c>
      <c r="G44" s="23">
        <v>48.661655124562593</v>
      </c>
      <c r="H44" s="23">
        <v>49.647457150000008</v>
      </c>
      <c r="I44" s="23">
        <v>44.499702500000005</v>
      </c>
      <c r="J44" s="23">
        <v>66.821017128864568</v>
      </c>
      <c r="K44" s="23">
        <v>70.591489428719484</v>
      </c>
      <c r="L44" s="25">
        <v>3.2166666666666668</v>
      </c>
      <c r="M44" s="25">
        <v>35.74074074074074</v>
      </c>
      <c r="N44" s="25">
        <v>2.333333333333333</v>
      </c>
      <c r="O44" s="25">
        <v>38.888888888888886</v>
      </c>
      <c r="P44" s="25">
        <v>1.5</v>
      </c>
      <c r="Q44" s="25">
        <v>37.5</v>
      </c>
      <c r="R44" s="26">
        <v>-1</v>
      </c>
      <c r="S44" s="26">
        <v>0</v>
      </c>
      <c r="T44" s="25">
        <v>4.1666666666666661</v>
      </c>
      <c r="U44" s="25">
        <v>59.523809523809511</v>
      </c>
      <c r="V44" s="25">
        <v>0</v>
      </c>
      <c r="W44" s="25">
        <v>0</v>
      </c>
      <c r="X44" s="25">
        <v>11.216666666666665</v>
      </c>
      <c r="Y44" s="26">
        <v>-1</v>
      </c>
      <c r="Z44" s="25">
        <v>36.488095238095234</v>
      </c>
      <c r="AA44" s="26" t="s">
        <v>305</v>
      </c>
    </row>
    <row r="45" spans="1:27" hidden="1" x14ac:dyDescent="0.4">
      <c r="A45" s="3" t="s">
        <v>413</v>
      </c>
      <c r="B45" s="28">
        <v>30723000</v>
      </c>
      <c r="C45" s="2" t="s">
        <v>299</v>
      </c>
      <c r="D45" s="31">
        <v>6.9144231259973514</v>
      </c>
      <c r="E45" s="22">
        <v>212000</v>
      </c>
      <c r="F45" s="23">
        <v>36.240963571381641</v>
      </c>
      <c r="G45" s="23">
        <v>28.372377080650704</v>
      </c>
      <c r="H45" s="23">
        <v>39.558909999999997</v>
      </c>
      <c r="I45" s="23">
        <v>41.232752740036041</v>
      </c>
      <c r="J45" s="23">
        <v>27.767190874403067</v>
      </c>
      <c r="K45" s="23">
        <v>39.22525132573513</v>
      </c>
      <c r="L45" s="25">
        <v>3.6</v>
      </c>
      <c r="M45" s="25">
        <v>40</v>
      </c>
      <c r="N45" s="25">
        <v>3.2333333333333334</v>
      </c>
      <c r="O45" s="25">
        <v>53.888888888888886</v>
      </c>
      <c r="P45" s="25">
        <v>2.25</v>
      </c>
      <c r="Q45" s="25">
        <v>56.25</v>
      </c>
      <c r="R45" s="26">
        <v>-1</v>
      </c>
      <c r="S45" s="26">
        <v>0</v>
      </c>
      <c r="T45" s="25">
        <v>2.6666666666666665</v>
      </c>
      <c r="U45" s="25">
        <v>38.095238095238095</v>
      </c>
      <c r="V45" s="25">
        <v>0</v>
      </c>
      <c r="W45" s="25">
        <v>0</v>
      </c>
      <c r="X45" s="25">
        <v>11.75</v>
      </c>
      <c r="Y45" s="26">
        <v>-1</v>
      </c>
      <c r="Z45" s="25">
        <v>38.392857142857146</v>
      </c>
      <c r="AA45" s="26" t="s">
        <v>305</v>
      </c>
    </row>
    <row r="46" spans="1:27" hidden="1" x14ac:dyDescent="0.4">
      <c r="A46" s="3" t="s">
        <v>300</v>
      </c>
      <c r="B46" s="28">
        <v>2923000</v>
      </c>
      <c r="C46" s="2" t="s">
        <v>301</v>
      </c>
      <c r="D46" s="31">
        <v>6.8708719206204023</v>
      </c>
      <c r="E46" s="22">
        <v>20000</v>
      </c>
      <c r="F46" s="23">
        <v>45.986325119449639</v>
      </c>
      <c r="G46" s="23">
        <v>20.737661899339315</v>
      </c>
      <c r="H46" s="23">
        <v>44.265882855355358</v>
      </c>
      <c r="I46" s="23">
        <v>48.397433967300628</v>
      </c>
      <c r="J46" s="23">
        <v>26.961270717444787</v>
      </c>
      <c r="K46" s="23">
        <v>45.200894971429349</v>
      </c>
      <c r="L46" s="25">
        <v>6.55</v>
      </c>
      <c r="M46" s="25">
        <v>72.777777777777771</v>
      </c>
      <c r="N46" s="25">
        <v>3.8</v>
      </c>
      <c r="O46" s="25">
        <v>63.333333333333329</v>
      </c>
      <c r="P46" s="25">
        <v>2.75</v>
      </c>
      <c r="Q46" s="25">
        <v>68.75</v>
      </c>
      <c r="R46" s="26">
        <v>-1</v>
      </c>
      <c r="S46" s="26">
        <v>0</v>
      </c>
      <c r="T46" s="25">
        <v>4.6666666666666661</v>
      </c>
      <c r="U46" s="25">
        <v>66.666666666666657</v>
      </c>
      <c r="V46" s="25">
        <v>0</v>
      </c>
      <c r="W46" s="25">
        <v>0</v>
      </c>
      <c r="X46" s="25">
        <v>17.766666666666666</v>
      </c>
      <c r="Y46" s="26">
        <v>-1</v>
      </c>
      <c r="Z46" s="25">
        <v>59.88095238095238</v>
      </c>
      <c r="AA46" s="26" t="s">
        <v>302</v>
      </c>
    </row>
    <row r="47" spans="1:27" x14ac:dyDescent="0.4">
      <c r="A47" s="3" t="s">
        <v>337</v>
      </c>
      <c r="B47" s="28">
        <v>22835000</v>
      </c>
      <c r="C47" s="2" t="s">
        <v>304</v>
      </c>
      <c r="D47" s="31">
        <v>6.8672056919361291</v>
      </c>
      <c r="E47" s="22">
        <v>157000</v>
      </c>
      <c r="F47" s="23">
        <v>65.876314843668482</v>
      </c>
      <c r="G47" s="23">
        <v>36.473538101073892</v>
      </c>
      <c r="H47" s="23">
        <v>46.221596625000004</v>
      </c>
      <c r="I47" s="23">
        <v>46.324943733333328</v>
      </c>
      <c r="J47" s="23">
        <v>53.888460043923068</v>
      </c>
      <c r="K47" s="23">
        <v>69.64099588849848</v>
      </c>
      <c r="L47" s="25">
        <v>2.4</v>
      </c>
      <c r="M47" s="25">
        <v>26.666666666666668</v>
      </c>
      <c r="N47" s="25">
        <v>1.4666666666666668</v>
      </c>
      <c r="O47" s="25">
        <v>24.444444444444446</v>
      </c>
      <c r="P47" s="25">
        <v>0.75</v>
      </c>
      <c r="Q47" s="25">
        <v>18.75</v>
      </c>
      <c r="R47" s="26">
        <v>-1</v>
      </c>
      <c r="S47" s="26">
        <v>0</v>
      </c>
      <c r="T47" s="25">
        <v>3.5</v>
      </c>
      <c r="U47" s="25">
        <v>50</v>
      </c>
      <c r="V47" s="25">
        <v>0</v>
      </c>
      <c r="W47" s="25">
        <v>0</v>
      </c>
      <c r="X47" s="25">
        <v>8.1166666666666671</v>
      </c>
      <c r="Y47" s="26">
        <v>-1</v>
      </c>
      <c r="Z47" s="25">
        <v>25.416666666666671</v>
      </c>
      <c r="AA47" s="26" t="s">
        <v>307</v>
      </c>
    </row>
    <row r="48" spans="1:27" x14ac:dyDescent="0.4">
      <c r="A48" s="3" t="s">
        <v>478</v>
      </c>
      <c r="B48" s="28">
        <v>7417000</v>
      </c>
      <c r="C48" s="2" t="s">
        <v>304</v>
      </c>
      <c r="D48" s="31">
        <v>6.8079263948428279</v>
      </c>
      <c r="E48" s="22">
        <v>50000</v>
      </c>
      <c r="F48" s="23">
        <v>69.955216654291505</v>
      </c>
      <c r="G48" s="23">
        <v>31.469824467632169</v>
      </c>
      <c r="H48" s="23">
        <v>45.348642499999997</v>
      </c>
      <c r="I48" s="23">
        <v>42.286489766666669</v>
      </c>
      <c r="J48" s="23">
        <v>17.056589873765066</v>
      </c>
      <c r="K48" s="23">
        <v>61.287976229152136</v>
      </c>
      <c r="L48" s="25">
        <v>2.583333333333333</v>
      </c>
      <c r="M48" s="25">
        <v>28.703703703703699</v>
      </c>
      <c r="N48" s="25">
        <v>1.2666666666666666</v>
      </c>
      <c r="O48" s="25">
        <v>21.111111111111111</v>
      </c>
      <c r="P48" s="25">
        <v>1.25</v>
      </c>
      <c r="Q48" s="25">
        <v>31.25</v>
      </c>
      <c r="R48" s="26">
        <v>0</v>
      </c>
      <c r="S48" s="26">
        <v>0</v>
      </c>
      <c r="T48" s="25">
        <v>1.5</v>
      </c>
      <c r="U48" s="25">
        <v>21.428571428571427</v>
      </c>
      <c r="V48" s="25">
        <v>0</v>
      </c>
      <c r="W48" s="25">
        <v>0</v>
      </c>
      <c r="X48" s="25">
        <v>6.6</v>
      </c>
      <c r="Y48" s="26">
        <v>0</v>
      </c>
      <c r="Z48" s="25">
        <v>23.571428571428569</v>
      </c>
      <c r="AA48" s="26" t="s">
        <v>307</v>
      </c>
    </row>
    <row r="49" spans="1:27" x14ac:dyDescent="0.4">
      <c r="A49" s="3" t="s">
        <v>432</v>
      </c>
      <c r="B49" s="28">
        <v>19897000</v>
      </c>
      <c r="C49" s="2" t="s">
        <v>304</v>
      </c>
      <c r="D49" s="31">
        <v>6.7051457495887004</v>
      </c>
      <c r="E49" s="22">
        <v>133000</v>
      </c>
      <c r="F49" s="23">
        <v>61.881459552209584</v>
      </c>
      <c r="G49" s="23">
        <v>41.199938496602954</v>
      </c>
      <c r="H49" s="23">
        <v>37.047694700000001</v>
      </c>
      <c r="I49" s="23">
        <v>45.023649066666671</v>
      </c>
      <c r="J49" s="23">
        <v>50.365521700863752</v>
      </c>
      <c r="K49" s="23">
        <v>65.556579435912838</v>
      </c>
      <c r="L49" s="25">
        <v>2.6166666666666667</v>
      </c>
      <c r="M49" s="25">
        <v>29.074074074074076</v>
      </c>
      <c r="N49" s="25">
        <v>2.1333333333333333</v>
      </c>
      <c r="O49" s="25">
        <v>35.555555555555557</v>
      </c>
      <c r="P49" s="25">
        <v>1</v>
      </c>
      <c r="Q49" s="25">
        <v>25</v>
      </c>
      <c r="R49" s="26">
        <v>-1</v>
      </c>
      <c r="S49" s="26">
        <v>0</v>
      </c>
      <c r="T49" s="25">
        <v>2.5</v>
      </c>
      <c r="U49" s="25">
        <v>35.714285714285715</v>
      </c>
      <c r="V49" s="25">
        <v>0</v>
      </c>
      <c r="W49" s="25">
        <v>0</v>
      </c>
      <c r="X49" s="25">
        <v>8.25</v>
      </c>
      <c r="Y49" s="26">
        <v>-1</v>
      </c>
      <c r="Z49" s="25">
        <v>25.892857142857146</v>
      </c>
      <c r="AA49" s="26" t="s">
        <v>307</v>
      </c>
    </row>
    <row r="50" spans="1:27" x14ac:dyDescent="0.4">
      <c r="A50" s="3" t="s">
        <v>498</v>
      </c>
      <c r="B50" s="28">
        <v>15777000</v>
      </c>
      <c r="C50" s="2" t="s">
        <v>304</v>
      </c>
      <c r="D50" s="31">
        <v>6.6703048528923876</v>
      </c>
      <c r="E50" s="22">
        <v>105000</v>
      </c>
      <c r="F50" s="23">
        <v>66.348682013737417</v>
      </c>
      <c r="G50" s="23">
        <v>45.490332031879525</v>
      </c>
      <c r="H50" s="23">
        <v>36.611856725000003</v>
      </c>
      <c r="I50" s="23">
        <v>53.014197633333332</v>
      </c>
      <c r="J50" s="23">
        <v>25.323268216194808</v>
      </c>
      <c r="K50" s="23">
        <v>66.401122940657899</v>
      </c>
      <c r="L50" s="25">
        <v>1.05</v>
      </c>
      <c r="M50" s="25">
        <v>11.666666666666666</v>
      </c>
      <c r="N50" s="25">
        <v>1.0333333333333334</v>
      </c>
      <c r="O50" s="25">
        <v>17.222222222222225</v>
      </c>
      <c r="P50" s="25">
        <v>1.75</v>
      </c>
      <c r="Q50" s="25">
        <v>43.75</v>
      </c>
      <c r="R50" s="26">
        <v>-1</v>
      </c>
      <c r="S50" s="26">
        <v>0</v>
      </c>
      <c r="T50" s="25">
        <v>2.5</v>
      </c>
      <c r="U50" s="25">
        <v>35.714285714285715</v>
      </c>
      <c r="V50" s="25">
        <v>0</v>
      </c>
      <c r="W50" s="25">
        <v>0</v>
      </c>
      <c r="X50" s="25">
        <v>6.3333333333333339</v>
      </c>
      <c r="Y50" s="26">
        <v>-1</v>
      </c>
      <c r="Z50" s="25">
        <v>19.047619047619051</v>
      </c>
      <c r="AA50" s="26" t="s">
        <v>335</v>
      </c>
    </row>
    <row r="51" spans="1:27" hidden="1" x14ac:dyDescent="0.4">
      <c r="A51" s="3" t="s">
        <v>482</v>
      </c>
      <c r="B51" s="28">
        <v>78271000</v>
      </c>
      <c r="C51" s="2" t="s">
        <v>301</v>
      </c>
      <c r="D51" s="31">
        <v>6.4981758473408302</v>
      </c>
      <c r="E51" s="22">
        <v>509000</v>
      </c>
      <c r="F51" s="23">
        <v>46.960708646516252</v>
      </c>
      <c r="G51" s="23">
        <v>22.166871030974132</v>
      </c>
      <c r="H51" s="23">
        <v>46.977196938061937</v>
      </c>
      <c r="I51" s="23">
        <v>48.637091758241766</v>
      </c>
      <c r="J51" s="23">
        <v>47.87316817148232</v>
      </c>
      <c r="K51" s="23">
        <v>51.579931199884079</v>
      </c>
      <c r="L51" s="25">
        <v>5.9999999999999991</v>
      </c>
      <c r="M51" s="25">
        <v>66.666666666666657</v>
      </c>
      <c r="N51" s="25">
        <v>3.4333333333333336</v>
      </c>
      <c r="O51" s="25">
        <v>57.222222222222229</v>
      </c>
      <c r="P51" s="25">
        <v>1.5</v>
      </c>
      <c r="Q51" s="25">
        <v>37.5</v>
      </c>
      <c r="R51" s="26">
        <v>0</v>
      </c>
      <c r="S51" s="26">
        <v>0</v>
      </c>
      <c r="T51" s="25">
        <v>2.333333333333333</v>
      </c>
      <c r="U51" s="25">
        <v>33.333333333333329</v>
      </c>
      <c r="V51" s="25">
        <v>0</v>
      </c>
      <c r="W51" s="25">
        <v>0</v>
      </c>
      <c r="X51" s="25">
        <v>13.266666666666666</v>
      </c>
      <c r="Y51" s="26">
        <v>0</v>
      </c>
      <c r="Z51" s="25">
        <v>47.38095238095238</v>
      </c>
      <c r="AA51" s="26" t="s">
        <v>316</v>
      </c>
    </row>
    <row r="52" spans="1:27" hidden="1" x14ac:dyDescent="0.4">
      <c r="A52" s="3" t="s">
        <v>486</v>
      </c>
      <c r="B52" s="28">
        <v>44658000</v>
      </c>
      <c r="C52" s="2" t="s">
        <v>301</v>
      </c>
      <c r="D52" s="31">
        <v>6.4124109470781558</v>
      </c>
      <c r="E52" s="22">
        <v>286000</v>
      </c>
      <c r="F52" s="23">
        <v>53.953541947328517</v>
      </c>
      <c r="G52" s="23">
        <v>15.916438405339088</v>
      </c>
      <c r="H52" s="23">
        <v>46.388141899999994</v>
      </c>
      <c r="I52" s="23">
        <v>39.04612190000001</v>
      </c>
      <c r="J52" s="23">
        <v>62.223026491840663</v>
      </c>
      <c r="K52" s="23">
        <v>54.384732379530433</v>
      </c>
      <c r="L52" s="25">
        <v>5.9166666666666661</v>
      </c>
      <c r="M52" s="25">
        <v>65.740740740740733</v>
      </c>
      <c r="N52" s="25">
        <v>2.7666666666666666</v>
      </c>
      <c r="O52" s="25">
        <v>46.111111111111107</v>
      </c>
      <c r="P52" s="25">
        <v>2.5</v>
      </c>
      <c r="Q52" s="25">
        <v>62.5</v>
      </c>
      <c r="R52" s="26">
        <v>-1</v>
      </c>
      <c r="S52" s="26">
        <v>0</v>
      </c>
      <c r="T52" s="25">
        <v>4.6666666666666661</v>
      </c>
      <c r="U52" s="25">
        <v>66.666666666666657</v>
      </c>
      <c r="V52" s="25">
        <v>0</v>
      </c>
      <c r="W52" s="25">
        <v>0</v>
      </c>
      <c r="X52" s="25">
        <v>15.85</v>
      </c>
      <c r="Y52" s="26">
        <v>-1</v>
      </c>
      <c r="Z52" s="25">
        <v>53.035714285714285</v>
      </c>
      <c r="AA52" s="26" t="s">
        <v>302</v>
      </c>
    </row>
    <row r="53" spans="1:27" x14ac:dyDescent="0.4">
      <c r="A53" s="3" t="s">
        <v>361</v>
      </c>
      <c r="B53" s="28">
        <v>1175000</v>
      </c>
      <c r="C53" s="2" t="s">
        <v>304</v>
      </c>
      <c r="D53" s="31">
        <v>6.363696550120129</v>
      </c>
      <c r="E53" s="22">
        <v>7000</v>
      </c>
      <c r="F53" s="23">
        <v>68.397730049735443</v>
      </c>
      <c r="G53" s="23">
        <v>40.840055191678914</v>
      </c>
      <c r="H53" s="23">
        <v>36.711185350595237</v>
      </c>
      <c r="I53" s="23">
        <v>48.476133161111107</v>
      </c>
      <c r="J53" s="23">
        <v>10.12606550326173</v>
      </c>
      <c r="K53" s="23">
        <v>61.656159559645545</v>
      </c>
      <c r="L53" s="25">
        <v>0.33333333333333331</v>
      </c>
      <c r="M53" s="25">
        <v>3.7037037037037033</v>
      </c>
      <c r="N53" s="25">
        <v>0.73333333333333339</v>
      </c>
      <c r="O53" s="25">
        <v>12.222222222222223</v>
      </c>
      <c r="P53" s="25">
        <v>0.5</v>
      </c>
      <c r="Q53" s="25">
        <v>12.5</v>
      </c>
      <c r="R53" s="26">
        <v>-1</v>
      </c>
      <c r="S53" s="26">
        <v>0</v>
      </c>
      <c r="T53" s="25">
        <v>1.833333333333333</v>
      </c>
      <c r="U53" s="25">
        <v>26.190476190476186</v>
      </c>
      <c r="V53" s="25">
        <v>0</v>
      </c>
      <c r="W53" s="25">
        <v>0</v>
      </c>
      <c r="X53" s="25">
        <v>3.3999999999999995</v>
      </c>
      <c r="Y53" s="26">
        <v>-1</v>
      </c>
      <c r="Z53" s="25">
        <v>8.5714285714285694</v>
      </c>
      <c r="AA53" s="26" t="s">
        <v>341</v>
      </c>
    </row>
    <row r="54" spans="1:27" x14ac:dyDescent="0.4">
      <c r="A54" s="3" t="s">
        <v>475</v>
      </c>
      <c r="B54" s="28">
        <v>53880000</v>
      </c>
      <c r="C54" s="2" t="s">
        <v>304</v>
      </c>
      <c r="D54" s="31">
        <v>6.2400197786929095</v>
      </c>
      <c r="E54" s="22">
        <v>336000</v>
      </c>
      <c r="F54" s="23">
        <v>55.544326557628416</v>
      </c>
      <c r="G54" s="23">
        <v>47.25181293043574</v>
      </c>
      <c r="H54" s="23">
        <v>34.871482299999997</v>
      </c>
      <c r="I54" s="23">
        <v>52.746498833333341</v>
      </c>
      <c r="J54" s="23">
        <v>29.144134623369382</v>
      </c>
      <c r="K54" s="23">
        <v>60.50278325942903</v>
      </c>
      <c r="L54" s="25">
        <v>3.35</v>
      </c>
      <c r="M54" s="25">
        <v>37.222222222222221</v>
      </c>
      <c r="N54" s="25">
        <v>2.5</v>
      </c>
      <c r="O54" s="25">
        <v>41.666666666666671</v>
      </c>
      <c r="P54" s="25">
        <v>1</v>
      </c>
      <c r="Q54" s="25">
        <v>25</v>
      </c>
      <c r="R54" s="26">
        <v>-1</v>
      </c>
      <c r="S54" s="26">
        <v>0</v>
      </c>
      <c r="T54" s="25">
        <v>3.333333333333333</v>
      </c>
      <c r="U54" s="25">
        <v>47.619047619047613</v>
      </c>
      <c r="V54" s="25">
        <v>0</v>
      </c>
      <c r="W54" s="25">
        <v>0</v>
      </c>
      <c r="X54" s="25">
        <v>10.183333333333334</v>
      </c>
      <c r="Y54" s="26">
        <v>-1</v>
      </c>
      <c r="Z54" s="25">
        <v>32.797619047619051</v>
      </c>
      <c r="AA54" s="26" t="s">
        <v>305</v>
      </c>
    </row>
    <row r="55" spans="1:27" x14ac:dyDescent="0.4">
      <c r="A55" s="3" t="s">
        <v>364</v>
      </c>
      <c r="B55" s="28">
        <v>99873000</v>
      </c>
      <c r="C55" s="2" t="s">
        <v>304</v>
      </c>
      <c r="D55" s="31">
        <v>6.1499311743781542</v>
      </c>
      <c r="E55" s="22">
        <v>614000</v>
      </c>
      <c r="F55" s="23">
        <v>62.377196798381149</v>
      </c>
      <c r="G55" s="23">
        <v>47.472112108313247</v>
      </c>
      <c r="H55" s="23">
        <v>27.284046250000003</v>
      </c>
      <c r="I55" s="23">
        <v>34.5513938</v>
      </c>
      <c r="J55" s="23">
        <v>55.317492068160355</v>
      </c>
      <c r="K55" s="23">
        <v>64.47161269790206</v>
      </c>
      <c r="L55" s="25">
        <v>2.5</v>
      </c>
      <c r="M55" s="25">
        <v>27.777777777777779</v>
      </c>
      <c r="N55" s="25">
        <v>3.066666666666666</v>
      </c>
      <c r="O55" s="25">
        <v>51.111111111111093</v>
      </c>
      <c r="P55" s="25">
        <v>2.25</v>
      </c>
      <c r="Q55" s="25">
        <v>56.25</v>
      </c>
      <c r="R55" s="26">
        <v>-1</v>
      </c>
      <c r="S55" s="26">
        <v>0</v>
      </c>
      <c r="T55" s="25">
        <v>3.333333333333333</v>
      </c>
      <c r="U55" s="25">
        <v>47.619047619047613</v>
      </c>
      <c r="V55" s="25">
        <v>0</v>
      </c>
      <c r="W55" s="25">
        <v>0</v>
      </c>
      <c r="X55" s="25">
        <v>11.149999999999999</v>
      </c>
      <c r="Y55" s="26">
        <v>-1</v>
      </c>
      <c r="Z55" s="25">
        <v>36.249999999999993</v>
      </c>
      <c r="AA55" s="26" t="s">
        <v>305</v>
      </c>
    </row>
    <row r="56" spans="1:27" hidden="1" x14ac:dyDescent="0.4">
      <c r="A56" s="3" t="s">
        <v>384</v>
      </c>
      <c r="B56" s="28">
        <v>1309054000</v>
      </c>
      <c r="C56" s="2" t="s">
        <v>299</v>
      </c>
      <c r="D56" s="31">
        <v>6.1030566677322708</v>
      </c>
      <c r="E56" s="22">
        <v>7989000</v>
      </c>
      <c r="F56" s="23">
        <v>46.162312538674065</v>
      </c>
      <c r="G56" s="23">
        <v>29.7818545107402</v>
      </c>
      <c r="H56" s="23">
        <v>32.358622341666667</v>
      </c>
      <c r="I56" s="23">
        <v>41.084675366666666</v>
      </c>
      <c r="J56" s="23">
        <v>80.004518109102619</v>
      </c>
      <c r="K56" s="23">
        <v>55.488840611591129</v>
      </c>
      <c r="L56" s="25">
        <v>4.166666666666667</v>
      </c>
      <c r="M56" s="25">
        <v>46.296296296296305</v>
      </c>
      <c r="N56" s="25">
        <v>3.2</v>
      </c>
      <c r="O56" s="25">
        <v>53.333333333333336</v>
      </c>
      <c r="P56" s="25">
        <v>2.25</v>
      </c>
      <c r="Q56" s="25">
        <v>56.25</v>
      </c>
      <c r="R56" s="26">
        <v>0</v>
      </c>
      <c r="S56" s="26">
        <v>0</v>
      </c>
      <c r="T56" s="25">
        <v>3.1666666666666665</v>
      </c>
      <c r="U56" s="25">
        <v>45.238095238095241</v>
      </c>
      <c r="V56" s="25">
        <v>0</v>
      </c>
      <c r="W56" s="25">
        <v>0</v>
      </c>
      <c r="X56" s="25">
        <v>12.783333333333333</v>
      </c>
      <c r="Y56" s="26">
        <v>0</v>
      </c>
      <c r="Z56" s="25">
        <v>45.654761904761905</v>
      </c>
      <c r="AA56" s="26" t="s">
        <v>316</v>
      </c>
    </row>
    <row r="57" spans="1:27" hidden="1" x14ac:dyDescent="0.4">
      <c r="A57" s="3" t="s">
        <v>350</v>
      </c>
      <c r="B57" s="28">
        <v>4236000</v>
      </c>
      <c r="C57" s="2" t="s">
        <v>301</v>
      </c>
      <c r="D57" s="31">
        <v>5.9921108936072818</v>
      </c>
      <c r="E57" s="22">
        <v>25000</v>
      </c>
      <c r="F57" s="23">
        <v>35.689501480679489</v>
      </c>
      <c r="G57" s="23">
        <v>20.155849899770683</v>
      </c>
      <c r="H57" s="23">
        <v>34.119343725</v>
      </c>
      <c r="I57" s="23">
        <v>48.27667473333333</v>
      </c>
      <c r="J57" s="23">
        <v>12.161024632524351</v>
      </c>
      <c r="K57" s="23">
        <v>32.695274159604111</v>
      </c>
      <c r="L57" s="25">
        <v>6.9333333333333327</v>
      </c>
      <c r="M57" s="25">
        <v>77.037037037037024</v>
      </c>
      <c r="N57" s="25">
        <v>4.7</v>
      </c>
      <c r="O57" s="25">
        <v>78.333333333333329</v>
      </c>
      <c r="P57" s="25">
        <v>2.25</v>
      </c>
      <c r="Q57" s="25">
        <v>56.25</v>
      </c>
      <c r="R57" s="26">
        <v>0</v>
      </c>
      <c r="S57" s="26">
        <v>0</v>
      </c>
      <c r="T57" s="25">
        <v>4.833333333333333</v>
      </c>
      <c r="U57" s="25">
        <v>69.047619047619051</v>
      </c>
      <c r="V57" s="25">
        <v>0.3666666666666667</v>
      </c>
      <c r="W57" s="25">
        <v>18.333333333333336</v>
      </c>
      <c r="X57" s="25">
        <v>19.083333333333332</v>
      </c>
      <c r="Y57" s="26">
        <v>0</v>
      </c>
      <c r="Z57" s="25">
        <v>68.154761904761898</v>
      </c>
      <c r="AA57" s="26" t="s">
        <v>311</v>
      </c>
    </row>
    <row r="58" spans="1:27" hidden="1" x14ac:dyDescent="0.4">
      <c r="A58" s="3" t="s">
        <v>427</v>
      </c>
      <c r="B58" s="28">
        <v>28656000</v>
      </c>
      <c r="C58" s="2" t="s">
        <v>299</v>
      </c>
      <c r="D58" s="31">
        <v>5.9506526422071468</v>
      </c>
      <c r="E58" s="22">
        <v>171000</v>
      </c>
      <c r="F58" s="23">
        <v>51.990393857094105</v>
      </c>
      <c r="G58" s="23">
        <v>35.623248892392809</v>
      </c>
      <c r="H58" s="23">
        <v>32.152118825000002</v>
      </c>
      <c r="I58" s="23">
        <v>8.6754663266666654</v>
      </c>
      <c r="J58" s="23">
        <v>34.690086922919342</v>
      </c>
      <c r="K58" s="23">
        <v>44.132146706470273</v>
      </c>
      <c r="L58" s="25">
        <v>3.1666666666666665</v>
      </c>
      <c r="M58" s="25">
        <v>35.185185185185183</v>
      </c>
      <c r="N58" s="25">
        <v>2.5</v>
      </c>
      <c r="O58" s="25">
        <v>41.666666666666671</v>
      </c>
      <c r="P58" s="25">
        <v>2</v>
      </c>
      <c r="Q58" s="25">
        <v>50</v>
      </c>
      <c r="R58" s="26">
        <v>-1</v>
      </c>
      <c r="S58" s="26">
        <v>0</v>
      </c>
      <c r="T58" s="25">
        <v>4.1666666666666661</v>
      </c>
      <c r="U58" s="25">
        <v>59.523809523809511</v>
      </c>
      <c r="V58" s="25">
        <v>0</v>
      </c>
      <c r="W58" s="25">
        <v>0</v>
      </c>
      <c r="X58" s="25">
        <v>11.833333333333332</v>
      </c>
      <c r="Y58" s="26">
        <v>-1</v>
      </c>
      <c r="Z58" s="25">
        <v>38.69047619047619</v>
      </c>
      <c r="AA58" s="26" t="s">
        <v>305</v>
      </c>
    </row>
    <row r="59" spans="1:27" x14ac:dyDescent="0.4">
      <c r="A59" s="3" t="s">
        <v>349</v>
      </c>
      <c r="B59" s="28">
        <v>23108000</v>
      </c>
      <c r="C59" s="2" t="s">
        <v>304</v>
      </c>
      <c r="D59" s="31">
        <v>5.9148048943876015</v>
      </c>
      <c r="E59" s="22">
        <v>137000</v>
      </c>
      <c r="F59" s="23">
        <v>59.491886551526242</v>
      </c>
      <c r="G59" s="23">
        <v>30.08602547659402</v>
      </c>
      <c r="H59" s="23">
        <v>41.654165600000006</v>
      </c>
      <c r="I59" s="23">
        <v>37.521470833333332</v>
      </c>
      <c r="J59" s="23">
        <v>40.939686448856953</v>
      </c>
      <c r="K59" s="23">
        <v>57.19633991916912</v>
      </c>
      <c r="L59" s="25">
        <v>3.1</v>
      </c>
      <c r="M59" s="25">
        <v>34.444444444444443</v>
      </c>
      <c r="N59" s="25">
        <v>2.1999999999999997</v>
      </c>
      <c r="O59" s="25">
        <v>36.666666666666664</v>
      </c>
      <c r="P59" s="25">
        <v>1.75</v>
      </c>
      <c r="Q59" s="25">
        <v>43.75</v>
      </c>
      <c r="R59" s="26">
        <v>0</v>
      </c>
      <c r="S59" s="26">
        <v>0</v>
      </c>
      <c r="T59" s="25">
        <v>4.6666666666666661</v>
      </c>
      <c r="U59" s="25">
        <v>66.666666666666657</v>
      </c>
      <c r="V59" s="25">
        <v>0.16666666666666666</v>
      </c>
      <c r="W59" s="25">
        <v>8.3333333333333321</v>
      </c>
      <c r="X59" s="25">
        <v>11.883333333333331</v>
      </c>
      <c r="Y59" s="26">
        <v>0</v>
      </c>
      <c r="Z59" s="25">
        <v>42.440476190476183</v>
      </c>
      <c r="AA59" s="26" t="s">
        <v>316</v>
      </c>
    </row>
    <row r="60" spans="1:27" hidden="1" x14ac:dyDescent="0.4">
      <c r="A60" s="3" t="s">
        <v>421</v>
      </c>
      <c r="B60" s="28">
        <v>628000</v>
      </c>
      <c r="C60" s="2" t="s">
        <v>301</v>
      </c>
      <c r="D60" s="31">
        <v>5.8603282655867881</v>
      </c>
      <c r="E60" s="22">
        <v>4000</v>
      </c>
      <c r="F60" s="23">
        <v>39.353681672518874</v>
      </c>
      <c r="G60" s="23">
        <v>15.017308857119362</v>
      </c>
      <c r="H60" s="23">
        <v>37.442969399999996</v>
      </c>
      <c r="I60" s="23">
        <v>50.863239533333335</v>
      </c>
      <c r="J60" s="23">
        <v>18.286185080245303</v>
      </c>
      <c r="K60" s="23">
        <v>35.821851407007166</v>
      </c>
      <c r="L60" s="25">
        <v>7.1333333333333337</v>
      </c>
      <c r="M60" s="25">
        <v>79.259259259259267</v>
      </c>
      <c r="N60" s="25">
        <v>4.1999999999999993</v>
      </c>
      <c r="O60" s="25">
        <v>69.999999999999986</v>
      </c>
      <c r="P60" s="25">
        <v>2.25</v>
      </c>
      <c r="Q60" s="25">
        <v>56.25</v>
      </c>
      <c r="R60" s="26">
        <v>0</v>
      </c>
      <c r="S60" s="26">
        <v>0</v>
      </c>
      <c r="T60" s="25">
        <v>4.333333333333333</v>
      </c>
      <c r="U60" s="25">
        <v>61.904761904761898</v>
      </c>
      <c r="V60" s="25">
        <v>0</v>
      </c>
      <c r="W60" s="25">
        <v>0</v>
      </c>
      <c r="X60" s="25">
        <v>17.916666666666664</v>
      </c>
      <c r="Y60" s="26">
        <v>0</v>
      </c>
      <c r="Z60" s="25">
        <v>63.988095238095234</v>
      </c>
      <c r="AA60" s="26" t="s">
        <v>311</v>
      </c>
    </row>
    <row r="61" spans="1:27" x14ac:dyDescent="0.4">
      <c r="A61" s="3" t="s">
        <v>369</v>
      </c>
      <c r="B61" s="28">
        <v>1978000</v>
      </c>
      <c r="C61" s="2" t="s">
        <v>304</v>
      </c>
      <c r="D61" s="31">
        <v>5.7993310178608901</v>
      </c>
      <c r="E61" s="22">
        <v>11000</v>
      </c>
      <c r="F61" s="23">
        <v>66.84980502078615</v>
      </c>
      <c r="G61" s="23">
        <v>28.12032772758689</v>
      </c>
      <c r="H61" s="23">
        <v>41.803831371153848</v>
      </c>
      <c r="I61" s="23">
        <v>44.078812633333335</v>
      </c>
      <c r="J61" s="23">
        <v>20.810797955334504</v>
      </c>
      <c r="K61" s="23">
        <v>58.381327316028063</v>
      </c>
      <c r="L61" s="25">
        <v>2.25</v>
      </c>
      <c r="M61" s="25">
        <v>25</v>
      </c>
      <c r="N61" s="25">
        <v>2.9</v>
      </c>
      <c r="O61" s="25">
        <v>48.333333333333336</v>
      </c>
      <c r="P61" s="25">
        <v>1.5</v>
      </c>
      <c r="Q61" s="25">
        <v>37.5</v>
      </c>
      <c r="R61" s="26">
        <v>0</v>
      </c>
      <c r="S61" s="26">
        <v>0</v>
      </c>
      <c r="T61" s="25">
        <v>2.833333333333333</v>
      </c>
      <c r="U61" s="25">
        <v>40.476190476190474</v>
      </c>
      <c r="V61" s="25">
        <v>0</v>
      </c>
      <c r="W61" s="25">
        <v>0</v>
      </c>
      <c r="X61" s="25">
        <v>9.4833333333333343</v>
      </c>
      <c r="Y61" s="26">
        <v>0</v>
      </c>
      <c r="Z61" s="25">
        <v>33.86904761904762</v>
      </c>
      <c r="AA61" s="26" t="s">
        <v>305</v>
      </c>
    </row>
    <row r="62" spans="1:27" hidden="1" x14ac:dyDescent="0.4">
      <c r="A62" s="3" t="s">
        <v>408</v>
      </c>
      <c r="B62" s="28">
        <v>2932000</v>
      </c>
      <c r="C62" s="2" t="s">
        <v>301</v>
      </c>
      <c r="D62" s="31">
        <v>5.7982038252886507</v>
      </c>
      <c r="E62" s="22">
        <v>17000</v>
      </c>
      <c r="F62" s="23">
        <v>29.206129859526492</v>
      </c>
      <c r="G62" s="23">
        <v>15.40431497851578</v>
      </c>
      <c r="H62" s="23">
        <v>35.632323100000001</v>
      </c>
      <c r="I62" s="23">
        <v>46.345219500000006</v>
      </c>
      <c r="J62" s="23">
        <v>9.744153745418247</v>
      </c>
      <c r="K62" s="23">
        <v>26.165164540554585</v>
      </c>
      <c r="L62" s="25">
        <v>4.1666666666666661</v>
      </c>
      <c r="M62" s="25">
        <v>46.296296296296291</v>
      </c>
      <c r="N62" s="25">
        <v>3.7666666666666666</v>
      </c>
      <c r="O62" s="25">
        <v>62.777777777777779</v>
      </c>
      <c r="P62" s="25">
        <v>2.75</v>
      </c>
      <c r="Q62" s="25">
        <v>68.75</v>
      </c>
      <c r="R62" s="26">
        <v>0</v>
      </c>
      <c r="S62" s="26">
        <v>0</v>
      </c>
      <c r="T62" s="25">
        <v>5.5</v>
      </c>
      <c r="U62" s="25">
        <v>78.571428571428569</v>
      </c>
      <c r="V62" s="25">
        <v>0.3666666666666667</v>
      </c>
      <c r="W62" s="25">
        <v>18.333333333333336</v>
      </c>
      <c r="X62" s="25">
        <v>16.55</v>
      </c>
      <c r="Y62" s="26">
        <v>0</v>
      </c>
      <c r="Z62" s="25">
        <v>59.107142857142861</v>
      </c>
      <c r="AA62" s="26" t="s">
        <v>302</v>
      </c>
    </row>
    <row r="63" spans="1:27" x14ac:dyDescent="0.4">
      <c r="A63" s="3" t="s">
        <v>497</v>
      </c>
      <c r="B63" s="28">
        <v>16101000</v>
      </c>
      <c r="C63" s="2" t="s">
        <v>304</v>
      </c>
      <c r="D63" s="31">
        <v>5.7386095025233859</v>
      </c>
      <c r="E63" s="22">
        <v>92000</v>
      </c>
      <c r="F63" s="23">
        <v>45.828095458870621</v>
      </c>
      <c r="G63" s="23">
        <v>54.443368830400367</v>
      </c>
      <c r="H63" s="23">
        <v>44.925345775000004</v>
      </c>
      <c r="I63" s="23">
        <v>49.078865333333333</v>
      </c>
      <c r="J63" s="23">
        <v>13.096041808161617</v>
      </c>
      <c r="K63" s="23">
        <v>55.22113635699084</v>
      </c>
      <c r="L63" s="25">
        <v>3</v>
      </c>
      <c r="M63" s="25">
        <v>33.333333333333329</v>
      </c>
      <c r="N63" s="25">
        <v>2.0666666666666664</v>
      </c>
      <c r="O63" s="25">
        <v>34.444444444444436</v>
      </c>
      <c r="P63" s="25">
        <v>1</v>
      </c>
      <c r="Q63" s="25">
        <v>25</v>
      </c>
      <c r="R63" s="26">
        <v>0</v>
      </c>
      <c r="S63" s="26">
        <v>0</v>
      </c>
      <c r="T63" s="25">
        <v>2.833333333333333</v>
      </c>
      <c r="U63" s="25">
        <v>40.476190476190474</v>
      </c>
      <c r="V63" s="25">
        <v>0</v>
      </c>
      <c r="W63" s="25">
        <v>0</v>
      </c>
      <c r="X63" s="25">
        <v>8.8999999999999986</v>
      </c>
      <c r="Y63" s="26">
        <v>0</v>
      </c>
      <c r="Z63" s="25">
        <v>31.785714285714278</v>
      </c>
      <c r="AA63" s="26" t="s">
        <v>305</v>
      </c>
    </row>
    <row r="64" spans="1:27" hidden="1" x14ac:dyDescent="0.4">
      <c r="A64" s="3" t="s">
        <v>494</v>
      </c>
      <c r="B64" s="28">
        <v>31155000</v>
      </c>
      <c r="C64" s="2" t="s">
        <v>309</v>
      </c>
      <c r="D64" s="31">
        <v>5.5833471149144733</v>
      </c>
      <c r="E64" s="22">
        <v>174000</v>
      </c>
      <c r="F64" s="23">
        <v>65.078456168890511</v>
      </c>
      <c r="G64" s="23">
        <v>19.687845941134004</v>
      </c>
      <c r="H64" s="23">
        <v>60.445711700000004</v>
      </c>
      <c r="I64" s="23">
        <v>34.295422933333334</v>
      </c>
      <c r="J64" s="23">
        <v>27.772841466100459</v>
      </c>
      <c r="K64" s="23">
        <v>57.893256737984224</v>
      </c>
      <c r="L64" s="25">
        <v>2.1</v>
      </c>
      <c r="M64" s="25">
        <v>23.333333333333332</v>
      </c>
      <c r="N64" s="25">
        <v>2.6333333333333329</v>
      </c>
      <c r="O64" s="25">
        <v>43.888888888888886</v>
      </c>
      <c r="P64" s="25">
        <v>0.5</v>
      </c>
      <c r="Q64" s="25">
        <v>12.5</v>
      </c>
      <c r="R64" s="26">
        <v>0</v>
      </c>
      <c r="S64" s="26">
        <v>-1</v>
      </c>
      <c r="T64" s="25">
        <v>3.6666666666666665</v>
      </c>
      <c r="U64" s="25">
        <v>52.380952380952387</v>
      </c>
      <c r="V64" s="25">
        <v>0</v>
      </c>
      <c r="W64" s="25">
        <v>0</v>
      </c>
      <c r="X64" s="25">
        <v>8.8999999999999986</v>
      </c>
      <c r="Y64" s="26">
        <v>-1</v>
      </c>
      <c r="Z64" s="25">
        <v>28.214285714285708</v>
      </c>
      <c r="AA64" s="26" t="s">
        <v>307</v>
      </c>
    </row>
    <row r="65" spans="1:27" hidden="1" x14ac:dyDescent="0.4">
      <c r="A65" s="3" t="s">
        <v>379</v>
      </c>
      <c r="B65" s="28">
        <v>10711000</v>
      </c>
      <c r="C65" s="2" t="s">
        <v>309</v>
      </c>
      <c r="D65" s="31">
        <v>5.551376006199412</v>
      </c>
      <c r="E65" s="22">
        <v>59000</v>
      </c>
      <c r="F65" s="23">
        <v>62.385728673653702</v>
      </c>
      <c r="G65" s="23">
        <v>49.696614220514334</v>
      </c>
      <c r="H65" s="23">
        <v>54.105265644841268</v>
      </c>
      <c r="I65" s="23">
        <v>56.817012830687823</v>
      </c>
      <c r="J65" s="23">
        <v>20.131318330303944</v>
      </c>
      <c r="K65" s="23">
        <v>69.560783639065136</v>
      </c>
      <c r="L65" s="25">
        <v>4.4666666666666668</v>
      </c>
      <c r="M65" s="25">
        <v>49.629629629629626</v>
      </c>
      <c r="N65" s="25">
        <v>2.5666666666666664</v>
      </c>
      <c r="O65" s="25">
        <v>42.777777777777779</v>
      </c>
      <c r="P65" s="25">
        <v>0.75</v>
      </c>
      <c r="Q65" s="25">
        <v>18.75</v>
      </c>
      <c r="R65" s="26">
        <v>0</v>
      </c>
      <c r="S65" s="26">
        <v>0</v>
      </c>
      <c r="T65" s="25">
        <v>3.333333333333333</v>
      </c>
      <c r="U65" s="25">
        <v>47.619047619047613</v>
      </c>
      <c r="V65" s="25">
        <v>0</v>
      </c>
      <c r="W65" s="25">
        <v>0</v>
      </c>
      <c r="X65" s="25">
        <v>11.116666666666667</v>
      </c>
      <c r="Y65" s="26">
        <v>0</v>
      </c>
      <c r="Z65" s="25">
        <v>39.702380952380956</v>
      </c>
      <c r="AA65" s="26" t="s">
        <v>305</v>
      </c>
    </row>
    <row r="66" spans="1:27" x14ac:dyDescent="0.4">
      <c r="A66" s="3" t="s">
        <v>359</v>
      </c>
      <c r="B66" s="28">
        <v>93778000</v>
      </c>
      <c r="C66" s="2" t="s">
        <v>304</v>
      </c>
      <c r="D66" s="31">
        <v>5.5190030821454625</v>
      </c>
      <c r="E66" s="22">
        <v>518000</v>
      </c>
      <c r="F66" s="23">
        <v>61.608332770472579</v>
      </c>
      <c r="G66" s="23">
        <v>18.389178385400339</v>
      </c>
      <c r="H66" s="23">
        <v>44.188003466666665</v>
      </c>
      <c r="I66" s="23">
        <v>52.782831099999996</v>
      </c>
      <c r="J66" s="23">
        <v>51.061778569878093</v>
      </c>
      <c r="K66" s="23">
        <v>60.449272154648817</v>
      </c>
      <c r="L66" s="25">
        <v>3.3833333333333333</v>
      </c>
      <c r="M66" s="25">
        <v>37.592592592592595</v>
      </c>
      <c r="N66" s="25">
        <v>1.8333333333333333</v>
      </c>
      <c r="O66" s="25">
        <v>30.555555555555554</v>
      </c>
      <c r="P66" s="25">
        <v>2.5</v>
      </c>
      <c r="Q66" s="25">
        <v>62.5</v>
      </c>
      <c r="R66" s="26">
        <v>0</v>
      </c>
      <c r="S66" s="26">
        <v>-1</v>
      </c>
      <c r="T66" s="25">
        <v>4.5</v>
      </c>
      <c r="U66" s="25">
        <v>64.285714285714292</v>
      </c>
      <c r="V66" s="25">
        <v>0</v>
      </c>
      <c r="W66" s="25">
        <v>0</v>
      </c>
      <c r="X66" s="25">
        <v>12.216666666666667</v>
      </c>
      <c r="Y66" s="26">
        <v>-1</v>
      </c>
      <c r="Z66" s="25">
        <v>40.05952380952381</v>
      </c>
      <c r="AA66" s="26" t="s">
        <v>316</v>
      </c>
    </row>
    <row r="67" spans="1:27" hidden="1" x14ac:dyDescent="0.4">
      <c r="A67" s="3" t="s">
        <v>447</v>
      </c>
      <c r="B67" s="28">
        <v>143888000</v>
      </c>
      <c r="C67" s="2" t="s">
        <v>301</v>
      </c>
      <c r="D67" s="31">
        <v>5.5153165150828229</v>
      </c>
      <c r="E67" s="22">
        <v>794000</v>
      </c>
      <c r="F67" s="23">
        <v>59.338516605842578</v>
      </c>
      <c r="G67" s="23">
        <v>13.483667470656998</v>
      </c>
      <c r="H67" s="23">
        <v>38.6153464625</v>
      </c>
      <c r="I67" s="23">
        <v>34.143440083333331</v>
      </c>
      <c r="J67" s="23">
        <v>51.861510101087923</v>
      </c>
      <c r="K67" s="23">
        <v>51.615259874869771</v>
      </c>
      <c r="L67" s="25">
        <v>1.5333333333333332</v>
      </c>
      <c r="M67" s="25">
        <v>17.037037037037038</v>
      </c>
      <c r="N67" s="25">
        <v>1.9333333333333333</v>
      </c>
      <c r="O67" s="25">
        <v>32.222222222222221</v>
      </c>
      <c r="P67" s="25">
        <v>1.5</v>
      </c>
      <c r="Q67" s="25">
        <v>37.5</v>
      </c>
      <c r="R67" s="26">
        <v>-1</v>
      </c>
      <c r="S67" s="26">
        <v>-1</v>
      </c>
      <c r="T67" s="25">
        <v>2.833333333333333</v>
      </c>
      <c r="U67" s="25">
        <v>40.476190476190474</v>
      </c>
      <c r="V67" s="25">
        <v>0</v>
      </c>
      <c r="W67" s="25">
        <v>0</v>
      </c>
      <c r="X67" s="25">
        <v>7.8</v>
      </c>
      <c r="Y67" s="26">
        <v>-2</v>
      </c>
      <c r="Z67" s="25">
        <v>20.714285714285712</v>
      </c>
      <c r="AA67" s="26" t="s">
        <v>307</v>
      </c>
    </row>
    <row r="68" spans="1:27" hidden="1" x14ac:dyDescent="0.4">
      <c r="A68" s="3" t="s">
        <v>419</v>
      </c>
      <c r="B68" s="28">
        <v>4066000</v>
      </c>
      <c r="C68" s="2" t="s">
        <v>301</v>
      </c>
      <c r="D68" s="31">
        <v>5.508897757489029</v>
      </c>
      <c r="E68" s="22">
        <v>22000</v>
      </c>
      <c r="F68" s="23">
        <v>41.955040319006059</v>
      </c>
      <c r="G68" s="23">
        <v>22.90502097339829</v>
      </c>
      <c r="H68" s="23">
        <v>35.276393724999998</v>
      </c>
      <c r="I68" s="23">
        <v>58.278604333333341</v>
      </c>
      <c r="J68" s="23">
        <v>18.104802619279543</v>
      </c>
      <c r="K68" s="23">
        <v>41.615210221557888</v>
      </c>
      <c r="L68" s="25">
        <v>5.2666666666666657</v>
      </c>
      <c r="M68" s="25">
        <v>58.518518518518505</v>
      </c>
      <c r="N68" s="25">
        <v>3.6666666666666665</v>
      </c>
      <c r="O68" s="25">
        <v>61.111111111111107</v>
      </c>
      <c r="P68" s="25">
        <v>2.5</v>
      </c>
      <c r="Q68" s="25">
        <v>62.5</v>
      </c>
      <c r="R68" s="26">
        <v>0</v>
      </c>
      <c r="S68" s="26">
        <v>0</v>
      </c>
      <c r="T68" s="25">
        <v>4.1666666666666661</v>
      </c>
      <c r="U68" s="25">
        <v>59.523809523809511</v>
      </c>
      <c r="V68" s="25">
        <v>0</v>
      </c>
      <c r="W68" s="25">
        <v>0</v>
      </c>
      <c r="X68" s="25">
        <v>15.599999999999998</v>
      </c>
      <c r="Y68" s="26">
        <v>0</v>
      </c>
      <c r="Z68" s="25">
        <v>55.714285714285708</v>
      </c>
      <c r="AA68" s="26" t="s">
        <v>302</v>
      </c>
    </row>
    <row r="69" spans="1:27" x14ac:dyDescent="0.4">
      <c r="A69" s="3" t="s">
        <v>326</v>
      </c>
      <c r="B69" s="28">
        <v>10576000</v>
      </c>
      <c r="C69" s="2" t="s">
        <v>304</v>
      </c>
      <c r="D69" s="31">
        <v>5.4585882385041531</v>
      </c>
      <c r="E69" s="22">
        <v>58000</v>
      </c>
      <c r="F69" s="23">
        <v>51.078038355164267</v>
      </c>
      <c r="G69" s="23">
        <v>28.827656404727204</v>
      </c>
      <c r="H69" s="23">
        <v>39.907221275000005</v>
      </c>
      <c r="I69" s="23">
        <v>35.314331500000002</v>
      </c>
      <c r="J69" s="23">
        <v>15.762543117083753</v>
      </c>
      <c r="K69" s="23">
        <v>45.002206098450003</v>
      </c>
      <c r="L69" s="25">
        <v>2.75</v>
      </c>
      <c r="M69" s="25">
        <v>30.555555555555557</v>
      </c>
      <c r="N69" s="25">
        <v>1.9</v>
      </c>
      <c r="O69" s="25">
        <v>31.666666666666664</v>
      </c>
      <c r="P69" s="25">
        <v>2.25</v>
      </c>
      <c r="Q69" s="25">
        <v>56.25</v>
      </c>
      <c r="R69" s="26">
        <v>0</v>
      </c>
      <c r="S69" s="26">
        <v>0</v>
      </c>
      <c r="T69" s="25">
        <v>3.6666666666666665</v>
      </c>
      <c r="U69" s="25">
        <v>52.380952380952387</v>
      </c>
      <c r="V69" s="25">
        <v>0</v>
      </c>
      <c r="W69" s="25">
        <v>0</v>
      </c>
      <c r="X69" s="25">
        <v>10.566666666666666</v>
      </c>
      <c r="Y69" s="26">
        <v>0</v>
      </c>
      <c r="Z69" s="25">
        <v>37.738095238095241</v>
      </c>
      <c r="AA69" s="26" t="s">
        <v>305</v>
      </c>
    </row>
    <row r="70" spans="1:27" x14ac:dyDescent="0.4">
      <c r="A70" s="3" t="s">
        <v>423</v>
      </c>
      <c r="B70" s="28">
        <v>28011000</v>
      </c>
      <c r="C70" s="2" t="s">
        <v>304</v>
      </c>
      <c r="D70" s="31">
        <v>5.4130959819606792</v>
      </c>
      <c r="E70" s="22">
        <v>152000</v>
      </c>
      <c r="F70" s="23">
        <v>48.603540312118483</v>
      </c>
      <c r="G70" s="23">
        <v>48.256154920186127</v>
      </c>
      <c r="H70" s="23">
        <v>40.48051236050302</v>
      </c>
      <c r="I70" s="23">
        <v>48.113645892858273</v>
      </c>
      <c r="J70" s="23">
        <v>30.046929490531301</v>
      </c>
      <c r="K70" s="23">
        <v>56.962519659573523</v>
      </c>
      <c r="L70" s="25">
        <v>5.1833333333333327</v>
      </c>
      <c r="M70" s="25">
        <v>57.592592592592581</v>
      </c>
      <c r="N70" s="25">
        <v>2.9666666666666663</v>
      </c>
      <c r="O70" s="25">
        <v>49.444444444444443</v>
      </c>
      <c r="P70" s="25">
        <v>1.25</v>
      </c>
      <c r="Q70" s="25">
        <v>31.25</v>
      </c>
      <c r="R70" s="26">
        <v>-1</v>
      </c>
      <c r="S70" s="26">
        <v>0</v>
      </c>
      <c r="T70" s="25">
        <v>3</v>
      </c>
      <c r="U70" s="25">
        <v>42.857142857142854</v>
      </c>
      <c r="V70" s="25">
        <v>0</v>
      </c>
      <c r="W70" s="25">
        <v>0</v>
      </c>
      <c r="X70" s="25">
        <v>12.399999999999999</v>
      </c>
      <c r="Y70" s="26">
        <v>-1</v>
      </c>
      <c r="Z70" s="25">
        <v>40.714285714285708</v>
      </c>
      <c r="AA70" s="26" t="s">
        <v>316</v>
      </c>
    </row>
    <row r="71" spans="1:27" hidden="1" x14ac:dyDescent="0.4">
      <c r="A71" s="3" t="s">
        <v>312</v>
      </c>
      <c r="B71" s="28">
        <v>2917000</v>
      </c>
      <c r="C71" s="2" t="s">
        <v>301</v>
      </c>
      <c r="D71" s="31">
        <v>5.3407395959034627</v>
      </c>
      <c r="E71" s="22">
        <v>16000</v>
      </c>
      <c r="F71" s="23">
        <v>51.085251086770555</v>
      </c>
      <c r="G71" s="23">
        <v>18.883562979786966</v>
      </c>
      <c r="H71" s="23">
        <v>33.752853325000004</v>
      </c>
      <c r="I71" s="23">
        <v>46.304470099999996</v>
      </c>
      <c r="J71" s="23">
        <v>22.11859221777728</v>
      </c>
      <c r="K71" s="23">
        <v>43.626346347056526</v>
      </c>
      <c r="L71" s="25">
        <v>4.916666666666667</v>
      </c>
      <c r="M71" s="25">
        <v>54.629629629629626</v>
      </c>
      <c r="N71" s="25">
        <v>3.0666666666666664</v>
      </c>
      <c r="O71" s="25">
        <v>51.111111111111107</v>
      </c>
      <c r="P71" s="25">
        <v>2.25</v>
      </c>
      <c r="Q71" s="25">
        <v>56.25</v>
      </c>
      <c r="R71" s="26">
        <v>0</v>
      </c>
      <c r="S71" s="26">
        <v>0</v>
      </c>
      <c r="T71" s="25">
        <v>4.6666666666666661</v>
      </c>
      <c r="U71" s="25">
        <v>66.666666666666657</v>
      </c>
      <c r="V71" s="25">
        <v>0</v>
      </c>
      <c r="W71" s="25">
        <v>0</v>
      </c>
      <c r="X71" s="25">
        <v>14.9</v>
      </c>
      <c r="Y71" s="26">
        <v>0</v>
      </c>
      <c r="Z71" s="25">
        <v>53.214285714285715</v>
      </c>
      <c r="AA71" s="26" t="s">
        <v>302</v>
      </c>
    </row>
    <row r="72" spans="1:27" hidden="1" x14ac:dyDescent="0.4">
      <c r="A72" s="3" t="s">
        <v>492</v>
      </c>
      <c r="B72" s="28">
        <v>30976000</v>
      </c>
      <c r="C72" s="2" t="s">
        <v>301</v>
      </c>
      <c r="D72" s="31">
        <v>5.1767613398288397</v>
      </c>
      <c r="E72" s="22">
        <v>160000</v>
      </c>
      <c r="F72" s="23">
        <v>71.730010125046462</v>
      </c>
      <c r="G72" s="23">
        <v>20.261287819530917</v>
      </c>
      <c r="H72" s="23">
        <v>32.61758070416667</v>
      </c>
      <c r="I72" s="23">
        <v>8.9615674500000004</v>
      </c>
      <c r="J72" s="23">
        <v>18.03798179186996</v>
      </c>
      <c r="K72" s="23">
        <v>47.51048802365343</v>
      </c>
      <c r="L72" s="25">
        <v>2.7166666666666663</v>
      </c>
      <c r="M72" s="25">
        <v>30.185185185185183</v>
      </c>
      <c r="N72" s="25">
        <v>2.0333333333333332</v>
      </c>
      <c r="O72" s="25">
        <v>33.888888888888886</v>
      </c>
      <c r="P72" s="25">
        <v>1.25</v>
      </c>
      <c r="Q72" s="25">
        <v>31.25</v>
      </c>
      <c r="R72" s="26">
        <v>-1</v>
      </c>
      <c r="S72" s="26">
        <v>-1</v>
      </c>
      <c r="T72" s="25">
        <v>4.5</v>
      </c>
      <c r="U72" s="25">
        <v>64.285714285714292</v>
      </c>
      <c r="V72" s="25">
        <v>0</v>
      </c>
      <c r="W72" s="25">
        <v>0</v>
      </c>
      <c r="X72" s="25">
        <v>10.5</v>
      </c>
      <c r="Y72" s="26">
        <v>-2</v>
      </c>
      <c r="Z72" s="25">
        <v>30.357142857142854</v>
      </c>
      <c r="AA72" s="26" t="s">
        <v>305</v>
      </c>
    </row>
    <row r="73" spans="1:27" x14ac:dyDescent="0.4">
      <c r="A73" s="3" t="s">
        <v>457</v>
      </c>
      <c r="B73" s="28">
        <v>7237000</v>
      </c>
      <c r="C73" s="2" t="s">
        <v>304</v>
      </c>
      <c r="D73" s="31">
        <v>5.0319365721030049</v>
      </c>
      <c r="E73" s="22">
        <v>36000</v>
      </c>
      <c r="F73" s="23">
        <v>50.865376230267771</v>
      </c>
      <c r="G73" s="23">
        <v>46.144751378250994</v>
      </c>
      <c r="H73" s="23">
        <v>41.163321425000007</v>
      </c>
      <c r="I73" s="23">
        <v>48.132861966666667</v>
      </c>
      <c r="J73" s="23">
        <v>18.087369864003374</v>
      </c>
      <c r="K73" s="23">
        <v>55.211213543900023</v>
      </c>
      <c r="L73" s="25">
        <v>4.8</v>
      </c>
      <c r="M73" s="25">
        <v>53.7</v>
      </c>
      <c r="N73" s="25">
        <v>2.2666666666666666</v>
      </c>
      <c r="O73" s="25">
        <v>37.777777777777779</v>
      </c>
      <c r="P73" s="25">
        <v>2</v>
      </c>
      <c r="Q73" s="25">
        <v>50</v>
      </c>
      <c r="R73" s="26">
        <v>0</v>
      </c>
      <c r="S73" s="26">
        <v>0</v>
      </c>
      <c r="T73" s="25">
        <v>3.833333333333333</v>
      </c>
      <c r="U73" s="25">
        <v>54.761904761904759</v>
      </c>
      <c r="V73" s="25">
        <v>0</v>
      </c>
      <c r="W73" s="25">
        <v>0</v>
      </c>
      <c r="X73" s="25">
        <v>13.516666666666666</v>
      </c>
      <c r="Y73" s="26">
        <v>0</v>
      </c>
      <c r="Z73" s="25">
        <v>46.2</v>
      </c>
      <c r="AA73" s="26" t="s">
        <v>316</v>
      </c>
    </row>
    <row r="74" spans="1:27" x14ac:dyDescent="0.4">
      <c r="A74" s="3" t="s">
        <v>372</v>
      </c>
      <c r="B74" s="28">
        <v>27583000</v>
      </c>
      <c r="C74" s="2" t="s">
        <v>304</v>
      </c>
      <c r="D74" s="31">
        <v>4.8358818691218906</v>
      </c>
      <c r="E74" s="22">
        <v>133000</v>
      </c>
      <c r="F74" s="23">
        <v>52.642112899173739</v>
      </c>
      <c r="G74" s="23">
        <v>29.123978244857852</v>
      </c>
      <c r="H74" s="23">
        <v>42.033916925</v>
      </c>
      <c r="I74" s="23">
        <v>53.714627366666662</v>
      </c>
      <c r="J74" s="23">
        <v>21.627810626096856</v>
      </c>
      <c r="K74" s="23">
        <v>52.161766465242785</v>
      </c>
      <c r="L74" s="25">
        <v>2.2333333333333334</v>
      </c>
      <c r="M74" s="25">
        <v>24.814814814814813</v>
      </c>
      <c r="N74" s="25">
        <v>2</v>
      </c>
      <c r="O74" s="25">
        <v>33.333333333333329</v>
      </c>
      <c r="P74" s="25">
        <v>1.5</v>
      </c>
      <c r="Q74" s="25">
        <v>37.5</v>
      </c>
      <c r="R74" s="26">
        <v>-1</v>
      </c>
      <c r="S74" s="26">
        <v>0</v>
      </c>
      <c r="T74" s="25">
        <v>2.833333333333333</v>
      </c>
      <c r="U74" s="25">
        <v>40.476190476190474</v>
      </c>
      <c r="V74" s="25">
        <v>0.16666666666666666</v>
      </c>
      <c r="W74" s="25">
        <v>8.3333333333333321</v>
      </c>
      <c r="X74" s="25">
        <v>8.7333333333333325</v>
      </c>
      <c r="Y74" s="26">
        <v>-1</v>
      </c>
      <c r="Z74" s="25">
        <v>27.619047619047617</v>
      </c>
      <c r="AA74" s="26" t="s">
        <v>307</v>
      </c>
    </row>
    <row r="75" spans="1:27" hidden="1" x14ac:dyDescent="0.4">
      <c r="A75" s="3" t="s">
        <v>387</v>
      </c>
      <c r="B75" s="28">
        <v>36116000</v>
      </c>
      <c r="C75" s="2" t="s">
        <v>319</v>
      </c>
      <c r="D75" s="31">
        <v>4.8309779819538443</v>
      </c>
      <c r="E75" s="22">
        <v>174000</v>
      </c>
      <c r="F75" s="23">
        <v>72.59939300278613</v>
      </c>
      <c r="G75" s="23">
        <v>34.897259997874379</v>
      </c>
      <c r="H75" s="23">
        <v>65.21109966040224</v>
      </c>
      <c r="I75" s="23">
        <v>46.61069762611276</v>
      </c>
      <c r="J75" s="23">
        <v>89.431253608133815</v>
      </c>
      <c r="K75" s="23">
        <v>85.726912558131872</v>
      </c>
      <c r="L75" s="25"/>
      <c r="M75" s="25"/>
      <c r="N75" s="25"/>
      <c r="O75" s="25"/>
      <c r="P75" s="25"/>
      <c r="Q75" s="25"/>
      <c r="R75" s="26"/>
      <c r="S75" s="26"/>
      <c r="T75" s="25"/>
      <c r="U75" s="25"/>
      <c r="V75" s="25"/>
      <c r="W75" s="25"/>
      <c r="X75" s="25"/>
      <c r="Y75" s="26"/>
      <c r="Z75" s="25"/>
      <c r="AA75" s="26"/>
    </row>
    <row r="76" spans="1:27" x14ac:dyDescent="0.4">
      <c r="A76" s="3" t="s">
        <v>368</v>
      </c>
      <c r="B76" s="28">
        <v>1930000</v>
      </c>
      <c r="C76" s="2" t="s">
        <v>304</v>
      </c>
      <c r="D76" s="31">
        <v>4.8295296161534171</v>
      </c>
      <c r="E76" s="22">
        <v>9000</v>
      </c>
      <c r="F76" s="23">
        <v>56.536869838223204</v>
      </c>
      <c r="G76" s="23">
        <v>27.050890190784742</v>
      </c>
      <c r="H76" s="23">
        <v>36.558453525000004</v>
      </c>
      <c r="I76" s="23">
        <v>47.482432733333333</v>
      </c>
      <c r="J76" s="23">
        <v>12.372933931787164</v>
      </c>
      <c r="K76" s="23">
        <v>49.075530986446346</v>
      </c>
      <c r="L76" s="25">
        <v>2.5</v>
      </c>
      <c r="M76" s="25">
        <v>27.777777777777779</v>
      </c>
      <c r="N76" s="25">
        <v>0.7</v>
      </c>
      <c r="O76" s="25">
        <v>11.666666666666666</v>
      </c>
      <c r="P76" s="25">
        <v>1.25</v>
      </c>
      <c r="Q76" s="25">
        <v>31.25</v>
      </c>
      <c r="R76" s="26">
        <v>0</v>
      </c>
      <c r="S76" s="26">
        <v>0</v>
      </c>
      <c r="T76" s="25">
        <v>2.333333333333333</v>
      </c>
      <c r="U76" s="25">
        <v>33.333333333333329</v>
      </c>
      <c r="V76" s="25">
        <v>0</v>
      </c>
      <c r="W76" s="25">
        <v>0</v>
      </c>
      <c r="X76" s="25">
        <v>6.7833333333333332</v>
      </c>
      <c r="Y76" s="26">
        <v>0</v>
      </c>
      <c r="Z76" s="25">
        <v>24.226190476190474</v>
      </c>
      <c r="AA76" s="26" t="s">
        <v>307</v>
      </c>
    </row>
    <row r="77" spans="1:27" hidden="1" x14ac:dyDescent="0.4">
      <c r="A77" s="3" t="s">
        <v>385</v>
      </c>
      <c r="B77" s="28">
        <v>258162000</v>
      </c>
      <c r="C77" s="2" t="s">
        <v>299</v>
      </c>
      <c r="D77" s="31">
        <v>4.7262873264000662</v>
      </c>
      <c r="E77" s="22">
        <v>1220000</v>
      </c>
      <c r="F77" s="23">
        <v>43.709914767807234</v>
      </c>
      <c r="G77" s="23">
        <v>38.005004440744081</v>
      </c>
      <c r="H77" s="23">
        <v>35.823012625000004</v>
      </c>
      <c r="I77" s="23">
        <v>53.265702533333332</v>
      </c>
      <c r="J77" s="23">
        <v>32.176890786579939</v>
      </c>
      <c r="K77" s="23">
        <v>50.453350783982444</v>
      </c>
      <c r="L77" s="25">
        <v>4.3</v>
      </c>
      <c r="M77" s="25">
        <v>47.777777777777771</v>
      </c>
      <c r="N77" s="25">
        <v>3.5999999999999996</v>
      </c>
      <c r="O77" s="25">
        <v>60</v>
      </c>
      <c r="P77" s="25">
        <v>2</v>
      </c>
      <c r="Q77" s="25">
        <v>50</v>
      </c>
      <c r="R77" s="26">
        <v>0</v>
      </c>
      <c r="S77" s="26">
        <v>0</v>
      </c>
      <c r="T77" s="25">
        <v>4.333333333333333</v>
      </c>
      <c r="U77" s="25">
        <v>61.904761904761898</v>
      </c>
      <c r="V77" s="25">
        <v>0</v>
      </c>
      <c r="W77" s="25">
        <v>0</v>
      </c>
      <c r="X77" s="25">
        <v>14.233333333333331</v>
      </c>
      <c r="Y77" s="26">
        <v>0</v>
      </c>
      <c r="Z77" s="25">
        <v>50.833333333333321</v>
      </c>
      <c r="AA77" s="26" t="s">
        <v>302</v>
      </c>
    </row>
    <row r="78" spans="1:27" hidden="1" x14ac:dyDescent="0.4">
      <c r="A78" s="3" t="s">
        <v>474</v>
      </c>
      <c r="B78" s="28">
        <v>8549000</v>
      </c>
      <c r="C78" s="2" t="s">
        <v>301</v>
      </c>
      <c r="D78" s="31">
        <v>4.5383135225530626</v>
      </c>
      <c r="E78" s="22">
        <v>39000</v>
      </c>
      <c r="F78" s="23">
        <v>67.394023790051818</v>
      </c>
      <c r="G78" s="23">
        <v>30.91397567277113</v>
      </c>
      <c r="H78" s="23">
        <v>32.795546666666667</v>
      </c>
      <c r="I78" s="23">
        <v>27.778833150000001</v>
      </c>
      <c r="J78" s="23">
        <v>30.142287368993692</v>
      </c>
      <c r="K78" s="23">
        <v>55.785227033036868</v>
      </c>
      <c r="L78" s="25">
        <v>3.5</v>
      </c>
      <c r="M78" s="25">
        <v>38.888888888888893</v>
      </c>
      <c r="N78" s="25">
        <v>2.1666666666666665</v>
      </c>
      <c r="O78" s="25">
        <v>36.111111111111107</v>
      </c>
      <c r="P78" s="25">
        <v>1.75</v>
      </c>
      <c r="Q78" s="25">
        <v>43.75</v>
      </c>
      <c r="R78" s="26">
        <v>-1</v>
      </c>
      <c r="S78" s="26">
        <v>0</v>
      </c>
      <c r="T78" s="25">
        <v>2.833333333333333</v>
      </c>
      <c r="U78" s="25">
        <v>40.476190476190474</v>
      </c>
      <c r="V78" s="25">
        <v>0</v>
      </c>
      <c r="W78" s="25">
        <v>0</v>
      </c>
      <c r="X78" s="25">
        <v>10.25</v>
      </c>
      <c r="Y78" s="26">
        <v>-1</v>
      </c>
      <c r="Z78" s="25">
        <v>33.035714285714285</v>
      </c>
      <c r="AA78" s="26" t="s">
        <v>305</v>
      </c>
    </row>
    <row r="79" spans="1:27" x14ac:dyDescent="0.4">
      <c r="A79" s="3" t="s">
        <v>333</v>
      </c>
      <c r="B79" s="28">
        <v>18111000</v>
      </c>
      <c r="C79" s="2" t="s">
        <v>304</v>
      </c>
      <c r="D79" s="31">
        <v>4.5229110713698573</v>
      </c>
      <c r="E79" s="22">
        <v>82000</v>
      </c>
      <c r="F79" s="23">
        <v>58.439104742831205</v>
      </c>
      <c r="G79" s="23">
        <v>31.633200546860298</v>
      </c>
      <c r="H79" s="23">
        <v>40.268855649999999</v>
      </c>
      <c r="I79" s="23">
        <v>35.220402</v>
      </c>
      <c r="J79" s="23">
        <v>26.229353741202704</v>
      </c>
      <c r="K79" s="23">
        <v>53.077169568579336</v>
      </c>
      <c r="L79" s="25">
        <v>3.4333333333333331</v>
      </c>
      <c r="M79" s="25">
        <v>38.148148148148145</v>
      </c>
      <c r="N79" s="25">
        <v>1.7999999999999998</v>
      </c>
      <c r="O79" s="25">
        <v>30</v>
      </c>
      <c r="P79" s="25">
        <v>1.75</v>
      </c>
      <c r="Q79" s="25">
        <v>43.75</v>
      </c>
      <c r="R79" s="26">
        <v>0</v>
      </c>
      <c r="S79" s="26">
        <v>0</v>
      </c>
      <c r="T79" s="25">
        <v>3</v>
      </c>
      <c r="U79" s="25">
        <v>42.857142857142854</v>
      </c>
      <c r="V79" s="25">
        <v>0</v>
      </c>
      <c r="W79" s="25">
        <v>0</v>
      </c>
      <c r="X79" s="25">
        <v>9.9833333333333325</v>
      </c>
      <c r="Y79" s="26">
        <v>0</v>
      </c>
      <c r="Z79" s="25">
        <v>35.654761904761898</v>
      </c>
      <c r="AA79" s="26" t="s">
        <v>305</v>
      </c>
    </row>
    <row r="80" spans="1:27" hidden="1" x14ac:dyDescent="0.4">
      <c r="A80" s="3" t="s">
        <v>495</v>
      </c>
      <c r="B80" s="28">
        <v>93572000</v>
      </c>
      <c r="C80" s="2" t="s">
        <v>299</v>
      </c>
      <c r="D80" s="31">
        <v>4.5042517518541016</v>
      </c>
      <c r="E80" s="22">
        <v>421000</v>
      </c>
      <c r="F80" s="23">
        <v>53.584184605073439</v>
      </c>
      <c r="G80" s="23">
        <v>23.199865907866123</v>
      </c>
      <c r="H80" s="23">
        <v>28.113970000000005</v>
      </c>
      <c r="I80" s="23">
        <v>32.465933140840555</v>
      </c>
      <c r="J80" s="23">
        <v>18.54841757041422</v>
      </c>
      <c r="K80" s="23">
        <v>41.488790370740624</v>
      </c>
      <c r="L80" s="25">
        <v>5.5999999999999988</v>
      </c>
      <c r="M80" s="25">
        <v>62.222222222222214</v>
      </c>
      <c r="N80" s="25">
        <v>2.6999999999999997</v>
      </c>
      <c r="O80" s="25">
        <v>44.999999999999993</v>
      </c>
      <c r="P80" s="25">
        <v>2.5</v>
      </c>
      <c r="Q80" s="25">
        <v>62.5</v>
      </c>
      <c r="R80" s="26">
        <v>-1</v>
      </c>
      <c r="S80" s="26">
        <v>-1</v>
      </c>
      <c r="T80" s="25">
        <v>4.6666666666666661</v>
      </c>
      <c r="U80" s="25">
        <v>66.666666666666657</v>
      </c>
      <c r="V80" s="25">
        <v>0</v>
      </c>
      <c r="W80" s="25">
        <v>0</v>
      </c>
      <c r="X80" s="25">
        <v>15.466666666666665</v>
      </c>
      <c r="Y80" s="26">
        <v>-2</v>
      </c>
      <c r="Z80" s="25">
        <v>48.095238095238088</v>
      </c>
      <c r="AA80" s="26" t="s">
        <v>316</v>
      </c>
    </row>
    <row r="81" spans="1:27" hidden="1" x14ac:dyDescent="0.4">
      <c r="A81" s="3" t="s">
        <v>332</v>
      </c>
      <c r="B81" s="28">
        <v>7177000</v>
      </c>
      <c r="C81" s="2" t="s">
        <v>301</v>
      </c>
      <c r="D81" s="31">
        <v>4.4649422391007771</v>
      </c>
      <c r="E81" s="22">
        <v>32000</v>
      </c>
      <c r="F81" s="23">
        <v>32.992526354855649</v>
      </c>
      <c r="G81" s="23">
        <v>14.699236984387673</v>
      </c>
      <c r="H81" s="23">
        <v>43.347395175000003</v>
      </c>
      <c r="I81" s="23">
        <v>44.100899133333336</v>
      </c>
      <c r="J81" s="23">
        <v>17.38388369484143</v>
      </c>
      <c r="K81" s="23">
        <v>31.342207647661631</v>
      </c>
      <c r="L81" s="25">
        <v>5.3833333333333337</v>
      </c>
      <c r="M81" s="25">
        <v>59.814814814814824</v>
      </c>
      <c r="N81" s="25">
        <v>2.9666666666666663</v>
      </c>
      <c r="O81" s="25">
        <v>49.444444444444443</v>
      </c>
      <c r="P81" s="25">
        <v>2.25</v>
      </c>
      <c r="Q81" s="25">
        <v>56.25</v>
      </c>
      <c r="R81" s="26">
        <v>0</v>
      </c>
      <c r="S81" s="26">
        <v>0</v>
      </c>
      <c r="T81" s="25">
        <v>4.6666666666666661</v>
      </c>
      <c r="U81" s="25">
        <v>66.666666666666657</v>
      </c>
      <c r="V81" s="25">
        <v>0.3666666666666667</v>
      </c>
      <c r="W81" s="25">
        <v>18.333333333333336</v>
      </c>
      <c r="X81" s="25">
        <v>15.633333333333333</v>
      </c>
      <c r="Y81" s="26">
        <v>0</v>
      </c>
      <c r="Z81" s="25">
        <v>55.833333333333336</v>
      </c>
      <c r="AA81" s="26" t="s">
        <v>302</v>
      </c>
    </row>
    <row r="82" spans="1:27" hidden="1" x14ac:dyDescent="0.4">
      <c r="A82" s="3" t="s">
        <v>315</v>
      </c>
      <c r="B82" s="28">
        <v>9617000</v>
      </c>
      <c r="C82" s="2" t="s">
        <v>301</v>
      </c>
      <c r="D82" s="31">
        <v>4.4649122032323776</v>
      </c>
      <c r="E82" s="22">
        <v>43000</v>
      </c>
      <c r="F82" s="23">
        <v>60.338083690617694</v>
      </c>
      <c r="G82" s="23">
        <v>21.185911190593753</v>
      </c>
      <c r="H82" s="23">
        <v>23.931305424999998</v>
      </c>
      <c r="I82" s="23">
        <v>35.703803299999997</v>
      </c>
      <c r="J82" s="23">
        <v>32.529942151494282</v>
      </c>
      <c r="K82" s="23">
        <v>47.752006720229858</v>
      </c>
      <c r="L82" s="25">
        <v>2.5166666666666662</v>
      </c>
      <c r="M82" s="25">
        <v>27.962962962962955</v>
      </c>
      <c r="N82" s="25">
        <v>4.3</v>
      </c>
      <c r="O82" s="25">
        <v>71.666666666666671</v>
      </c>
      <c r="P82" s="25">
        <v>2.5</v>
      </c>
      <c r="Q82" s="25">
        <v>62.5</v>
      </c>
      <c r="R82" s="26">
        <v>0</v>
      </c>
      <c r="S82" s="26">
        <v>0</v>
      </c>
      <c r="T82" s="25">
        <v>4.1666666666666661</v>
      </c>
      <c r="U82" s="25">
        <v>59.523809523809511</v>
      </c>
      <c r="V82" s="25">
        <v>0</v>
      </c>
      <c r="W82" s="25">
        <v>0</v>
      </c>
      <c r="X82" s="25">
        <v>13.483333333333333</v>
      </c>
      <c r="Y82" s="26">
        <v>0</v>
      </c>
      <c r="Z82" s="25">
        <v>48.154761904761898</v>
      </c>
      <c r="AA82" s="26" t="s">
        <v>316</v>
      </c>
    </row>
    <row r="83" spans="1:27" hidden="1" x14ac:dyDescent="0.4">
      <c r="A83" s="3" t="s">
        <v>370</v>
      </c>
      <c r="B83" s="28">
        <v>3952000</v>
      </c>
      <c r="C83" s="2" t="s">
        <v>301</v>
      </c>
      <c r="D83" s="31">
        <v>4.3339502115303876</v>
      </c>
      <c r="E83" s="22">
        <v>17000</v>
      </c>
      <c r="F83" s="23">
        <v>41.537433502795302</v>
      </c>
      <c r="G83" s="23">
        <v>19.283402440611553</v>
      </c>
      <c r="H83" s="23">
        <v>33.897515499999997</v>
      </c>
      <c r="I83" s="23">
        <v>43.898912200000005</v>
      </c>
      <c r="J83" s="23">
        <v>31.42050618607821</v>
      </c>
      <c r="K83" s="23">
        <v>39.161116924347361</v>
      </c>
      <c r="L83" s="25">
        <v>6.666666666666667</v>
      </c>
      <c r="M83" s="25">
        <v>74.074074074074076</v>
      </c>
      <c r="N83" s="25">
        <v>3.833333333333333</v>
      </c>
      <c r="O83" s="25">
        <v>63.888888888888886</v>
      </c>
      <c r="P83" s="25">
        <v>2.25</v>
      </c>
      <c r="Q83" s="25">
        <v>56.25</v>
      </c>
      <c r="R83" s="26">
        <v>0</v>
      </c>
      <c r="S83" s="26">
        <v>0</v>
      </c>
      <c r="T83" s="25">
        <v>4.833333333333333</v>
      </c>
      <c r="U83" s="25">
        <v>69.047619047619051</v>
      </c>
      <c r="V83" s="25">
        <v>0</v>
      </c>
      <c r="W83" s="25">
        <v>0</v>
      </c>
      <c r="X83" s="25">
        <v>17.583333333333332</v>
      </c>
      <c r="Y83" s="26">
        <v>0</v>
      </c>
      <c r="Z83" s="25">
        <v>62.797619047619044</v>
      </c>
      <c r="AA83" s="26" t="s">
        <v>311</v>
      </c>
    </row>
    <row r="84" spans="1:27" hidden="1" x14ac:dyDescent="0.4">
      <c r="A84" s="3" t="s">
        <v>446</v>
      </c>
      <c r="B84" s="28">
        <v>19877000</v>
      </c>
      <c r="C84" s="2" t="s">
        <v>301</v>
      </c>
      <c r="D84" s="31">
        <v>4.3227117362417919</v>
      </c>
      <c r="E84" s="22">
        <v>86000</v>
      </c>
      <c r="F84" s="23">
        <v>35.812323323476896</v>
      </c>
      <c r="G84" s="23">
        <v>19.512945402469718</v>
      </c>
      <c r="H84" s="23">
        <v>32.647307892107889</v>
      </c>
      <c r="I84" s="23">
        <v>52.01018714618715</v>
      </c>
      <c r="J84" s="23">
        <v>16.113874446274004</v>
      </c>
      <c r="K84" s="23">
        <v>33.879612424540369</v>
      </c>
      <c r="L84" s="25">
        <v>4.8</v>
      </c>
      <c r="M84" s="25">
        <v>53.333333333333336</v>
      </c>
      <c r="N84" s="25">
        <v>3.1333333333333333</v>
      </c>
      <c r="O84" s="25">
        <v>52.222222222222229</v>
      </c>
      <c r="P84" s="25">
        <v>2</v>
      </c>
      <c r="Q84" s="25">
        <v>50</v>
      </c>
      <c r="R84" s="26">
        <v>-1</v>
      </c>
      <c r="S84" s="26">
        <v>0</v>
      </c>
      <c r="T84" s="25">
        <v>3</v>
      </c>
      <c r="U84" s="25">
        <v>42.857142857142854</v>
      </c>
      <c r="V84" s="25">
        <v>0.3666666666666667</v>
      </c>
      <c r="W84" s="25">
        <v>18.333333333333336</v>
      </c>
      <c r="X84" s="25">
        <v>13.3</v>
      </c>
      <c r="Y84" s="26">
        <v>-1</v>
      </c>
      <c r="Z84" s="25">
        <v>43.928571428571431</v>
      </c>
      <c r="AA84" s="26" t="s">
        <v>316</v>
      </c>
    </row>
    <row r="85" spans="1:27" hidden="1" x14ac:dyDescent="0.4">
      <c r="A85" s="3" t="s">
        <v>352</v>
      </c>
      <c r="B85" s="28">
        <v>1161000</v>
      </c>
      <c r="C85" s="2" t="s">
        <v>301</v>
      </c>
      <c r="D85" s="31">
        <v>4.2245605854735446</v>
      </c>
      <c r="E85" s="22">
        <v>5000</v>
      </c>
      <c r="F85" s="23">
        <v>24.515534632293868</v>
      </c>
      <c r="G85" s="23">
        <v>16.690306021367107</v>
      </c>
      <c r="H85" s="23">
        <v>32.601514463220674</v>
      </c>
      <c r="I85" s="23">
        <v>29.681404539430087</v>
      </c>
      <c r="J85" s="23">
        <v>10.060316281063146</v>
      </c>
      <c r="K85" s="23">
        <v>19.116307078203366</v>
      </c>
      <c r="L85" s="25">
        <v>6.1333333333333329</v>
      </c>
      <c r="M85" s="25">
        <v>68.148148148148152</v>
      </c>
      <c r="N85" s="25">
        <v>4.666666666666667</v>
      </c>
      <c r="O85" s="25">
        <v>77.777777777777786</v>
      </c>
      <c r="P85" s="25">
        <v>2.25</v>
      </c>
      <c r="Q85" s="25">
        <v>56.25</v>
      </c>
      <c r="R85" s="26">
        <v>0</v>
      </c>
      <c r="S85" s="26">
        <v>0</v>
      </c>
      <c r="T85" s="25">
        <v>4.333333333333333</v>
      </c>
      <c r="U85" s="25">
        <v>61.904761904761898</v>
      </c>
      <c r="V85" s="25">
        <v>0.3666666666666667</v>
      </c>
      <c r="W85" s="25">
        <v>18.333333333333336</v>
      </c>
      <c r="X85" s="25">
        <v>17.75</v>
      </c>
      <c r="Y85" s="26">
        <v>0</v>
      </c>
      <c r="Z85" s="25">
        <v>63.392857142857139</v>
      </c>
      <c r="AA85" s="26" t="s">
        <v>311</v>
      </c>
    </row>
    <row r="86" spans="1:27" hidden="1" x14ac:dyDescent="0.4">
      <c r="A86" s="3" t="s">
        <v>394</v>
      </c>
      <c r="B86" s="28">
        <v>17750000</v>
      </c>
      <c r="C86" s="2" t="s">
        <v>301</v>
      </c>
      <c r="D86" s="31">
        <v>4.2106168449887402</v>
      </c>
      <c r="E86" s="22">
        <v>75000</v>
      </c>
      <c r="F86" s="23">
        <v>60.384469149450688</v>
      </c>
      <c r="G86" s="23">
        <v>14.533495116408522</v>
      </c>
      <c r="H86" s="23">
        <v>25.090903824999998</v>
      </c>
      <c r="I86" s="23">
        <v>38.170749266666668</v>
      </c>
      <c r="J86" s="23">
        <v>19.489125279488153</v>
      </c>
      <c r="K86" s="23">
        <v>43.318814097807454</v>
      </c>
      <c r="L86" s="25">
        <v>3.85</v>
      </c>
      <c r="M86" s="25">
        <v>42.777777777777779</v>
      </c>
      <c r="N86" s="25">
        <v>2.9999999999999996</v>
      </c>
      <c r="O86" s="25">
        <v>49.999999999999993</v>
      </c>
      <c r="P86" s="25">
        <v>1.5</v>
      </c>
      <c r="Q86" s="25">
        <v>37.5</v>
      </c>
      <c r="R86" s="26">
        <v>-1</v>
      </c>
      <c r="S86" s="26">
        <v>0</v>
      </c>
      <c r="T86" s="25">
        <v>1.833333333333333</v>
      </c>
      <c r="U86" s="25">
        <v>26.190476190476186</v>
      </c>
      <c r="V86" s="25">
        <v>0</v>
      </c>
      <c r="W86" s="25">
        <v>0</v>
      </c>
      <c r="X86" s="25">
        <v>10.183333333333334</v>
      </c>
      <c r="Y86" s="26">
        <v>-1</v>
      </c>
      <c r="Z86" s="25">
        <v>32.797619047619051</v>
      </c>
      <c r="AA86" s="26" t="s">
        <v>305</v>
      </c>
    </row>
    <row r="87" spans="1:27" x14ac:dyDescent="0.4">
      <c r="A87" s="3" t="s">
        <v>405</v>
      </c>
      <c r="B87" s="28">
        <v>2175000</v>
      </c>
      <c r="C87" s="2" t="s">
        <v>304</v>
      </c>
      <c r="D87" s="31">
        <v>4.1767916490467609</v>
      </c>
      <c r="E87" s="22">
        <v>9000</v>
      </c>
      <c r="F87" s="23">
        <v>53.765741858714996</v>
      </c>
      <c r="G87" s="23">
        <v>50.652941898189411</v>
      </c>
      <c r="H87" s="23">
        <v>44.564704733333336</v>
      </c>
      <c r="I87" s="23">
        <v>41.942880199999998</v>
      </c>
      <c r="J87" s="23">
        <v>18.609560899932927</v>
      </c>
      <c r="K87" s="23">
        <v>58.289724543950669</v>
      </c>
      <c r="L87" s="25">
        <v>3.2333333333333334</v>
      </c>
      <c r="M87" s="25">
        <v>35.925925925925931</v>
      </c>
      <c r="N87" s="25">
        <v>2.2333333333333334</v>
      </c>
      <c r="O87" s="25">
        <v>37.222222222222221</v>
      </c>
      <c r="P87" s="25">
        <v>2.25</v>
      </c>
      <c r="Q87" s="25">
        <v>56.25</v>
      </c>
      <c r="R87" s="26">
        <v>0</v>
      </c>
      <c r="S87" s="26">
        <v>0</v>
      </c>
      <c r="T87" s="25">
        <v>3</v>
      </c>
      <c r="U87" s="25">
        <v>42.857142857142854</v>
      </c>
      <c r="V87" s="25">
        <v>0</v>
      </c>
      <c r="W87" s="25">
        <v>0</v>
      </c>
      <c r="X87" s="25">
        <v>10.716666666666667</v>
      </c>
      <c r="Y87" s="26">
        <v>0</v>
      </c>
      <c r="Z87" s="25">
        <v>38.273809523809526</v>
      </c>
      <c r="AA87" s="26" t="s">
        <v>305</v>
      </c>
    </row>
    <row r="88" spans="1:27" hidden="1" x14ac:dyDescent="0.4">
      <c r="A88" s="3" t="s">
        <v>401</v>
      </c>
      <c r="B88" s="28">
        <v>5865000</v>
      </c>
      <c r="C88" s="2" t="s">
        <v>301</v>
      </c>
      <c r="D88" s="31">
        <v>4.1091133985464099</v>
      </c>
      <c r="E88" s="22">
        <v>24000</v>
      </c>
      <c r="F88" s="23">
        <v>49.605386620267915</v>
      </c>
      <c r="G88" s="23">
        <v>19.687845069785777</v>
      </c>
      <c r="H88" s="23">
        <v>35.369769750000003</v>
      </c>
      <c r="I88" s="23">
        <v>42.596000733333334</v>
      </c>
      <c r="J88" s="23">
        <v>23.18554094546106</v>
      </c>
      <c r="K88" s="23">
        <v>42.756599526937144</v>
      </c>
      <c r="L88" s="25">
        <v>2.9666666666666668</v>
      </c>
      <c r="M88" s="25">
        <v>32.962962962962969</v>
      </c>
      <c r="N88" s="25">
        <v>2.9</v>
      </c>
      <c r="O88" s="25">
        <v>48.333333333333336</v>
      </c>
      <c r="P88" s="25">
        <v>2.25</v>
      </c>
      <c r="Q88" s="25">
        <v>56.25</v>
      </c>
      <c r="R88" s="26">
        <v>-1</v>
      </c>
      <c r="S88" s="26">
        <v>0</v>
      </c>
      <c r="T88" s="25">
        <v>4.333333333333333</v>
      </c>
      <c r="U88" s="25">
        <v>61.904761904761898</v>
      </c>
      <c r="V88" s="25">
        <v>0</v>
      </c>
      <c r="W88" s="25">
        <v>0</v>
      </c>
      <c r="X88" s="25">
        <v>12.45</v>
      </c>
      <c r="Y88" s="26">
        <v>-1</v>
      </c>
      <c r="Z88" s="25">
        <v>40.892857142857139</v>
      </c>
      <c r="AA88" s="26" t="s">
        <v>316</v>
      </c>
    </row>
    <row r="89" spans="1:27" x14ac:dyDescent="0.4">
      <c r="A89" s="3" t="s">
        <v>339</v>
      </c>
      <c r="B89" s="28">
        <v>533000</v>
      </c>
      <c r="C89" s="2" t="s">
        <v>304</v>
      </c>
      <c r="D89" s="31">
        <v>4.1050311797594947</v>
      </c>
      <c r="E89" s="22">
        <v>2000</v>
      </c>
      <c r="F89" s="23">
        <v>48.736846836403714</v>
      </c>
      <c r="G89" s="23">
        <v>19.685765790601309</v>
      </c>
      <c r="H89" s="23">
        <v>44.091331371153842</v>
      </c>
      <c r="I89" s="23">
        <v>44.078812633333335</v>
      </c>
      <c r="J89" s="23">
        <v>22.084341094512595</v>
      </c>
      <c r="K89" s="23">
        <v>44.466199106600918</v>
      </c>
      <c r="L89" s="25">
        <v>2.1166666666666667</v>
      </c>
      <c r="M89" s="25">
        <v>23.518518518518519</v>
      </c>
      <c r="N89" s="25">
        <v>0.96666666666666656</v>
      </c>
      <c r="O89" s="25">
        <v>16.111111111111111</v>
      </c>
      <c r="P89" s="25">
        <v>1</v>
      </c>
      <c r="Q89" s="25">
        <v>25</v>
      </c>
      <c r="R89" s="26">
        <v>0</v>
      </c>
      <c r="S89" s="26">
        <v>0</v>
      </c>
      <c r="T89" s="25">
        <v>2.333333333333333</v>
      </c>
      <c r="U89" s="25">
        <v>33.333333333333329</v>
      </c>
      <c r="V89" s="25">
        <v>0</v>
      </c>
      <c r="W89" s="25">
        <v>0</v>
      </c>
      <c r="X89" s="25">
        <v>6.4166666666666661</v>
      </c>
      <c r="Y89" s="26">
        <v>0</v>
      </c>
      <c r="Z89" s="25">
        <v>22.916666666666664</v>
      </c>
      <c r="AA89" s="26" t="s">
        <v>307</v>
      </c>
    </row>
    <row r="90" spans="1:27" hidden="1" x14ac:dyDescent="0.4">
      <c r="A90" s="3" t="s">
        <v>357</v>
      </c>
      <c r="B90" s="28">
        <v>10528000</v>
      </c>
      <c r="C90" s="2" t="s">
        <v>309</v>
      </c>
      <c r="D90" s="31">
        <v>4.027443219257334</v>
      </c>
      <c r="E90" s="22">
        <v>42000</v>
      </c>
      <c r="F90" s="23">
        <v>42.467068782158044</v>
      </c>
      <c r="G90" s="23">
        <v>28.689855212598115</v>
      </c>
      <c r="H90" s="23">
        <v>46.125169249999999</v>
      </c>
      <c r="I90" s="23">
        <v>38.779095499999997</v>
      </c>
      <c r="J90" s="23">
        <v>21.762749786682992</v>
      </c>
      <c r="K90" s="23">
        <v>43.084782179564634</v>
      </c>
      <c r="L90" s="25">
        <v>6.2166666666666659</v>
      </c>
      <c r="M90" s="25">
        <v>69.074074074074062</v>
      </c>
      <c r="N90" s="25">
        <v>4.6999999999999993</v>
      </c>
      <c r="O90" s="25">
        <v>78.333333333333314</v>
      </c>
      <c r="P90" s="25">
        <v>1.5</v>
      </c>
      <c r="Q90" s="25">
        <v>37.5</v>
      </c>
      <c r="R90" s="26">
        <v>-1</v>
      </c>
      <c r="S90" s="26">
        <v>0</v>
      </c>
      <c r="T90" s="25">
        <v>4.833333333333333</v>
      </c>
      <c r="U90" s="25">
        <v>69.047619047619051</v>
      </c>
      <c r="V90" s="25">
        <v>0</v>
      </c>
      <c r="W90" s="25">
        <v>0</v>
      </c>
      <c r="X90" s="25">
        <v>17.249999999999996</v>
      </c>
      <c r="Y90" s="26">
        <v>-1</v>
      </c>
      <c r="Z90" s="25">
        <v>58.03571428571427</v>
      </c>
      <c r="AA90" s="26" t="s">
        <v>302</v>
      </c>
    </row>
    <row r="91" spans="1:27" hidden="1" x14ac:dyDescent="0.4">
      <c r="A91" s="3" t="s">
        <v>399</v>
      </c>
      <c r="B91" s="28">
        <v>1905000</v>
      </c>
      <c r="C91" s="2" t="s">
        <v>301</v>
      </c>
      <c r="D91" s="31">
        <v>3.9704890545737395</v>
      </c>
      <c r="E91" s="22">
        <v>8000</v>
      </c>
      <c r="F91" s="23">
        <v>53.115280969691362</v>
      </c>
      <c r="G91" s="23">
        <v>16.027657315589142</v>
      </c>
      <c r="H91" s="23">
        <v>39.282861566666668</v>
      </c>
      <c r="I91" s="23">
        <v>49.701537800000004</v>
      </c>
      <c r="J91" s="23">
        <v>11.958584337349398</v>
      </c>
      <c r="K91" s="23">
        <v>43.813015759548563</v>
      </c>
      <c r="L91" s="25">
        <v>6</v>
      </c>
      <c r="M91" s="25">
        <v>66.666666666666657</v>
      </c>
      <c r="N91" s="25">
        <v>3.1333333333333333</v>
      </c>
      <c r="O91" s="25">
        <v>62.666666666666671</v>
      </c>
      <c r="P91" s="25">
        <v>1.5</v>
      </c>
      <c r="Q91" s="25">
        <v>37.5</v>
      </c>
      <c r="R91" s="26">
        <v>0</v>
      </c>
      <c r="S91" s="26">
        <v>0</v>
      </c>
      <c r="T91" s="25">
        <v>4.1666666666666661</v>
      </c>
      <c r="U91" s="25">
        <v>59.523809523809511</v>
      </c>
      <c r="V91" s="25">
        <v>0</v>
      </c>
      <c r="W91" s="25">
        <v>0</v>
      </c>
      <c r="X91" s="25">
        <v>14.799999999999999</v>
      </c>
      <c r="Y91" s="26">
        <v>0</v>
      </c>
      <c r="Z91" s="25">
        <v>54.814814814814817</v>
      </c>
      <c r="AA91" s="26" t="s">
        <v>302</v>
      </c>
    </row>
    <row r="92" spans="1:27" hidden="1" x14ac:dyDescent="0.4">
      <c r="A92" s="3" t="s">
        <v>403</v>
      </c>
      <c r="B92" s="28">
        <v>1993000</v>
      </c>
      <c r="C92" s="2" t="s">
        <v>301</v>
      </c>
      <c r="D92" s="31">
        <v>3.8636210917364266</v>
      </c>
      <c r="E92" s="22">
        <v>8000</v>
      </c>
      <c r="F92" s="23">
        <v>31.719685973793428</v>
      </c>
      <c r="G92" s="23">
        <v>15.922814990283937</v>
      </c>
      <c r="H92" s="23">
        <v>23.822733341511288</v>
      </c>
      <c r="I92" s="23">
        <v>43.988241478573762</v>
      </c>
      <c r="J92" s="23">
        <v>10.281299933596927</v>
      </c>
      <c r="K92" s="23">
        <v>24.613420550952601</v>
      </c>
      <c r="L92" s="25">
        <v>4.2333333333333325</v>
      </c>
      <c r="M92" s="25">
        <v>47.037037037037024</v>
      </c>
      <c r="N92" s="25">
        <v>3.6999999999999997</v>
      </c>
      <c r="O92" s="25">
        <v>61.666666666666657</v>
      </c>
      <c r="P92" s="25">
        <v>3.75</v>
      </c>
      <c r="Q92" s="25">
        <v>93.75</v>
      </c>
      <c r="R92" s="26">
        <v>0</v>
      </c>
      <c r="S92" s="26">
        <v>0</v>
      </c>
      <c r="T92" s="25">
        <v>5</v>
      </c>
      <c r="U92" s="25">
        <v>71.428571428571431</v>
      </c>
      <c r="V92" s="25">
        <v>0.3666666666666667</v>
      </c>
      <c r="W92" s="25">
        <v>18.333333333333336</v>
      </c>
      <c r="X92" s="25">
        <v>17.049999999999997</v>
      </c>
      <c r="Y92" s="26">
        <v>0</v>
      </c>
      <c r="Z92" s="25">
        <v>60.892857142857139</v>
      </c>
      <c r="AA92" s="26" t="s">
        <v>311</v>
      </c>
    </row>
    <row r="93" spans="1:27" hidden="1" x14ac:dyDescent="0.4">
      <c r="A93" s="3" t="s">
        <v>389</v>
      </c>
      <c r="B93" s="28">
        <v>8065000</v>
      </c>
      <c r="C93" s="2" t="s">
        <v>301</v>
      </c>
      <c r="D93" s="31">
        <v>3.8616305514465297</v>
      </c>
      <c r="E93" s="22">
        <v>31000</v>
      </c>
      <c r="F93" s="23">
        <v>35.769806465778274</v>
      </c>
      <c r="G93" s="23">
        <v>19.082821872627406</v>
      </c>
      <c r="H93" s="23">
        <v>27.4585288</v>
      </c>
      <c r="I93" s="23">
        <v>48.4736373</v>
      </c>
      <c r="J93" s="23">
        <v>38.638150488770144</v>
      </c>
      <c r="K93" s="23">
        <v>36.421898192491199</v>
      </c>
      <c r="L93" s="25">
        <v>5.1499999999999995</v>
      </c>
      <c r="M93" s="25">
        <v>57.222222222222221</v>
      </c>
      <c r="N93" s="25">
        <v>3.3666666666666663</v>
      </c>
      <c r="O93" s="25">
        <v>56.1111111111111</v>
      </c>
      <c r="P93" s="25">
        <v>1.75</v>
      </c>
      <c r="Q93" s="25">
        <v>43.75</v>
      </c>
      <c r="R93" s="26">
        <v>0</v>
      </c>
      <c r="S93" s="26">
        <v>0</v>
      </c>
      <c r="T93" s="25">
        <v>4.333333333333333</v>
      </c>
      <c r="U93" s="25">
        <v>61.904761904761898</v>
      </c>
      <c r="V93" s="25">
        <v>0</v>
      </c>
      <c r="W93" s="25">
        <v>0</v>
      </c>
      <c r="X93" s="25">
        <v>14.599999999999998</v>
      </c>
      <c r="Y93" s="26">
        <v>0</v>
      </c>
      <c r="Z93" s="25">
        <v>52.142857142857139</v>
      </c>
      <c r="AA93" s="26" t="s">
        <v>302</v>
      </c>
    </row>
    <row r="94" spans="1:27" hidden="1" x14ac:dyDescent="0.4">
      <c r="A94" s="3" t="s">
        <v>351</v>
      </c>
      <c r="B94" s="28">
        <v>11461000</v>
      </c>
      <c r="C94" s="2" t="s">
        <v>309</v>
      </c>
      <c r="D94" s="31">
        <v>3.7683514234280198</v>
      </c>
      <c r="E94" s="22">
        <v>43000</v>
      </c>
      <c r="F94" s="23">
        <v>60.211663914469597</v>
      </c>
      <c r="G94" s="23">
        <v>25.948292516549042</v>
      </c>
      <c r="H94" s="23">
        <v>37.6380441140873</v>
      </c>
      <c r="I94" s="23">
        <v>47.798054165343906</v>
      </c>
      <c r="J94" s="23">
        <v>17.254183032161613</v>
      </c>
      <c r="K94" s="23">
        <v>52.390389228319364</v>
      </c>
      <c r="L94" s="25">
        <v>1.1666666666666665</v>
      </c>
      <c r="M94" s="25">
        <v>12.962962962962962</v>
      </c>
      <c r="N94" s="25">
        <v>0.89999999999999991</v>
      </c>
      <c r="O94" s="25">
        <v>15</v>
      </c>
      <c r="P94" s="25">
        <v>0.75</v>
      </c>
      <c r="Q94" s="25">
        <v>18.75</v>
      </c>
      <c r="R94" s="26">
        <v>0</v>
      </c>
      <c r="S94" s="26">
        <v>0</v>
      </c>
      <c r="T94" s="25">
        <v>3</v>
      </c>
      <c r="U94" s="25">
        <v>42.857142857142854</v>
      </c>
      <c r="V94" s="25">
        <v>0</v>
      </c>
      <c r="W94" s="25">
        <v>0</v>
      </c>
      <c r="X94" s="25">
        <v>5.8166666666666664</v>
      </c>
      <c r="Y94" s="26">
        <v>0</v>
      </c>
      <c r="Z94" s="25">
        <v>20.773809523809522</v>
      </c>
      <c r="AA94" s="26" t="s">
        <v>307</v>
      </c>
    </row>
    <row r="95" spans="1:27" hidden="1" x14ac:dyDescent="0.4">
      <c r="A95" s="3" t="s">
        <v>320</v>
      </c>
      <c r="B95" s="28">
        <v>161201000</v>
      </c>
      <c r="C95" s="2" t="s">
        <v>299</v>
      </c>
      <c r="D95" s="31">
        <v>3.6727889172778307</v>
      </c>
      <c r="E95" s="22">
        <v>592000</v>
      </c>
      <c r="F95" s="23">
        <v>54.081766307596538</v>
      </c>
      <c r="G95" s="23">
        <v>38.41200042584056</v>
      </c>
      <c r="H95" s="23">
        <v>25.706416249999997</v>
      </c>
      <c r="I95" s="23">
        <v>20.905791399999998</v>
      </c>
      <c r="J95" s="23">
        <v>45.327269230143393</v>
      </c>
      <c r="K95" s="23">
        <v>50.047115284288331</v>
      </c>
      <c r="L95" s="25">
        <v>3.8833333333333333</v>
      </c>
      <c r="M95" s="25">
        <v>43.148148148148145</v>
      </c>
      <c r="N95" s="25">
        <v>3.8</v>
      </c>
      <c r="O95" s="25">
        <v>63.333333333333329</v>
      </c>
      <c r="P95" s="25">
        <v>2.75</v>
      </c>
      <c r="Q95" s="25">
        <v>68.75</v>
      </c>
      <c r="R95" s="26">
        <v>-1</v>
      </c>
      <c r="S95" s="26">
        <v>0</v>
      </c>
      <c r="T95" s="25">
        <v>3</v>
      </c>
      <c r="U95" s="25">
        <v>42.857142857142854</v>
      </c>
      <c r="V95" s="25">
        <v>0</v>
      </c>
      <c r="W95" s="25">
        <v>0</v>
      </c>
      <c r="X95" s="25">
        <v>13.433333333333334</v>
      </c>
      <c r="Y95" s="26">
        <v>-1</v>
      </c>
      <c r="Z95" s="25">
        <v>44.404761904761905</v>
      </c>
      <c r="AA95" s="26" t="s">
        <v>316</v>
      </c>
    </row>
    <row r="96" spans="1:27" hidden="1" x14ac:dyDescent="0.4">
      <c r="A96" s="3" t="s">
        <v>382</v>
      </c>
      <c r="B96" s="28">
        <v>9784000</v>
      </c>
      <c r="C96" s="2" t="s">
        <v>301</v>
      </c>
      <c r="D96" s="31">
        <v>3.6698399698716155</v>
      </c>
      <c r="E96" s="22">
        <v>36000</v>
      </c>
      <c r="F96" s="23">
        <v>23.898465292571057</v>
      </c>
      <c r="G96" s="23">
        <v>14.791945905795297</v>
      </c>
      <c r="H96" s="23">
        <v>32.910088200000004</v>
      </c>
      <c r="I96" s="23">
        <v>48.345057200000007</v>
      </c>
      <c r="J96" s="23">
        <v>15.490673969002479</v>
      </c>
      <c r="K96" s="23">
        <v>23.570178443848022</v>
      </c>
      <c r="L96" s="25">
        <v>5.833333333333333</v>
      </c>
      <c r="M96" s="25">
        <v>64.81481481481481</v>
      </c>
      <c r="N96" s="25">
        <v>2.8333333333333335</v>
      </c>
      <c r="O96" s="25">
        <v>47.222222222222229</v>
      </c>
      <c r="P96" s="25">
        <v>2.25</v>
      </c>
      <c r="Q96" s="25">
        <v>56.25</v>
      </c>
      <c r="R96" s="26">
        <v>0</v>
      </c>
      <c r="S96" s="26">
        <v>0</v>
      </c>
      <c r="T96" s="25">
        <v>5</v>
      </c>
      <c r="U96" s="25">
        <v>71.428571428571431</v>
      </c>
      <c r="V96" s="25">
        <v>0.3666666666666667</v>
      </c>
      <c r="W96" s="25">
        <v>18.333333333333336</v>
      </c>
      <c r="X96" s="25">
        <v>16.283333333333331</v>
      </c>
      <c r="Y96" s="26">
        <v>0</v>
      </c>
      <c r="Z96" s="25">
        <v>58.154761904761898</v>
      </c>
      <c r="AA96" s="26" t="s">
        <v>302</v>
      </c>
    </row>
    <row r="97" spans="1:27" hidden="1" x14ac:dyDescent="0.4">
      <c r="A97" s="3" t="s">
        <v>363</v>
      </c>
      <c r="B97" s="28">
        <v>1315000</v>
      </c>
      <c r="C97" s="2" t="s">
        <v>301</v>
      </c>
      <c r="D97" s="31">
        <v>3.596110050693289</v>
      </c>
      <c r="E97" s="22">
        <v>5000</v>
      </c>
      <c r="F97" s="23">
        <v>35.16665238985312</v>
      </c>
      <c r="G97" s="23">
        <v>13.718089750533899</v>
      </c>
      <c r="H97" s="23">
        <v>27.446447950000003</v>
      </c>
      <c r="I97" s="23">
        <v>52.224181733333332</v>
      </c>
      <c r="J97" s="23">
        <v>12.433394634192718</v>
      </c>
      <c r="K97" s="23">
        <v>29.243989959708259</v>
      </c>
      <c r="L97" s="25">
        <v>3.7166666666666668</v>
      </c>
      <c r="M97" s="25">
        <v>41.296296296296298</v>
      </c>
      <c r="N97" s="25">
        <v>2.166666666666667</v>
      </c>
      <c r="O97" s="25">
        <v>36.111111111111114</v>
      </c>
      <c r="P97" s="25">
        <v>1.75</v>
      </c>
      <c r="Q97" s="25">
        <v>43.75</v>
      </c>
      <c r="R97" s="26">
        <v>0</v>
      </c>
      <c r="S97" s="26">
        <v>0</v>
      </c>
      <c r="T97" s="25">
        <v>5.6666666666666661</v>
      </c>
      <c r="U97" s="25">
        <v>80.952380952380949</v>
      </c>
      <c r="V97" s="25">
        <v>0.3666666666666667</v>
      </c>
      <c r="W97" s="25">
        <v>18.333333333333336</v>
      </c>
      <c r="X97" s="25">
        <v>13.666666666666668</v>
      </c>
      <c r="Y97" s="26">
        <v>0</v>
      </c>
      <c r="Z97" s="25">
        <v>48.80952380952381</v>
      </c>
      <c r="AA97" s="26" t="s">
        <v>316</v>
      </c>
    </row>
    <row r="98" spans="1:27" x14ac:dyDescent="0.4">
      <c r="A98" s="3" t="s">
        <v>414</v>
      </c>
      <c r="B98" s="28">
        <v>17468000</v>
      </c>
      <c r="C98" s="2" t="s">
        <v>304</v>
      </c>
      <c r="D98" s="31">
        <v>3.565781866412546</v>
      </c>
      <c r="E98" s="22">
        <v>62000</v>
      </c>
      <c r="F98" s="23">
        <v>55.253845920451518</v>
      </c>
      <c r="G98" s="23">
        <v>24.43480379523913</v>
      </c>
      <c r="H98" s="23">
        <v>35.461721500000003</v>
      </c>
      <c r="I98" s="23">
        <v>35.868737500000002</v>
      </c>
      <c r="J98" s="23">
        <v>66.301922767851735</v>
      </c>
      <c r="K98" s="23">
        <v>55.88003504756751</v>
      </c>
      <c r="L98" s="25">
        <v>3.5</v>
      </c>
      <c r="M98" s="25">
        <v>38.888888888888893</v>
      </c>
      <c r="N98" s="25">
        <v>2.1333333333333333</v>
      </c>
      <c r="O98" s="25">
        <v>35.555555555555557</v>
      </c>
      <c r="P98" s="25">
        <v>2</v>
      </c>
      <c r="Q98" s="25">
        <v>50</v>
      </c>
      <c r="R98" s="26">
        <v>0</v>
      </c>
      <c r="S98" s="26">
        <v>-1</v>
      </c>
      <c r="T98" s="25">
        <v>2</v>
      </c>
      <c r="U98" s="25">
        <v>28.571428571428569</v>
      </c>
      <c r="V98" s="25">
        <v>0</v>
      </c>
      <c r="W98" s="25">
        <v>0</v>
      </c>
      <c r="X98" s="25">
        <v>9.6333333333333329</v>
      </c>
      <c r="Y98" s="26">
        <v>-1</v>
      </c>
      <c r="Z98" s="25">
        <v>30.833333333333329</v>
      </c>
      <c r="AA98" s="26" t="s">
        <v>305</v>
      </c>
    </row>
    <row r="99" spans="1:27" x14ac:dyDescent="0.4">
      <c r="A99" s="3" t="s">
        <v>329</v>
      </c>
      <c r="B99" s="28">
        <v>2209000</v>
      </c>
      <c r="C99" s="2" t="s">
        <v>304</v>
      </c>
      <c r="D99" s="31">
        <v>3.4325735898659686</v>
      </c>
      <c r="E99" s="22">
        <v>8000</v>
      </c>
      <c r="F99" s="23">
        <v>43.337440966399974</v>
      </c>
      <c r="G99" s="23">
        <v>37.896822273683021</v>
      </c>
      <c r="H99" s="23">
        <v>37.254960399999995</v>
      </c>
      <c r="I99" s="23">
        <v>37.603126199999998</v>
      </c>
      <c r="J99" s="23">
        <v>9.7116765231272897</v>
      </c>
      <c r="K99" s="23">
        <v>42.076442357017108</v>
      </c>
      <c r="L99" s="25">
        <v>2.9</v>
      </c>
      <c r="M99" s="25">
        <v>32.222222222222221</v>
      </c>
      <c r="N99" s="25">
        <v>2.7333333333333334</v>
      </c>
      <c r="O99" s="25">
        <v>45.555555555555557</v>
      </c>
      <c r="P99" s="25">
        <v>1.5</v>
      </c>
      <c r="Q99" s="25">
        <v>37.5</v>
      </c>
      <c r="R99" s="26">
        <v>-1</v>
      </c>
      <c r="S99" s="26">
        <v>0</v>
      </c>
      <c r="T99" s="25">
        <v>3.1666666666666665</v>
      </c>
      <c r="U99" s="25">
        <v>45.238095238095241</v>
      </c>
      <c r="V99" s="25">
        <v>0</v>
      </c>
      <c r="W99" s="25">
        <v>0</v>
      </c>
      <c r="X99" s="25">
        <v>10.299999999999999</v>
      </c>
      <c r="Y99" s="26">
        <v>-1</v>
      </c>
      <c r="Z99" s="25">
        <v>33.214285714285715</v>
      </c>
      <c r="AA99" s="26" t="s">
        <v>305</v>
      </c>
    </row>
    <row r="100" spans="1:27" hidden="1" x14ac:dyDescent="0.4">
      <c r="A100" s="3" t="s">
        <v>458</v>
      </c>
      <c r="B100" s="28">
        <v>5535000</v>
      </c>
      <c r="C100" s="2" t="s">
        <v>299</v>
      </c>
      <c r="D100" s="31">
        <v>3.4282922085871923</v>
      </c>
      <c r="E100" s="22">
        <v>19000</v>
      </c>
      <c r="F100" s="23">
        <v>30.801183683987585</v>
      </c>
      <c r="G100" s="23">
        <v>16.346827108215699</v>
      </c>
      <c r="H100" s="23">
        <v>4.9961916500000001</v>
      </c>
      <c r="I100" s="23">
        <v>18.737939543333336</v>
      </c>
      <c r="J100" s="23">
        <v>9.0199141854252876</v>
      </c>
      <c r="K100" s="23">
        <v>13.408939348776723</v>
      </c>
      <c r="L100" s="25">
        <v>3.6</v>
      </c>
      <c r="M100" s="25">
        <v>40</v>
      </c>
      <c r="N100" s="25">
        <v>1.3333333333333333</v>
      </c>
      <c r="O100" s="25">
        <v>22.222222222222221</v>
      </c>
      <c r="P100" s="25">
        <v>1.25</v>
      </c>
      <c r="Q100" s="25">
        <v>31.25</v>
      </c>
      <c r="R100" s="26">
        <v>0</v>
      </c>
      <c r="S100" s="26">
        <v>0</v>
      </c>
      <c r="T100" s="25">
        <v>3</v>
      </c>
      <c r="U100" s="25">
        <v>42.857142857142854</v>
      </c>
      <c r="V100" s="25">
        <v>0</v>
      </c>
      <c r="W100" s="25">
        <v>0</v>
      </c>
      <c r="X100" s="25">
        <v>9.1833333333333336</v>
      </c>
      <c r="Y100" s="26">
        <v>0</v>
      </c>
      <c r="Z100" s="25">
        <v>32.797619047619051</v>
      </c>
      <c r="AA100" s="26" t="s">
        <v>305</v>
      </c>
    </row>
    <row r="101" spans="1:27" hidden="1" x14ac:dyDescent="0.4">
      <c r="A101" s="3" t="s">
        <v>328</v>
      </c>
      <c r="B101" s="28">
        <v>3536000</v>
      </c>
      <c r="C101" s="2" t="s">
        <v>301</v>
      </c>
      <c r="D101" s="31">
        <v>3.4221937606202619</v>
      </c>
      <c r="E101" s="22">
        <v>12000</v>
      </c>
      <c r="F101" s="23">
        <v>51.972866949629889</v>
      </c>
      <c r="G101" s="23">
        <v>16.419947207857181</v>
      </c>
      <c r="H101" s="23">
        <v>31.734918624999999</v>
      </c>
      <c r="I101" s="23">
        <v>50.737748500000002</v>
      </c>
      <c r="J101" s="23">
        <v>34.088386629220153</v>
      </c>
      <c r="K101" s="23">
        <v>46.356697623416736</v>
      </c>
      <c r="L101" s="25">
        <v>5.4166666666666661</v>
      </c>
      <c r="M101" s="25">
        <v>60.185185185185176</v>
      </c>
      <c r="N101" s="25">
        <v>2.8666666666666667</v>
      </c>
      <c r="O101" s="25">
        <v>47.777777777777779</v>
      </c>
      <c r="P101" s="25">
        <v>1</v>
      </c>
      <c r="Q101" s="25">
        <v>25</v>
      </c>
      <c r="R101" s="26">
        <v>-1</v>
      </c>
      <c r="S101" s="26">
        <v>0</v>
      </c>
      <c r="T101" s="25">
        <v>5.333333333333333</v>
      </c>
      <c r="U101" s="25">
        <v>76.19047619047619</v>
      </c>
      <c r="V101" s="25">
        <v>0</v>
      </c>
      <c r="W101" s="25">
        <v>0</v>
      </c>
      <c r="X101" s="25">
        <v>14.616666666666667</v>
      </c>
      <c r="Y101" s="26">
        <v>-1</v>
      </c>
      <c r="Z101" s="25">
        <v>48.63095238095238</v>
      </c>
      <c r="AA101" s="26" t="s">
        <v>316</v>
      </c>
    </row>
    <row r="102" spans="1:27" hidden="1" x14ac:dyDescent="0.4">
      <c r="A102" s="3" t="s">
        <v>380</v>
      </c>
      <c r="B102" s="28">
        <v>8961000</v>
      </c>
      <c r="C102" s="2" t="s">
        <v>309</v>
      </c>
      <c r="D102" s="31">
        <v>3.3854099855503548</v>
      </c>
      <c r="E102" s="22">
        <v>30000</v>
      </c>
      <c r="F102" s="23">
        <v>55.464895881202203</v>
      </c>
      <c r="G102" s="23">
        <v>26.506450343808194</v>
      </c>
      <c r="H102" s="23">
        <v>58.940910000000002</v>
      </c>
      <c r="I102" s="23">
        <v>36.520406866666669</v>
      </c>
      <c r="J102" s="23">
        <v>32.72245760930339</v>
      </c>
      <c r="K102" s="23">
        <v>55.54994476652513</v>
      </c>
      <c r="L102" s="25">
        <v>2.4833333333333334</v>
      </c>
      <c r="M102" s="25">
        <v>27.592592592592592</v>
      </c>
      <c r="N102" s="25">
        <v>1.5333333333333332</v>
      </c>
      <c r="O102" s="25">
        <v>25.555555555555554</v>
      </c>
      <c r="P102" s="25">
        <v>2.5</v>
      </c>
      <c r="Q102" s="25">
        <v>62.5</v>
      </c>
      <c r="R102" s="26">
        <v>0</v>
      </c>
      <c r="S102" s="26">
        <v>0</v>
      </c>
      <c r="T102" s="25">
        <v>3.833333333333333</v>
      </c>
      <c r="U102" s="25">
        <v>54.761904761904759</v>
      </c>
      <c r="V102" s="25">
        <v>0</v>
      </c>
      <c r="W102" s="25">
        <v>0</v>
      </c>
      <c r="X102" s="25">
        <v>10.35</v>
      </c>
      <c r="Y102" s="26">
        <v>0</v>
      </c>
      <c r="Z102" s="25">
        <v>36.964285714285708</v>
      </c>
      <c r="AA102" s="26" t="s">
        <v>305</v>
      </c>
    </row>
    <row r="103" spans="1:27" hidden="1" x14ac:dyDescent="0.4">
      <c r="A103" s="3" t="s">
        <v>443</v>
      </c>
      <c r="B103" s="28">
        <v>38265000</v>
      </c>
      <c r="C103" s="2" t="s">
        <v>301</v>
      </c>
      <c r="D103" s="31">
        <v>3.3555060999168038</v>
      </c>
      <c r="E103" s="22">
        <v>128000</v>
      </c>
      <c r="F103" s="23">
        <v>24.452310838724461</v>
      </c>
      <c r="G103" s="23">
        <v>13.73939168769042</v>
      </c>
      <c r="H103" s="23">
        <v>27.499254125</v>
      </c>
      <c r="I103" s="23">
        <v>59.632732666666669</v>
      </c>
      <c r="J103" s="23">
        <v>13.555643196938226</v>
      </c>
      <c r="K103" s="23">
        <v>24.386541397747507</v>
      </c>
      <c r="L103" s="25">
        <v>4.8</v>
      </c>
      <c r="M103" s="25">
        <v>53.333333333333336</v>
      </c>
      <c r="N103" s="25">
        <v>2.5333333333333332</v>
      </c>
      <c r="O103" s="25">
        <v>42.222222222222221</v>
      </c>
      <c r="P103" s="25">
        <v>2.75</v>
      </c>
      <c r="Q103" s="25">
        <v>68.75</v>
      </c>
      <c r="R103" s="26">
        <v>0</v>
      </c>
      <c r="S103" s="26">
        <v>0</v>
      </c>
      <c r="T103" s="25">
        <v>4.833333333333333</v>
      </c>
      <c r="U103" s="25">
        <v>69.047619047619051</v>
      </c>
      <c r="V103" s="25">
        <v>0.16666666666666666</v>
      </c>
      <c r="W103" s="25">
        <v>8.3333333333333321</v>
      </c>
      <c r="X103" s="25">
        <v>15.08333333333333</v>
      </c>
      <c r="Y103" s="26">
        <v>0</v>
      </c>
      <c r="Z103" s="25">
        <v>53.869047619047606</v>
      </c>
      <c r="AA103" s="26" t="s">
        <v>302</v>
      </c>
    </row>
    <row r="104" spans="1:27" hidden="1" x14ac:dyDescent="0.4">
      <c r="A104" s="3" t="s">
        <v>455</v>
      </c>
      <c r="B104" s="28">
        <v>8851000</v>
      </c>
      <c r="C104" s="2" t="s">
        <v>301</v>
      </c>
      <c r="D104" s="31">
        <v>3.3349254938111512</v>
      </c>
      <c r="E104" s="22">
        <v>30000</v>
      </c>
      <c r="F104" s="23">
        <v>39.064390276242314</v>
      </c>
      <c r="G104" s="23">
        <v>15.15452943741424</v>
      </c>
      <c r="H104" s="23">
        <v>31.598167200000002</v>
      </c>
      <c r="I104" s="23">
        <v>40.860387199999998</v>
      </c>
      <c r="J104" s="23">
        <v>27.513904062944562</v>
      </c>
      <c r="K104" s="23">
        <v>33.906480696260267</v>
      </c>
      <c r="L104" s="25">
        <v>5.7499999999999991</v>
      </c>
      <c r="M104" s="25">
        <v>63.888888888888886</v>
      </c>
      <c r="N104" s="25">
        <v>4.5</v>
      </c>
      <c r="O104" s="25">
        <v>75</v>
      </c>
      <c r="P104" s="25">
        <v>2.25</v>
      </c>
      <c r="Q104" s="25">
        <v>56.25</v>
      </c>
      <c r="R104" s="26">
        <v>0</v>
      </c>
      <c r="S104" s="26">
        <v>0</v>
      </c>
      <c r="T104" s="25">
        <v>4.833333333333333</v>
      </c>
      <c r="U104" s="25">
        <v>69.047619047619051</v>
      </c>
      <c r="V104" s="25">
        <v>0</v>
      </c>
      <c r="W104" s="25">
        <v>0</v>
      </c>
      <c r="X104" s="25">
        <v>17.333333333333332</v>
      </c>
      <c r="Y104" s="26">
        <v>0</v>
      </c>
      <c r="Z104" s="25">
        <v>61.904761904761898</v>
      </c>
      <c r="AA104" s="26" t="s">
        <v>311</v>
      </c>
    </row>
    <row r="105" spans="1:27" x14ac:dyDescent="0.4">
      <c r="A105" s="3" t="s">
        <v>425</v>
      </c>
      <c r="B105" s="28">
        <v>2426000</v>
      </c>
      <c r="C105" s="2" t="s">
        <v>304</v>
      </c>
      <c r="D105" s="31">
        <v>3.3311767600890652</v>
      </c>
      <c r="E105" s="22">
        <v>8000</v>
      </c>
      <c r="F105" s="23">
        <v>44.637872171390619</v>
      </c>
      <c r="G105" s="23">
        <v>38.431794249316162</v>
      </c>
      <c r="H105" s="23">
        <v>55.869076666666672</v>
      </c>
      <c r="I105" s="23">
        <v>38.808346222222227</v>
      </c>
      <c r="J105" s="23">
        <v>10.402416050568615</v>
      </c>
      <c r="K105" s="23">
        <v>48.140910522511433</v>
      </c>
      <c r="L105" s="25">
        <v>3.0666666666666664</v>
      </c>
      <c r="M105" s="25">
        <v>34.074074074074076</v>
      </c>
      <c r="N105" s="25">
        <v>1.6666666666666665</v>
      </c>
      <c r="O105" s="25">
        <v>27.777777777777775</v>
      </c>
      <c r="P105" s="25">
        <v>0.75</v>
      </c>
      <c r="Q105" s="25">
        <v>18.75</v>
      </c>
      <c r="R105" s="26">
        <v>0</v>
      </c>
      <c r="S105" s="26">
        <v>0</v>
      </c>
      <c r="T105" s="25">
        <v>3.833333333333333</v>
      </c>
      <c r="U105" s="25">
        <v>54.761904761904759</v>
      </c>
      <c r="V105" s="25">
        <v>0</v>
      </c>
      <c r="W105" s="25">
        <v>0</v>
      </c>
      <c r="X105" s="25">
        <v>9.3166666666666664</v>
      </c>
      <c r="Y105" s="26">
        <v>0</v>
      </c>
      <c r="Z105" s="25">
        <v>33.273809523809526</v>
      </c>
      <c r="AA105" s="26" t="s">
        <v>305</v>
      </c>
    </row>
    <row r="106" spans="1:27" hidden="1" x14ac:dyDescent="0.4">
      <c r="A106" s="3" t="s">
        <v>496</v>
      </c>
      <c r="B106" s="28">
        <v>26916000</v>
      </c>
      <c r="C106" s="2" t="s">
        <v>319</v>
      </c>
      <c r="D106" s="31">
        <v>3.1489267634717395</v>
      </c>
      <c r="E106" s="22">
        <v>85000</v>
      </c>
      <c r="F106" s="23">
        <v>79.221770126104801</v>
      </c>
      <c r="G106" s="23">
        <v>43.064136668109711</v>
      </c>
      <c r="H106" s="23">
        <v>49.199727266666663</v>
      </c>
      <c r="I106" s="23">
        <v>52.970996100000001</v>
      </c>
      <c r="J106" s="23">
        <v>69.937737339699183</v>
      </c>
      <c r="K106" s="23">
        <v>86.376695629009077</v>
      </c>
      <c r="L106" s="25"/>
      <c r="M106" s="25"/>
      <c r="N106" s="25"/>
      <c r="O106" s="25"/>
      <c r="P106" s="25"/>
      <c r="Q106" s="25"/>
      <c r="R106" s="26"/>
      <c r="S106" s="26"/>
      <c r="T106" s="25"/>
      <c r="U106" s="25"/>
      <c r="V106" s="25"/>
      <c r="W106" s="25"/>
      <c r="X106" s="25"/>
      <c r="Y106" s="26"/>
      <c r="Z106" s="25"/>
      <c r="AA106" s="26"/>
    </row>
    <row r="107" spans="1:27" hidden="1" x14ac:dyDescent="0.4">
      <c r="A107" s="3" t="s">
        <v>480</v>
      </c>
      <c r="B107" s="28">
        <v>1360000</v>
      </c>
      <c r="C107" s="2" t="s">
        <v>309</v>
      </c>
      <c r="D107" s="31">
        <v>2.9618426666785744</v>
      </c>
      <c r="E107" s="22">
        <v>4000</v>
      </c>
      <c r="F107" s="23">
        <v>38.619402996056564</v>
      </c>
      <c r="G107" s="23">
        <v>13.021171377076588</v>
      </c>
      <c r="H107" s="23">
        <v>62.388044114087293</v>
      </c>
      <c r="I107" s="23">
        <v>47.798054165343906</v>
      </c>
      <c r="J107" s="23">
        <v>13.687976663195512</v>
      </c>
      <c r="K107" s="23">
        <v>39.069562751033232</v>
      </c>
      <c r="L107" s="25">
        <v>6.05</v>
      </c>
      <c r="M107" s="25">
        <v>67.222222222222214</v>
      </c>
      <c r="N107" s="25">
        <v>3</v>
      </c>
      <c r="O107" s="25">
        <v>50</v>
      </c>
      <c r="P107" s="25">
        <v>1.25</v>
      </c>
      <c r="Q107" s="25">
        <v>31.25</v>
      </c>
      <c r="R107" s="26">
        <v>-1</v>
      </c>
      <c r="S107" s="26">
        <v>0</v>
      </c>
      <c r="T107" s="25">
        <v>4.6666666666666661</v>
      </c>
      <c r="U107" s="25">
        <v>66.666666666666657</v>
      </c>
      <c r="V107" s="25">
        <v>0</v>
      </c>
      <c r="W107" s="25">
        <v>0</v>
      </c>
      <c r="X107" s="25">
        <v>14.966666666666667</v>
      </c>
      <c r="Y107" s="26">
        <v>-1</v>
      </c>
      <c r="Z107" s="25">
        <v>49.88095238095238</v>
      </c>
      <c r="AA107" s="26" t="s">
        <v>316</v>
      </c>
    </row>
    <row r="108" spans="1:27" hidden="1" x14ac:dyDescent="0.4">
      <c r="A108" s="3" t="s">
        <v>459</v>
      </c>
      <c r="B108" s="28">
        <v>5439000</v>
      </c>
      <c r="C108" s="2" t="s">
        <v>301</v>
      </c>
      <c r="D108" s="31">
        <v>2.9356936304391619</v>
      </c>
      <c r="E108" s="22">
        <v>16000</v>
      </c>
      <c r="F108" s="23">
        <v>29.902221281811922</v>
      </c>
      <c r="G108" s="23">
        <v>15.07586354291719</v>
      </c>
      <c r="H108" s="23">
        <v>29.89813345</v>
      </c>
      <c r="I108" s="23">
        <v>51.247134433333336</v>
      </c>
      <c r="J108" s="23">
        <v>14.206025667961164</v>
      </c>
      <c r="K108" s="23">
        <v>27.16024420173374</v>
      </c>
      <c r="L108" s="25">
        <v>4.3833333333333329</v>
      </c>
      <c r="M108" s="25">
        <v>48.703703703703702</v>
      </c>
      <c r="N108" s="25">
        <v>3.1333333333333333</v>
      </c>
      <c r="O108" s="25">
        <v>52.222222222222229</v>
      </c>
      <c r="P108" s="25">
        <v>2.5</v>
      </c>
      <c r="Q108" s="25">
        <v>62.5</v>
      </c>
      <c r="R108" s="26">
        <v>0</v>
      </c>
      <c r="S108" s="26">
        <v>0</v>
      </c>
      <c r="T108" s="25">
        <v>4.5</v>
      </c>
      <c r="U108" s="25">
        <v>64.285714285714292</v>
      </c>
      <c r="V108" s="25">
        <v>0.3666666666666667</v>
      </c>
      <c r="W108" s="25">
        <v>18.333333333333336</v>
      </c>
      <c r="X108" s="25">
        <v>14.883333333333333</v>
      </c>
      <c r="Y108" s="26">
        <v>0</v>
      </c>
      <c r="Z108" s="25">
        <v>53.154761904761905</v>
      </c>
      <c r="AA108" s="26" t="s">
        <v>302</v>
      </c>
    </row>
    <row r="109" spans="1:27" hidden="1" x14ac:dyDescent="0.4">
      <c r="A109" s="3" t="s">
        <v>375</v>
      </c>
      <c r="B109" s="28">
        <v>16252000</v>
      </c>
      <c r="C109" s="2" t="s">
        <v>309</v>
      </c>
      <c r="D109" s="31">
        <v>2.9215351666792562</v>
      </c>
      <c r="E109" s="22">
        <v>47000</v>
      </c>
      <c r="F109" s="23">
        <v>51.001173172805011</v>
      </c>
      <c r="G109" s="23">
        <v>25.762704720500512</v>
      </c>
      <c r="H109" s="23">
        <v>58.1350275</v>
      </c>
      <c r="I109" s="23">
        <v>40.865250333333336</v>
      </c>
      <c r="J109" s="23">
        <v>27.372072935503507</v>
      </c>
      <c r="K109" s="23">
        <v>52.078816079823071</v>
      </c>
      <c r="L109" s="25">
        <v>3.8</v>
      </c>
      <c r="M109" s="25">
        <v>42.222222222222221</v>
      </c>
      <c r="N109" s="25">
        <v>1.5333333333333334</v>
      </c>
      <c r="O109" s="25">
        <v>25.555555555555561</v>
      </c>
      <c r="P109" s="25">
        <v>2.5</v>
      </c>
      <c r="Q109" s="25">
        <v>62.5</v>
      </c>
      <c r="R109" s="26">
        <v>0</v>
      </c>
      <c r="S109" s="26">
        <v>0</v>
      </c>
      <c r="T109" s="25">
        <v>4.833333333333333</v>
      </c>
      <c r="U109" s="25">
        <v>69.047619047619051</v>
      </c>
      <c r="V109" s="25">
        <v>0</v>
      </c>
      <c r="W109" s="25">
        <v>0</v>
      </c>
      <c r="X109" s="25">
        <v>12.666666666666666</v>
      </c>
      <c r="Y109" s="26">
        <v>0</v>
      </c>
      <c r="Z109" s="25">
        <v>45.238095238095241</v>
      </c>
      <c r="AA109" s="26" t="s">
        <v>316</v>
      </c>
    </row>
    <row r="110" spans="1:27" hidden="1" x14ac:dyDescent="0.4">
      <c r="A110" s="3" t="s">
        <v>431</v>
      </c>
      <c r="B110" s="28">
        <v>6082000</v>
      </c>
      <c r="C110" s="2" t="s">
        <v>309</v>
      </c>
      <c r="D110" s="31">
        <v>2.8999634526913334</v>
      </c>
      <c r="E110" s="22">
        <v>18000</v>
      </c>
      <c r="F110" s="23">
        <v>48.23523661254341</v>
      </c>
      <c r="G110" s="23">
        <v>24.53368370218034</v>
      </c>
      <c r="H110" s="23">
        <v>43.276427599999998</v>
      </c>
      <c r="I110" s="23">
        <v>35.311789699999999</v>
      </c>
      <c r="J110" s="23">
        <v>22.848248948894071</v>
      </c>
      <c r="K110" s="23">
        <v>43.914597113951807</v>
      </c>
      <c r="L110" s="25">
        <v>3.1</v>
      </c>
      <c r="M110" s="25">
        <v>34.444444444444443</v>
      </c>
      <c r="N110" s="25">
        <v>4.2</v>
      </c>
      <c r="O110" s="25">
        <v>70</v>
      </c>
      <c r="P110" s="25">
        <v>1</v>
      </c>
      <c r="Q110" s="25">
        <v>25</v>
      </c>
      <c r="R110" s="26">
        <v>0</v>
      </c>
      <c r="S110" s="26">
        <v>0</v>
      </c>
      <c r="T110" s="25">
        <v>4.6666666666666661</v>
      </c>
      <c r="U110" s="25">
        <v>66.666666666666657</v>
      </c>
      <c r="V110" s="25">
        <v>0</v>
      </c>
      <c r="W110" s="25">
        <v>0</v>
      </c>
      <c r="X110" s="25">
        <v>12.966666666666667</v>
      </c>
      <c r="Y110" s="26">
        <v>0</v>
      </c>
      <c r="Z110" s="25">
        <v>46.30952380952381</v>
      </c>
      <c r="AA110" s="26" t="s">
        <v>316</v>
      </c>
    </row>
    <row r="111" spans="1:27" hidden="1" x14ac:dyDescent="0.4">
      <c r="A111" s="3" t="s">
        <v>353</v>
      </c>
      <c r="B111" s="28">
        <v>10604000</v>
      </c>
      <c r="C111" s="2" t="s">
        <v>301</v>
      </c>
      <c r="D111" s="31">
        <v>2.8814506088118885</v>
      </c>
      <c r="E111" s="22">
        <v>31000</v>
      </c>
      <c r="F111" s="23">
        <v>25.138198137839311</v>
      </c>
      <c r="G111" s="23">
        <v>13.948624604660402</v>
      </c>
      <c r="H111" s="23">
        <v>20.9560739</v>
      </c>
      <c r="I111" s="23">
        <v>37.115210133333335</v>
      </c>
      <c r="J111" s="23">
        <v>18.248011177130724</v>
      </c>
      <c r="K111" s="23">
        <v>19.074159142467614</v>
      </c>
      <c r="L111" s="25">
        <v>4.2333333333333334</v>
      </c>
      <c r="M111" s="25">
        <v>47.037037037037038</v>
      </c>
      <c r="N111" s="25">
        <v>3.2666666666666666</v>
      </c>
      <c r="O111" s="25">
        <v>54.444444444444443</v>
      </c>
      <c r="P111" s="25">
        <v>3.25</v>
      </c>
      <c r="Q111" s="25">
        <v>81.25</v>
      </c>
      <c r="R111" s="26">
        <v>0</v>
      </c>
      <c r="S111" s="26">
        <v>0</v>
      </c>
      <c r="T111" s="25">
        <v>3.5</v>
      </c>
      <c r="U111" s="25">
        <v>50</v>
      </c>
      <c r="V111" s="25">
        <v>0.56666666666666665</v>
      </c>
      <c r="W111" s="25">
        <v>28.333333333333332</v>
      </c>
      <c r="X111" s="25">
        <v>14.816666666666666</v>
      </c>
      <c r="Y111" s="26">
        <v>0</v>
      </c>
      <c r="Z111" s="25">
        <v>52.916666666666664</v>
      </c>
      <c r="AA111" s="26" t="s">
        <v>302</v>
      </c>
    </row>
    <row r="112" spans="1:27" x14ac:dyDescent="0.4">
      <c r="A112" s="3" t="s">
        <v>454</v>
      </c>
      <c r="B112" s="28">
        <v>14977000</v>
      </c>
      <c r="C112" s="2" t="s">
        <v>304</v>
      </c>
      <c r="D112" s="31">
        <v>2.8683666599714717</v>
      </c>
      <c r="E112" s="22">
        <v>43000</v>
      </c>
      <c r="F112" s="23">
        <v>43.90387278595805</v>
      </c>
      <c r="G112" s="23">
        <v>34.848988858669792</v>
      </c>
      <c r="H112" s="23">
        <v>35.565279175000001</v>
      </c>
      <c r="I112" s="23">
        <v>41.037067033333336</v>
      </c>
      <c r="J112" s="23">
        <v>30.861971054835006</v>
      </c>
      <c r="K112" s="23">
        <v>46.200877799291852</v>
      </c>
      <c r="L112" s="25">
        <v>4.4666666666666668</v>
      </c>
      <c r="M112" s="25">
        <v>49.629629629629626</v>
      </c>
      <c r="N112" s="25">
        <v>2.6333333333333329</v>
      </c>
      <c r="O112" s="25">
        <v>43.888888888888886</v>
      </c>
      <c r="P112" s="25">
        <v>2.25</v>
      </c>
      <c r="Q112" s="25">
        <v>56.25</v>
      </c>
      <c r="R112" s="26">
        <v>0</v>
      </c>
      <c r="S112" s="26">
        <v>0</v>
      </c>
      <c r="T112" s="25">
        <v>3.833333333333333</v>
      </c>
      <c r="U112" s="25">
        <v>54.761904761904759</v>
      </c>
      <c r="V112" s="25">
        <v>0</v>
      </c>
      <c r="W112" s="25">
        <v>0</v>
      </c>
      <c r="X112" s="25">
        <v>13.183333333333334</v>
      </c>
      <c r="Y112" s="26">
        <v>0</v>
      </c>
      <c r="Z112" s="25">
        <v>47.083333333333336</v>
      </c>
      <c r="AA112" s="26" t="s">
        <v>316</v>
      </c>
    </row>
    <row r="113" spans="1:27" x14ac:dyDescent="0.4">
      <c r="A113" s="3" t="s">
        <v>463</v>
      </c>
      <c r="B113" s="28">
        <v>55291000</v>
      </c>
      <c r="C113" s="2" t="s">
        <v>304</v>
      </c>
      <c r="D113" s="31">
        <v>2.8049578485475104</v>
      </c>
      <c r="E113" s="22">
        <v>155000</v>
      </c>
      <c r="F113" s="23">
        <v>46.67273000701271</v>
      </c>
      <c r="G113" s="23">
        <v>38.303418803633548</v>
      </c>
      <c r="H113" s="23">
        <v>61.024562175</v>
      </c>
      <c r="I113" s="23">
        <v>36.87903226666667</v>
      </c>
      <c r="J113" s="23">
        <v>26.877163368937264</v>
      </c>
      <c r="K113" s="23">
        <v>53.755544568357301</v>
      </c>
      <c r="L113" s="25">
        <v>4.833333333333333</v>
      </c>
      <c r="M113" s="25">
        <v>53.703703703703695</v>
      </c>
      <c r="N113" s="25">
        <v>3.7</v>
      </c>
      <c r="O113" s="25">
        <v>61.666666666666671</v>
      </c>
      <c r="P113" s="25">
        <v>1.75</v>
      </c>
      <c r="Q113" s="25">
        <v>43.75</v>
      </c>
      <c r="R113" s="26">
        <v>-1</v>
      </c>
      <c r="S113" s="26">
        <v>0</v>
      </c>
      <c r="T113" s="25">
        <v>4</v>
      </c>
      <c r="U113" s="25">
        <v>57.142857142857139</v>
      </c>
      <c r="V113" s="25">
        <v>0</v>
      </c>
      <c r="W113" s="25">
        <v>0</v>
      </c>
      <c r="X113" s="25">
        <v>14.283333333333333</v>
      </c>
      <c r="Y113" s="26">
        <v>-1</v>
      </c>
      <c r="Z113" s="25">
        <v>47.44047619047619</v>
      </c>
      <c r="AA113" s="26" t="s">
        <v>316</v>
      </c>
    </row>
    <row r="114" spans="1:27" hidden="1" x14ac:dyDescent="0.4">
      <c r="A114" s="3" t="s">
        <v>344</v>
      </c>
      <c r="B114" s="28">
        <v>1397029000</v>
      </c>
      <c r="C114" s="2" t="s">
        <v>299</v>
      </c>
      <c r="D114" s="31">
        <v>2.7660527993576736</v>
      </c>
      <c r="E114" s="22">
        <v>3864000</v>
      </c>
      <c r="F114" s="23">
        <v>61.393462793309546</v>
      </c>
      <c r="G114" s="23">
        <v>20.522337257791722</v>
      </c>
      <c r="H114" s="23">
        <v>26.850639999999999</v>
      </c>
      <c r="I114" s="23">
        <v>32.447185284696793</v>
      </c>
      <c r="J114" s="23">
        <v>44.201449412155362</v>
      </c>
      <c r="K114" s="23">
        <v>50.646927634022511</v>
      </c>
      <c r="L114" s="25">
        <v>2.1166666666666667</v>
      </c>
      <c r="M114" s="25">
        <v>23.518518518518519</v>
      </c>
      <c r="N114" s="25">
        <v>1.7666666666666666</v>
      </c>
      <c r="O114" s="25">
        <v>29.444444444444446</v>
      </c>
      <c r="P114" s="25">
        <v>1.75</v>
      </c>
      <c r="Q114" s="25">
        <v>43.75</v>
      </c>
      <c r="R114" s="26">
        <v>-1</v>
      </c>
      <c r="S114" s="26">
        <v>-1</v>
      </c>
      <c r="T114" s="25">
        <v>3.6666666666666665</v>
      </c>
      <c r="U114" s="25">
        <v>52.380952380952387</v>
      </c>
      <c r="V114" s="25">
        <v>0.3666666666666667</v>
      </c>
      <c r="W114" s="25">
        <v>18.333333333333336</v>
      </c>
      <c r="X114" s="25">
        <v>9.6666666666666661</v>
      </c>
      <c r="Y114" s="26">
        <v>-2</v>
      </c>
      <c r="Z114" s="25">
        <v>27.38095238095238</v>
      </c>
      <c r="AA114" s="26" t="s">
        <v>307</v>
      </c>
    </row>
    <row r="115" spans="1:27" hidden="1" x14ac:dyDescent="0.4">
      <c r="A115" s="3" t="s">
        <v>321</v>
      </c>
      <c r="B115" s="28">
        <v>284000</v>
      </c>
      <c r="C115" s="2" t="s">
        <v>309</v>
      </c>
      <c r="D115" s="31">
        <v>2.745566745437896</v>
      </c>
      <c r="E115" s="22" t="s">
        <v>322</v>
      </c>
      <c r="F115" s="23">
        <v>47.616085598297651</v>
      </c>
      <c r="G115" s="23">
        <v>14.347813805770219</v>
      </c>
      <c r="H115" s="23">
        <v>52.488044114087302</v>
      </c>
      <c r="I115" s="23">
        <v>47.798054165343906</v>
      </c>
      <c r="J115" s="23">
        <v>9.184556642501839</v>
      </c>
      <c r="K115" s="23">
        <v>41.897209706370425</v>
      </c>
      <c r="L115" s="25">
        <v>4.8</v>
      </c>
      <c r="M115" s="25">
        <v>53.333333333333336</v>
      </c>
      <c r="N115" s="25">
        <v>1.5666666666666667</v>
      </c>
      <c r="O115" s="25">
        <v>26.111111111111114</v>
      </c>
      <c r="P115" s="25">
        <v>1.5</v>
      </c>
      <c r="Q115" s="25">
        <v>37.5</v>
      </c>
      <c r="R115" s="26">
        <v>0</v>
      </c>
      <c r="S115" s="26">
        <v>0</v>
      </c>
      <c r="T115" s="25">
        <v>3.1666666666666665</v>
      </c>
      <c r="U115" s="25">
        <v>45.238095238095241</v>
      </c>
      <c r="V115" s="25">
        <v>0</v>
      </c>
      <c r="W115" s="25">
        <v>0</v>
      </c>
      <c r="X115" s="25">
        <v>11.033333333333333</v>
      </c>
      <c r="Y115" s="26">
        <v>0</v>
      </c>
      <c r="Z115" s="25">
        <v>39.404761904761905</v>
      </c>
      <c r="AA115" s="26" t="s">
        <v>305</v>
      </c>
    </row>
    <row r="116" spans="1:27" hidden="1" x14ac:dyDescent="0.4">
      <c r="A116" s="3" t="s">
        <v>345</v>
      </c>
      <c r="B116" s="28">
        <v>48229000</v>
      </c>
      <c r="C116" s="2" t="s">
        <v>309</v>
      </c>
      <c r="D116" s="31">
        <v>2.725779633233067</v>
      </c>
      <c r="E116" s="22">
        <v>131000</v>
      </c>
      <c r="F116" s="23">
        <v>45.747428506732057</v>
      </c>
      <c r="G116" s="23">
        <v>19.178694384201044</v>
      </c>
      <c r="H116" s="23">
        <v>56.372362750000001</v>
      </c>
      <c r="I116" s="23">
        <v>32.581683766666664</v>
      </c>
      <c r="J116" s="23">
        <v>63.453854630798538</v>
      </c>
      <c r="K116" s="23">
        <v>51.621230744606343</v>
      </c>
      <c r="L116" s="25">
        <v>3.6333333333333333</v>
      </c>
      <c r="M116" s="25">
        <v>40.370370370370367</v>
      </c>
      <c r="N116" s="25">
        <v>2.5333333333333332</v>
      </c>
      <c r="O116" s="25">
        <v>42.222222222222221</v>
      </c>
      <c r="P116" s="25">
        <v>2.5</v>
      </c>
      <c r="Q116" s="25">
        <v>62.5</v>
      </c>
      <c r="R116" s="26">
        <v>-1</v>
      </c>
      <c r="S116" s="26">
        <v>-1</v>
      </c>
      <c r="T116" s="25">
        <v>4.833333333333333</v>
      </c>
      <c r="U116" s="25">
        <v>69.047619047619051</v>
      </c>
      <c r="V116" s="25">
        <v>0</v>
      </c>
      <c r="W116" s="25">
        <v>0</v>
      </c>
      <c r="X116" s="25">
        <v>13.5</v>
      </c>
      <c r="Y116" s="26">
        <v>-2</v>
      </c>
      <c r="Z116" s="25">
        <v>41.071428571428569</v>
      </c>
      <c r="AA116" s="26" t="s">
        <v>316</v>
      </c>
    </row>
    <row r="117" spans="1:27" hidden="1" x14ac:dyDescent="0.4">
      <c r="A117" s="3" t="s">
        <v>418</v>
      </c>
      <c r="B117" s="28">
        <v>125891000</v>
      </c>
      <c r="C117" s="2" t="s">
        <v>309</v>
      </c>
      <c r="D117" s="31">
        <v>2.708265586656335</v>
      </c>
      <c r="E117" s="22">
        <v>341000</v>
      </c>
      <c r="F117" s="23">
        <v>47.277200164781298</v>
      </c>
      <c r="G117" s="23">
        <v>23.717636095439872</v>
      </c>
      <c r="H117" s="23">
        <v>58.950664950000004</v>
      </c>
      <c r="I117" s="23">
        <v>37.766087066666664</v>
      </c>
      <c r="J117" s="23">
        <v>68.835928023281767</v>
      </c>
      <c r="K117" s="23">
        <v>57.312487750340303</v>
      </c>
      <c r="L117" s="25">
        <v>4.833333333333333</v>
      </c>
      <c r="M117" s="25">
        <v>53.703703703703695</v>
      </c>
      <c r="N117" s="25">
        <v>3.7666666666666666</v>
      </c>
      <c r="O117" s="25">
        <v>62.777777777777779</v>
      </c>
      <c r="P117" s="25">
        <v>2.25</v>
      </c>
      <c r="Q117" s="25">
        <v>56.25</v>
      </c>
      <c r="R117" s="26">
        <v>-1</v>
      </c>
      <c r="S117" s="26">
        <v>0</v>
      </c>
      <c r="T117" s="25">
        <v>4.833333333333333</v>
      </c>
      <c r="U117" s="25">
        <v>69.047619047619051</v>
      </c>
      <c r="V117" s="25">
        <v>0</v>
      </c>
      <c r="W117" s="25">
        <v>0</v>
      </c>
      <c r="X117" s="25">
        <v>15.683333333333334</v>
      </c>
      <c r="Y117" s="26">
        <v>-1</v>
      </c>
      <c r="Z117" s="25">
        <v>52.44047619047619</v>
      </c>
      <c r="AA117" s="26" t="s">
        <v>302</v>
      </c>
    </row>
    <row r="118" spans="1:27" x14ac:dyDescent="0.4">
      <c r="A118" s="3" t="s">
        <v>303</v>
      </c>
      <c r="B118" s="28">
        <v>39872000</v>
      </c>
      <c r="C118" s="2" t="s">
        <v>304</v>
      </c>
      <c r="D118" s="31">
        <v>2.6547091233843996</v>
      </c>
      <c r="E118" s="22">
        <v>106000</v>
      </c>
      <c r="F118" s="23">
        <v>63.187868484685907</v>
      </c>
      <c r="G118" s="23">
        <v>17.863451563984849</v>
      </c>
      <c r="H118" s="23">
        <v>27.823789242057938</v>
      </c>
      <c r="I118" s="23">
        <v>36.981771691465482</v>
      </c>
      <c r="J118" s="23">
        <v>43.634202056547139</v>
      </c>
      <c r="K118" s="23">
        <v>51.953740874227819</v>
      </c>
      <c r="L118" s="25">
        <v>2.65</v>
      </c>
      <c r="M118" s="25">
        <v>29.444444444444446</v>
      </c>
      <c r="N118" s="25">
        <v>2.833333333333333</v>
      </c>
      <c r="O118" s="25">
        <v>47.222222222222214</v>
      </c>
      <c r="P118" s="25">
        <v>1.5</v>
      </c>
      <c r="Q118" s="25">
        <v>37.5</v>
      </c>
      <c r="R118" s="26">
        <v>0</v>
      </c>
      <c r="S118" s="26">
        <v>0</v>
      </c>
      <c r="T118" s="25">
        <v>3.1666666666666665</v>
      </c>
      <c r="U118" s="25">
        <v>45.238095238095241</v>
      </c>
      <c r="V118" s="25">
        <v>0</v>
      </c>
      <c r="W118" s="25">
        <v>0</v>
      </c>
      <c r="X118" s="25">
        <v>10.149999999999999</v>
      </c>
      <c r="Y118" s="26">
        <v>0</v>
      </c>
      <c r="Z118" s="25">
        <v>36.249999999999993</v>
      </c>
      <c r="AA118" s="26" t="s">
        <v>305</v>
      </c>
    </row>
    <row r="119" spans="1:27" hidden="1" x14ac:dyDescent="0.4">
      <c r="A119" s="3" t="s">
        <v>378</v>
      </c>
      <c r="B119" s="28">
        <v>769000</v>
      </c>
      <c r="C119" s="2" t="s">
        <v>309</v>
      </c>
      <c r="D119" s="31">
        <v>2.5864344830595374</v>
      </c>
      <c r="E119" s="22">
        <v>2000</v>
      </c>
      <c r="F119" s="23">
        <v>49.488640717243491</v>
      </c>
      <c r="G119" s="23">
        <v>25.624014914709107</v>
      </c>
      <c r="H119" s="23">
        <v>60.368953202422439</v>
      </c>
      <c r="I119" s="23">
        <v>28.122219841174939</v>
      </c>
      <c r="J119" s="23">
        <v>12.354478399378429</v>
      </c>
      <c r="K119" s="23">
        <v>45.436719200159388</v>
      </c>
      <c r="L119" s="25">
        <v>2.9833333333333334</v>
      </c>
      <c r="M119" s="25">
        <v>33.148148148148152</v>
      </c>
      <c r="N119" s="25">
        <v>2.6666666666666665</v>
      </c>
      <c r="O119" s="25">
        <v>44.444444444444443</v>
      </c>
      <c r="P119" s="25">
        <v>1</v>
      </c>
      <c r="Q119" s="25">
        <v>25</v>
      </c>
      <c r="R119" s="26">
        <v>-1</v>
      </c>
      <c r="S119" s="26">
        <v>0</v>
      </c>
      <c r="T119" s="25">
        <v>3.1666666666666665</v>
      </c>
      <c r="U119" s="25">
        <v>45.238095238095241</v>
      </c>
      <c r="V119" s="25">
        <v>0</v>
      </c>
      <c r="W119" s="25">
        <v>0</v>
      </c>
      <c r="X119" s="25">
        <v>9.8166666666666664</v>
      </c>
      <c r="Y119" s="26">
        <v>-1</v>
      </c>
      <c r="Z119" s="25">
        <v>31.488095238095237</v>
      </c>
      <c r="AA119" s="26" t="s">
        <v>305</v>
      </c>
    </row>
    <row r="120" spans="1:27" hidden="1" x14ac:dyDescent="0.4">
      <c r="A120" s="3" t="s">
        <v>391</v>
      </c>
      <c r="B120" s="28">
        <v>2872000</v>
      </c>
      <c r="C120" s="2" t="s">
        <v>309</v>
      </c>
      <c r="D120" s="31">
        <v>2.5712437187676533</v>
      </c>
      <c r="E120" s="22">
        <v>7000</v>
      </c>
      <c r="F120" s="23">
        <v>39.517041036947511</v>
      </c>
      <c r="G120" s="23">
        <v>24.244849624972726</v>
      </c>
      <c r="H120" s="23">
        <v>62.183697447420627</v>
      </c>
      <c r="I120" s="23">
        <v>47.798054165343906</v>
      </c>
      <c r="J120" s="23">
        <v>15.45291358610846</v>
      </c>
      <c r="K120" s="23">
        <v>44.225189137060752</v>
      </c>
      <c r="L120" s="25">
        <v>4.5500000000000007</v>
      </c>
      <c r="M120" s="25">
        <v>50.555555555555564</v>
      </c>
      <c r="N120" s="25">
        <v>4.3666666666666671</v>
      </c>
      <c r="O120" s="25">
        <v>72.777777777777786</v>
      </c>
      <c r="P120" s="25">
        <v>3</v>
      </c>
      <c r="Q120" s="25">
        <v>75</v>
      </c>
      <c r="R120" s="26">
        <v>0</v>
      </c>
      <c r="S120" s="26">
        <v>0</v>
      </c>
      <c r="T120" s="25">
        <v>4.5</v>
      </c>
      <c r="U120" s="25">
        <v>64.285714285714292</v>
      </c>
      <c r="V120" s="25">
        <v>0</v>
      </c>
      <c r="W120" s="25">
        <v>0</v>
      </c>
      <c r="X120" s="25">
        <v>16.416666666666668</v>
      </c>
      <c r="Y120" s="26">
        <v>0</v>
      </c>
      <c r="Z120" s="25">
        <v>58.630952380952387</v>
      </c>
      <c r="AA120" s="26" t="s">
        <v>302</v>
      </c>
    </row>
    <row r="121" spans="1:27" hidden="1" x14ac:dyDescent="0.4">
      <c r="A121" s="3" t="s">
        <v>441</v>
      </c>
      <c r="B121" s="28">
        <v>31377000</v>
      </c>
      <c r="C121" s="2" t="s">
        <v>309</v>
      </c>
      <c r="D121" s="31">
        <v>2.5620964853383739</v>
      </c>
      <c r="E121" s="22">
        <v>80000</v>
      </c>
      <c r="F121" s="23">
        <v>44.281563998176132</v>
      </c>
      <c r="G121" s="23">
        <v>24.727879470357493</v>
      </c>
      <c r="H121" s="23">
        <v>47.993893874999998</v>
      </c>
      <c r="I121" s="23">
        <v>38.163407166666666</v>
      </c>
      <c r="J121" s="23">
        <v>27.465562084476762</v>
      </c>
      <c r="K121" s="23">
        <v>44.284517356087804</v>
      </c>
      <c r="L121" s="25">
        <v>6.833333333333333</v>
      </c>
      <c r="M121" s="25">
        <v>75.925925925925924</v>
      </c>
      <c r="N121" s="25">
        <v>2.5333333333333332</v>
      </c>
      <c r="O121" s="25">
        <v>42.222222222222221</v>
      </c>
      <c r="P121" s="25">
        <v>2.5</v>
      </c>
      <c r="Q121" s="25">
        <v>62.5</v>
      </c>
      <c r="R121" s="26">
        <v>-1</v>
      </c>
      <c r="S121" s="26">
        <v>0</v>
      </c>
      <c r="T121" s="25">
        <v>3.833333333333333</v>
      </c>
      <c r="U121" s="25">
        <v>54.761904761904759</v>
      </c>
      <c r="V121" s="25">
        <v>0</v>
      </c>
      <c r="W121" s="25">
        <v>0</v>
      </c>
      <c r="X121" s="25">
        <v>15.7</v>
      </c>
      <c r="Y121" s="26">
        <v>-1</v>
      </c>
      <c r="Z121" s="25">
        <v>52.5</v>
      </c>
      <c r="AA121" s="26" t="s">
        <v>302</v>
      </c>
    </row>
    <row r="122" spans="1:27" hidden="1" x14ac:dyDescent="0.4">
      <c r="A122" s="3" t="s">
        <v>360</v>
      </c>
      <c r="B122" s="28">
        <v>6312000</v>
      </c>
      <c r="C122" s="2" t="s">
        <v>309</v>
      </c>
      <c r="D122" s="31">
        <v>2.5466436680083469</v>
      </c>
      <c r="E122" s="22">
        <v>16000</v>
      </c>
      <c r="F122" s="23">
        <v>50.488545035434299</v>
      </c>
      <c r="G122" s="23">
        <v>23.024804395494602</v>
      </c>
      <c r="H122" s="23">
        <v>59.771690849999999</v>
      </c>
      <c r="I122" s="23">
        <v>43.582689333333342</v>
      </c>
      <c r="J122" s="23">
        <v>22.693196337707821</v>
      </c>
      <c r="K122" s="23">
        <v>50.743998955807655</v>
      </c>
      <c r="L122" s="25">
        <v>2.85</v>
      </c>
      <c r="M122" s="25">
        <v>31.666666666666664</v>
      </c>
      <c r="N122" s="25">
        <v>2.3666666666666667</v>
      </c>
      <c r="O122" s="25">
        <v>39.444444444444443</v>
      </c>
      <c r="P122" s="25">
        <v>1.75</v>
      </c>
      <c r="Q122" s="25">
        <v>43.75</v>
      </c>
      <c r="R122" s="26">
        <v>-1</v>
      </c>
      <c r="S122" s="26">
        <v>0</v>
      </c>
      <c r="T122" s="25">
        <v>4.5</v>
      </c>
      <c r="U122" s="25">
        <v>64.285714285714292</v>
      </c>
      <c r="V122" s="25">
        <v>0</v>
      </c>
      <c r="W122" s="25">
        <v>0</v>
      </c>
      <c r="X122" s="25">
        <v>11.466666666666667</v>
      </c>
      <c r="Y122" s="26">
        <v>-1</v>
      </c>
      <c r="Z122" s="25">
        <v>37.38095238095238</v>
      </c>
      <c r="AA122" s="26" t="s">
        <v>305</v>
      </c>
    </row>
    <row r="123" spans="1:27" hidden="1" x14ac:dyDescent="0.4">
      <c r="A123" s="3" t="s">
        <v>444</v>
      </c>
      <c r="B123" s="28">
        <v>10418000</v>
      </c>
      <c r="C123" s="2" t="s">
        <v>301</v>
      </c>
      <c r="D123" s="31">
        <v>2.4838479119590362</v>
      </c>
      <c r="E123" s="22">
        <v>26000</v>
      </c>
      <c r="F123" s="23">
        <v>12.213003665125848</v>
      </c>
      <c r="G123" s="23">
        <v>15.608365377729093</v>
      </c>
      <c r="H123" s="23">
        <v>31.69533646825397</v>
      </c>
      <c r="I123" s="23">
        <v>20.720595502645505</v>
      </c>
      <c r="J123" s="23">
        <v>9.7334494032850021</v>
      </c>
      <c r="K123" s="23">
        <v>8.4855798258899195</v>
      </c>
      <c r="L123" s="25">
        <v>5.6333333333333329</v>
      </c>
      <c r="M123" s="25">
        <v>62.592592592592588</v>
      </c>
      <c r="N123" s="25">
        <v>4.1666666666666661</v>
      </c>
      <c r="O123" s="25">
        <v>69.444444444444429</v>
      </c>
      <c r="P123" s="25">
        <v>2.75</v>
      </c>
      <c r="Q123" s="25">
        <v>68.75</v>
      </c>
      <c r="R123" s="26">
        <v>0</v>
      </c>
      <c r="S123" s="26">
        <v>0</v>
      </c>
      <c r="T123" s="25">
        <v>5.833333333333333</v>
      </c>
      <c r="U123" s="25">
        <v>83.333333333333329</v>
      </c>
      <c r="V123" s="25">
        <v>0.16666666666666666</v>
      </c>
      <c r="W123" s="25">
        <v>8.3333333333333321</v>
      </c>
      <c r="X123" s="25">
        <v>18.55</v>
      </c>
      <c r="Y123" s="26">
        <v>0</v>
      </c>
      <c r="Z123" s="25">
        <v>66.25</v>
      </c>
      <c r="AA123" s="26" t="s">
        <v>311</v>
      </c>
    </row>
    <row r="124" spans="1:27" x14ac:dyDescent="0.4">
      <c r="A124" s="3" t="s">
        <v>422</v>
      </c>
      <c r="B124" s="28">
        <v>34803000</v>
      </c>
      <c r="C124" s="2" t="s">
        <v>304</v>
      </c>
      <c r="D124" s="31">
        <v>2.4456027303153989</v>
      </c>
      <c r="E124" s="22">
        <v>85000</v>
      </c>
      <c r="F124" s="23">
        <v>60.672977271325273</v>
      </c>
      <c r="G124" s="23">
        <v>18.830709873036927</v>
      </c>
      <c r="H124" s="23">
        <v>38.11632799205794</v>
      </c>
      <c r="I124" s="23">
        <v>35.746111210317459</v>
      </c>
      <c r="J124" s="23">
        <v>22.028291211352627</v>
      </c>
      <c r="K124" s="23">
        <v>48.336997425128772</v>
      </c>
      <c r="L124" s="25">
        <v>0.58333333333333326</v>
      </c>
      <c r="M124" s="25">
        <v>6.481481481481481</v>
      </c>
      <c r="N124" s="25">
        <v>3.4</v>
      </c>
      <c r="O124" s="25">
        <v>56.666666666666664</v>
      </c>
      <c r="P124" s="25">
        <v>1.25</v>
      </c>
      <c r="Q124" s="25">
        <v>31.25</v>
      </c>
      <c r="R124" s="26">
        <v>0</v>
      </c>
      <c r="S124" s="26">
        <v>0</v>
      </c>
      <c r="T124" s="25">
        <v>5</v>
      </c>
      <c r="U124" s="25">
        <v>71.428571428571431</v>
      </c>
      <c r="V124" s="25">
        <v>0</v>
      </c>
      <c r="W124" s="25">
        <v>0</v>
      </c>
      <c r="X124" s="25">
        <v>10.233333333333334</v>
      </c>
      <c r="Y124" s="26">
        <v>0</v>
      </c>
      <c r="Z124" s="25">
        <v>36.547619047619051</v>
      </c>
      <c r="AA124" s="26" t="s">
        <v>305</v>
      </c>
    </row>
    <row r="125" spans="1:27" hidden="1" x14ac:dyDescent="0.4">
      <c r="A125" s="3" t="s">
        <v>390</v>
      </c>
      <c r="B125" s="28">
        <v>59504000</v>
      </c>
      <c r="C125" s="2" t="s">
        <v>301</v>
      </c>
      <c r="D125" s="31">
        <v>2.4310149307278173</v>
      </c>
      <c r="E125" s="22">
        <v>145000</v>
      </c>
      <c r="F125" s="23">
        <v>31.719823704104311</v>
      </c>
      <c r="G125" s="23">
        <v>14.354921405379287</v>
      </c>
      <c r="H125" s="23">
        <v>45.431465025000001</v>
      </c>
      <c r="I125" s="23">
        <v>31.018476733333333</v>
      </c>
      <c r="J125" s="23">
        <v>19.268454880217075</v>
      </c>
      <c r="K125" s="23">
        <v>28.288019384748761</v>
      </c>
      <c r="L125" s="25">
        <v>5.2499999999999991</v>
      </c>
      <c r="M125" s="25">
        <v>58.333333333333329</v>
      </c>
      <c r="N125" s="25">
        <v>4.7333333333333334</v>
      </c>
      <c r="O125" s="25">
        <v>78.888888888888886</v>
      </c>
      <c r="P125" s="25">
        <v>2</v>
      </c>
      <c r="Q125" s="25">
        <v>50</v>
      </c>
      <c r="R125" s="26">
        <v>-1</v>
      </c>
      <c r="S125" s="26">
        <v>0</v>
      </c>
      <c r="T125" s="25">
        <v>5.833333333333333</v>
      </c>
      <c r="U125" s="25">
        <v>83.333333333333329</v>
      </c>
      <c r="V125" s="25">
        <v>0.53333333333333333</v>
      </c>
      <c r="W125" s="25">
        <v>26.666666666666668</v>
      </c>
      <c r="X125" s="25">
        <v>18.350000000000001</v>
      </c>
      <c r="Y125" s="26">
        <v>-1</v>
      </c>
      <c r="Z125" s="25">
        <v>61.964285714285715</v>
      </c>
      <c r="AA125" s="26" t="s">
        <v>311</v>
      </c>
    </row>
    <row r="126" spans="1:27" hidden="1" x14ac:dyDescent="0.4">
      <c r="A126" s="3" t="s">
        <v>358</v>
      </c>
      <c r="B126" s="28">
        <v>16144000</v>
      </c>
      <c r="C126" s="2" t="s">
        <v>309</v>
      </c>
      <c r="D126" s="31">
        <v>2.430839222945707</v>
      </c>
      <c r="E126" s="22">
        <v>39000</v>
      </c>
      <c r="F126" s="23">
        <v>45.956930209943302</v>
      </c>
      <c r="G126" s="23">
        <v>23.044686147376996</v>
      </c>
      <c r="H126" s="23">
        <v>46.413040124999995</v>
      </c>
      <c r="I126" s="23">
        <v>29.123430933333335</v>
      </c>
      <c r="J126" s="23">
        <v>23.003413349286131</v>
      </c>
      <c r="K126" s="23">
        <v>41.271572007782481</v>
      </c>
      <c r="L126" s="25">
        <v>5.4999999999999991</v>
      </c>
      <c r="M126" s="25">
        <v>61.111111111111107</v>
      </c>
      <c r="N126" s="25">
        <v>3.3333333333333335</v>
      </c>
      <c r="O126" s="25">
        <v>55.555555555555557</v>
      </c>
      <c r="P126" s="25">
        <v>1.5</v>
      </c>
      <c r="Q126" s="25">
        <v>37.5</v>
      </c>
      <c r="R126" s="26">
        <v>-1</v>
      </c>
      <c r="S126" s="26">
        <v>0</v>
      </c>
      <c r="T126" s="25">
        <v>3.6666666666666665</v>
      </c>
      <c r="U126" s="25">
        <v>52.380952380952387</v>
      </c>
      <c r="V126" s="25">
        <v>0</v>
      </c>
      <c r="W126" s="25">
        <v>0</v>
      </c>
      <c r="X126" s="25">
        <v>13.999999999999998</v>
      </c>
      <c r="Y126" s="26">
        <v>-1</v>
      </c>
      <c r="Z126" s="25">
        <v>46.428571428571423</v>
      </c>
      <c r="AA126" s="26" t="s">
        <v>316</v>
      </c>
    </row>
    <row r="127" spans="1:27" hidden="1" x14ac:dyDescent="0.4">
      <c r="A127" s="3" t="s">
        <v>465</v>
      </c>
      <c r="B127" s="28">
        <v>46398000</v>
      </c>
      <c r="C127" s="2" t="s">
        <v>301</v>
      </c>
      <c r="D127" s="31">
        <v>2.2666345796895522</v>
      </c>
      <c r="E127" s="22">
        <v>105000</v>
      </c>
      <c r="F127" s="23">
        <v>17.20655023498902</v>
      </c>
      <c r="G127" s="23">
        <v>18.265832087341249</v>
      </c>
      <c r="H127" s="23">
        <v>33.529337649999995</v>
      </c>
      <c r="I127" s="23">
        <v>15.145980366666668</v>
      </c>
      <c r="J127" s="23">
        <v>14.21666602258542</v>
      </c>
      <c r="K127" s="23">
        <v>12.803360239237636</v>
      </c>
      <c r="L127" s="25">
        <v>7.1333333333333337</v>
      </c>
      <c r="M127" s="25">
        <v>79.259259259259267</v>
      </c>
      <c r="N127" s="25">
        <v>3.9333333333333331</v>
      </c>
      <c r="O127" s="25">
        <v>65.555555555555557</v>
      </c>
      <c r="P127" s="25">
        <v>2.5</v>
      </c>
      <c r="Q127" s="25">
        <v>62.5</v>
      </c>
      <c r="R127" s="26">
        <v>0</v>
      </c>
      <c r="S127" s="26">
        <v>0</v>
      </c>
      <c r="T127" s="25">
        <v>5.1666666666666661</v>
      </c>
      <c r="U127" s="25">
        <v>73.809523809523796</v>
      </c>
      <c r="V127" s="25">
        <v>0</v>
      </c>
      <c r="W127" s="25">
        <v>0</v>
      </c>
      <c r="X127" s="25">
        <v>18.733333333333334</v>
      </c>
      <c r="Y127" s="26">
        <v>0</v>
      </c>
      <c r="Z127" s="25">
        <v>66.904761904761912</v>
      </c>
      <c r="AA127" s="26" t="s">
        <v>311</v>
      </c>
    </row>
    <row r="128" spans="1:27" hidden="1" x14ac:dyDescent="0.4">
      <c r="A128" s="3" t="s">
        <v>468</v>
      </c>
      <c r="B128" s="28">
        <v>553000</v>
      </c>
      <c r="C128" s="2" t="s">
        <v>309</v>
      </c>
      <c r="D128" s="31">
        <v>2.259194330422186</v>
      </c>
      <c r="E128" s="22">
        <v>1000</v>
      </c>
      <c r="F128" s="23">
        <v>55.477726859117681</v>
      </c>
      <c r="G128" s="23">
        <v>10.656521724681102</v>
      </c>
      <c r="H128" s="23">
        <v>50.806453202422439</v>
      </c>
      <c r="I128" s="23">
        <v>28.122219841174939</v>
      </c>
      <c r="J128" s="23">
        <v>16.26687775084709</v>
      </c>
      <c r="K128" s="23">
        <v>42.058956234593637</v>
      </c>
      <c r="L128" s="25">
        <v>2.1833333333333331</v>
      </c>
      <c r="M128" s="25">
        <v>24.25925925925926</v>
      </c>
      <c r="N128" s="25">
        <v>0.33333333333333331</v>
      </c>
      <c r="O128" s="25">
        <v>5.5555555555555554</v>
      </c>
      <c r="P128" s="25">
        <v>1.25</v>
      </c>
      <c r="Q128" s="25">
        <v>31.25</v>
      </c>
      <c r="R128" s="26">
        <v>0</v>
      </c>
      <c r="S128" s="26">
        <v>0</v>
      </c>
      <c r="T128" s="25">
        <v>3.833333333333333</v>
      </c>
      <c r="U128" s="25">
        <v>54.761904761904759</v>
      </c>
      <c r="V128" s="25">
        <v>0</v>
      </c>
      <c r="W128" s="25">
        <v>0</v>
      </c>
      <c r="X128" s="25">
        <v>7.6</v>
      </c>
      <c r="Y128" s="26">
        <v>0</v>
      </c>
      <c r="Z128" s="25">
        <v>27.142857142857142</v>
      </c>
      <c r="AA128" s="26" t="s">
        <v>307</v>
      </c>
    </row>
    <row r="129" spans="1:27" x14ac:dyDescent="0.4">
      <c r="A129" s="3" t="s">
        <v>481</v>
      </c>
      <c r="B129" s="28">
        <v>11274000</v>
      </c>
      <c r="C129" s="2" t="s">
        <v>304</v>
      </c>
      <c r="D129" s="31">
        <v>2.1767139041032109</v>
      </c>
      <c r="E129" s="22">
        <v>25000</v>
      </c>
      <c r="F129" s="23">
        <v>47.177464761439055</v>
      </c>
      <c r="G129" s="23">
        <v>15.351032446615241</v>
      </c>
      <c r="H129" s="23">
        <v>34.764260884115885</v>
      </c>
      <c r="I129" s="23">
        <v>31.938321628371629</v>
      </c>
      <c r="J129" s="23">
        <v>33.684410373008056</v>
      </c>
      <c r="K129" s="23">
        <v>39.197821043964908</v>
      </c>
      <c r="L129" s="25">
        <v>4.7666666666666666</v>
      </c>
      <c r="M129" s="25">
        <v>52.962962962962969</v>
      </c>
      <c r="N129" s="25">
        <v>1.9</v>
      </c>
      <c r="O129" s="25">
        <v>31.666666666666664</v>
      </c>
      <c r="P129" s="25">
        <v>1.75</v>
      </c>
      <c r="Q129" s="25">
        <v>43.75</v>
      </c>
      <c r="R129" s="26">
        <v>0</v>
      </c>
      <c r="S129" s="26">
        <v>0</v>
      </c>
      <c r="T129" s="25">
        <v>4</v>
      </c>
      <c r="U129" s="25">
        <v>57.142857142857139</v>
      </c>
      <c r="V129" s="25">
        <v>0</v>
      </c>
      <c r="W129" s="25">
        <v>0</v>
      </c>
      <c r="X129" s="25">
        <v>12.416666666666666</v>
      </c>
      <c r="Y129" s="26">
        <v>0</v>
      </c>
      <c r="Z129" s="25">
        <v>44.345238095238095</v>
      </c>
      <c r="AA129" s="26" t="s">
        <v>316</v>
      </c>
    </row>
    <row r="130" spans="1:27" hidden="1" x14ac:dyDescent="0.4">
      <c r="A130" s="3" t="s">
        <v>460</v>
      </c>
      <c r="B130" s="28">
        <v>2075000</v>
      </c>
      <c r="C130" s="2" t="s">
        <v>301</v>
      </c>
      <c r="D130" s="31">
        <v>2.1729806440919472</v>
      </c>
      <c r="E130" s="22">
        <v>5000</v>
      </c>
      <c r="F130" s="23">
        <v>22.43601722078829</v>
      </c>
      <c r="G130" s="23">
        <v>16.575193801264835</v>
      </c>
      <c r="H130" s="23">
        <v>30.553936774999997</v>
      </c>
      <c r="I130" s="23">
        <v>45.552349700000001</v>
      </c>
      <c r="J130" s="23">
        <v>6.3728387801699418</v>
      </c>
      <c r="K130" s="23">
        <v>20.125622987333063</v>
      </c>
      <c r="L130" s="25">
        <v>5.4333333333333327</v>
      </c>
      <c r="M130" s="25">
        <v>60.370370370370367</v>
      </c>
      <c r="N130" s="25">
        <v>3.4666666666666663</v>
      </c>
      <c r="O130" s="25">
        <v>57.777777777777771</v>
      </c>
      <c r="P130" s="25">
        <v>2.25</v>
      </c>
      <c r="Q130" s="25">
        <v>56.25</v>
      </c>
      <c r="R130" s="26">
        <v>0</v>
      </c>
      <c r="S130" s="26">
        <v>0</v>
      </c>
      <c r="T130" s="25">
        <v>5.1666666666666661</v>
      </c>
      <c r="U130" s="25">
        <v>73.809523809523796</v>
      </c>
      <c r="V130" s="25">
        <v>0.3666666666666667</v>
      </c>
      <c r="W130" s="25">
        <v>18.333333333333336</v>
      </c>
      <c r="X130" s="25">
        <v>16.68333333333333</v>
      </c>
      <c r="Y130" s="26">
        <v>0</v>
      </c>
      <c r="Z130" s="25">
        <v>59.583333333333321</v>
      </c>
      <c r="AA130" s="26" t="s">
        <v>302</v>
      </c>
    </row>
    <row r="131" spans="1:27" hidden="1" x14ac:dyDescent="0.4">
      <c r="A131" s="3" t="s">
        <v>435</v>
      </c>
      <c r="B131" s="28">
        <v>4200000</v>
      </c>
      <c r="C131" s="2" t="s">
        <v>319</v>
      </c>
      <c r="D131" s="31">
        <v>2.1436749664468562</v>
      </c>
      <c r="E131" s="22">
        <v>9000</v>
      </c>
      <c r="F131" s="23">
        <v>68.727433998756041</v>
      </c>
      <c r="G131" s="23">
        <v>20.470013560996332</v>
      </c>
      <c r="H131" s="23">
        <v>37.7946115423563</v>
      </c>
      <c r="I131" s="23">
        <v>33.383926429587788</v>
      </c>
      <c r="J131" s="23">
        <v>6.3728387801699418</v>
      </c>
      <c r="K131" s="23">
        <v>50.109711209292115</v>
      </c>
      <c r="L131" s="25">
        <v>2.9166666666666665</v>
      </c>
      <c r="M131" s="25">
        <v>32.407407407407405</v>
      </c>
      <c r="N131" s="25">
        <v>1.3666666666666667</v>
      </c>
      <c r="O131" s="25">
        <v>22.777777777777779</v>
      </c>
      <c r="P131" s="25">
        <v>0.5</v>
      </c>
      <c r="Q131" s="25">
        <v>12.5</v>
      </c>
      <c r="R131" s="26">
        <v>0</v>
      </c>
      <c r="S131" s="26">
        <v>0</v>
      </c>
      <c r="T131" s="25">
        <v>4.1666666666666661</v>
      </c>
      <c r="U131" s="25">
        <v>59.523809523809511</v>
      </c>
      <c r="V131" s="25">
        <v>0</v>
      </c>
      <c r="W131" s="25">
        <v>0</v>
      </c>
      <c r="X131" s="25">
        <v>8.9499999999999993</v>
      </c>
      <c r="Y131" s="26">
        <v>0</v>
      </c>
      <c r="Z131" s="25">
        <v>31.964285714285712</v>
      </c>
      <c r="AA131" s="26" t="s">
        <v>305</v>
      </c>
    </row>
    <row r="132" spans="1:27" hidden="1" x14ac:dyDescent="0.4">
      <c r="A132" s="3" t="s">
        <v>327</v>
      </c>
      <c r="B132" s="28">
        <v>10725000</v>
      </c>
      <c r="C132" s="2" t="s">
        <v>309</v>
      </c>
      <c r="D132" s="31">
        <v>2.1292724864073715</v>
      </c>
      <c r="E132" s="22">
        <v>23000</v>
      </c>
      <c r="F132" s="23">
        <v>50.949598767302696</v>
      </c>
      <c r="G132" s="23">
        <v>25.845577609352944</v>
      </c>
      <c r="H132" s="23">
        <v>46.343598</v>
      </c>
      <c r="I132" s="23">
        <v>32.054781800000008</v>
      </c>
      <c r="J132" s="23">
        <v>13.366466315009305</v>
      </c>
      <c r="K132" s="23">
        <v>44.1121801183683</v>
      </c>
      <c r="L132" s="25">
        <v>1.9166666666666665</v>
      </c>
      <c r="M132" s="25">
        <v>21.296296296296294</v>
      </c>
      <c r="N132" s="25">
        <v>2.6333333333333333</v>
      </c>
      <c r="O132" s="25">
        <v>43.888888888888886</v>
      </c>
      <c r="P132" s="25">
        <v>2.5</v>
      </c>
      <c r="Q132" s="25">
        <v>62.5</v>
      </c>
      <c r="R132" s="26">
        <v>0</v>
      </c>
      <c r="S132" s="26">
        <v>0</v>
      </c>
      <c r="T132" s="25">
        <v>4.333333333333333</v>
      </c>
      <c r="U132" s="25">
        <v>61.904761904761898</v>
      </c>
      <c r="V132" s="25">
        <v>0.16666666666666666</v>
      </c>
      <c r="W132" s="25">
        <v>8.3333333333333321</v>
      </c>
      <c r="X132" s="25">
        <v>11.549999999999999</v>
      </c>
      <c r="Y132" s="26">
        <v>0</v>
      </c>
      <c r="Z132" s="25">
        <v>41.25</v>
      </c>
      <c r="AA132" s="26" t="s">
        <v>316</v>
      </c>
    </row>
    <row r="133" spans="1:27" hidden="1" x14ac:dyDescent="0.4">
      <c r="A133" s="3" t="s">
        <v>466</v>
      </c>
      <c r="B133" s="28">
        <v>20714000</v>
      </c>
      <c r="C133" s="2" t="s">
        <v>299</v>
      </c>
      <c r="D133" s="31">
        <v>2.1240326866269847</v>
      </c>
      <c r="E133" s="22">
        <v>44000</v>
      </c>
      <c r="F133" s="23">
        <v>44.091964524797696</v>
      </c>
      <c r="G133" s="23">
        <v>27.001359830407026</v>
      </c>
      <c r="H133" s="23">
        <v>33.518053333333334</v>
      </c>
      <c r="I133" s="23">
        <v>34.868201208296291</v>
      </c>
      <c r="J133" s="23">
        <v>35.881426737812376</v>
      </c>
      <c r="K133" s="23">
        <v>42.48772108796215</v>
      </c>
      <c r="L133" s="25">
        <v>2.4</v>
      </c>
      <c r="M133" s="25">
        <v>26.666666666666668</v>
      </c>
      <c r="N133" s="25">
        <v>2.5666666666666669</v>
      </c>
      <c r="O133" s="25">
        <v>42.777777777777779</v>
      </c>
      <c r="P133" s="25">
        <v>1</v>
      </c>
      <c r="Q133" s="25">
        <v>25</v>
      </c>
      <c r="R133" s="26">
        <v>-1</v>
      </c>
      <c r="S133" s="26">
        <v>0</v>
      </c>
      <c r="T133" s="25">
        <v>5.5</v>
      </c>
      <c r="U133" s="25">
        <v>78.571428571428569</v>
      </c>
      <c r="V133" s="25">
        <v>0</v>
      </c>
      <c r="W133" s="25">
        <v>0</v>
      </c>
      <c r="X133" s="25">
        <v>11.466666666666667</v>
      </c>
      <c r="Y133" s="26">
        <v>-1</v>
      </c>
      <c r="Z133" s="25">
        <v>37.38095238095238</v>
      </c>
      <c r="AA133" s="26" t="s">
        <v>305</v>
      </c>
    </row>
    <row r="134" spans="1:27" hidden="1" x14ac:dyDescent="0.4">
      <c r="A134" s="3" t="s">
        <v>383</v>
      </c>
      <c r="B134" s="28">
        <v>330000</v>
      </c>
      <c r="C134" s="2" t="s">
        <v>301</v>
      </c>
      <c r="D134" s="31">
        <v>2.1139700581398602</v>
      </c>
      <c r="E134" s="22" t="s">
        <v>322</v>
      </c>
      <c r="F134" s="23">
        <v>20.612267949030024</v>
      </c>
      <c r="G134" s="23">
        <v>11.731317402422123</v>
      </c>
      <c r="H134" s="23">
        <v>21.133333333333333</v>
      </c>
      <c r="I134" s="23">
        <v>4.1333333333333337</v>
      </c>
      <c r="J134" s="23">
        <v>1.8283132530120483</v>
      </c>
      <c r="K134" s="23">
        <v>4.2215498882060869</v>
      </c>
      <c r="L134" s="25">
        <v>4.3833333333333329</v>
      </c>
      <c r="M134" s="25">
        <v>48.703703703703702</v>
      </c>
      <c r="N134" s="25">
        <v>3.2666666666666666</v>
      </c>
      <c r="O134" s="25">
        <v>54.444444444444443</v>
      </c>
      <c r="P134" s="25">
        <v>1.5</v>
      </c>
      <c r="Q134" s="25">
        <v>37.5</v>
      </c>
      <c r="R134" s="26">
        <v>0</v>
      </c>
      <c r="S134" s="26">
        <v>0</v>
      </c>
      <c r="T134" s="25">
        <v>3.6666666666666665</v>
      </c>
      <c r="U134" s="25">
        <v>52.380952380952387</v>
      </c>
      <c r="V134" s="25">
        <v>0.16666666666666666</v>
      </c>
      <c r="W134" s="25">
        <v>8.3333333333333321</v>
      </c>
      <c r="X134" s="25">
        <v>12.983333333333331</v>
      </c>
      <c r="Y134" s="26">
        <v>0</v>
      </c>
      <c r="Z134" s="25">
        <v>46.369047619047606</v>
      </c>
      <c r="AA134" s="26" t="s">
        <v>316</v>
      </c>
    </row>
    <row r="135" spans="1:27" hidden="1" x14ac:dyDescent="0.4">
      <c r="A135" s="3" t="s">
        <v>488</v>
      </c>
      <c r="B135" s="28">
        <v>65397000</v>
      </c>
      <c r="C135" s="2" t="s">
        <v>301</v>
      </c>
      <c r="D135" s="31">
        <v>2.078790620701799</v>
      </c>
      <c r="E135" s="22">
        <v>136000</v>
      </c>
      <c r="F135" s="23">
        <v>15.860297673550717</v>
      </c>
      <c r="G135" s="23">
        <v>15.57950890498654</v>
      </c>
      <c r="H135" s="23">
        <v>25.131861775000004</v>
      </c>
      <c r="I135" s="23">
        <v>12.429099566666666</v>
      </c>
      <c r="J135" s="23">
        <v>27.770607865271458</v>
      </c>
      <c r="K135" s="23">
        <v>11.129042995029408</v>
      </c>
      <c r="L135" s="25">
        <v>7.3833333333333329</v>
      </c>
      <c r="M135" s="25">
        <v>82.037037037037024</v>
      </c>
      <c r="N135" s="25">
        <v>4.3</v>
      </c>
      <c r="O135" s="25">
        <v>73.900000000000006</v>
      </c>
      <c r="P135" s="25">
        <v>2.5</v>
      </c>
      <c r="Q135" s="25">
        <v>62.5</v>
      </c>
      <c r="R135" s="26">
        <v>0</v>
      </c>
      <c r="S135" s="26">
        <v>0</v>
      </c>
      <c r="T135" s="25">
        <v>5.1666666666666661</v>
      </c>
      <c r="U135" s="25">
        <v>73.809523809523796</v>
      </c>
      <c r="V135" s="25">
        <v>0.53333333333333333</v>
      </c>
      <c r="W135" s="25">
        <v>26.666666666666668</v>
      </c>
      <c r="X135" s="25">
        <v>20.183333333333334</v>
      </c>
      <c r="Y135" s="26">
        <v>0</v>
      </c>
      <c r="Z135" s="25">
        <v>71.5</v>
      </c>
      <c r="AA135" s="26" t="s">
        <v>489</v>
      </c>
    </row>
    <row r="136" spans="1:27" hidden="1" x14ac:dyDescent="0.4">
      <c r="A136" s="3" t="s">
        <v>438</v>
      </c>
      <c r="B136" s="28">
        <v>3969000</v>
      </c>
      <c r="C136" s="2" t="s">
        <v>309</v>
      </c>
      <c r="D136" s="31">
        <v>2.061863468909646</v>
      </c>
      <c r="E136" s="22">
        <v>8000</v>
      </c>
      <c r="F136" s="23">
        <v>44.188433768724643</v>
      </c>
      <c r="G136" s="23">
        <v>21.011901037740053</v>
      </c>
      <c r="H136" s="23">
        <v>42.561205075000004</v>
      </c>
      <c r="I136" s="23">
        <v>33.116141466666669</v>
      </c>
      <c r="J136" s="23">
        <v>9.3557864966423825</v>
      </c>
      <c r="K136" s="23">
        <v>36.415226910652706</v>
      </c>
      <c r="L136" s="25">
        <v>2.9333333333333331</v>
      </c>
      <c r="M136" s="25">
        <v>32.592592592592588</v>
      </c>
      <c r="N136" s="25">
        <v>3.6</v>
      </c>
      <c r="O136" s="25">
        <v>60</v>
      </c>
      <c r="P136" s="25">
        <v>1.25</v>
      </c>
      <c r="Q136" s="25">
        <v>31.25</v>
      </c>
      <c r="R136" s="26">
        <v>-1</v>
      </c>
      <c r="S136" s="26">
        <v>0</v>
      </c>
      <c r="T136" s="25">
        <v>5.5</v>
      </c>
      <c r="U136" s="25">
        <v>78.571428571428569</v>
      </c>
      <c r="V136" s="25">
        <v>0</v>
      </c>
      <c r="W136" s="25">
        <v>0</v>
      </c>
      <c r="X136" s="25">
        <v>13.283333333333333</v>
      </c>
      <c r="Y136" s="26">
        <v>-1</v>
      </c>
      <c r="Z136" s="25">
        <v>43.86904761904762</v>
      </c>
      <c r="AA136" s="26" t="s">
        <v>316</v>
      </c>
    </row>
    <row r="137" spans="1:27" hidden="1" x14ac:dyDescent="0.4">
      <c r="A137" s="3" t="s">
        <v>371</v>
      </c>
      <c r="B137" s="28">
        <v>81708000</v>
      </c>
      <c r="C137" s="2" t="s">
        <v>301</v>
      </c>
      <c r="D137" s="31">
        <v>2.0404023578111201</v>
      </c>
      <c r="E137" s="22">
        <v>167000</v>
      </c>
      <c r="F137" s="23">
        <v>15.902434974718984</v>
      </c>
      <c r="G137" s="23">
        <v>14.983341378999958</v>
      </c>
      <c r="H137" s="23">
        <v>22.771282550000002</v>
      </c>
      <c r="I137" s="23">
        <v>15.693882500000001</v>
      </c>
      <c r="J137" s="23">
        <v>24.699314801890395</v>
      </c>
      <c r="K137" s="23">
        <v>10.443266400476215</v>
      </c>
      <c r="L137" s="25">
        <v>5.55</v>
      </c>
      <c r="M137" s="25">
        <v>61.666666666666671</v>
      </c>
      <c r="N137" s="25">
        <v>3.4666666666666668</v>
      </c>
      <c r="O137" s="25">
        <v>57.777777777777786</v>
      </c>
      <c r="P137" s="25">
        <v>2.25</v>
      </c>
      <c r="Q137" s="25">
        <v>56.25</v>
      </c>
      <c r="R137" s="26">
        <v>0</v>
      </c>
      <c r="S137" s="26">
        <v>0</v>
      </c>
      <c r="T137" s="25">
        <v>4</v>
      </c>
      <c r="U137" s="25">
        <v>57.142857142857139</v>
      </c>
      <c r="V137" s="25">
        <v>0.73333333333333339</v>
      </c>
      <c r="W137" s="25">
        <v>36.666666666666671</v>
      </c>
      <c r="X137" s="25">
        <v>16</v>
      </c>
      <c r="Y137" s="26">
        <v>0</v>
      </c>
      <c r="Z137" s="25">
        <v>57.142857142857139</v>
      </c>
      <c r="AA137" s="26" t="s">
        <v>302</v>
      </c>
    </row>
    <row r="138" spans="1:27" hidden="1" x14ac:dyDescent="0.4">
      <c r="A138" s="3" t="s">
        <v>324</v>
      </c>
      <c r="B138" s="28">
        <v>11288000</v>
      </c>
      <c r="C138" s="2" t="s">
        <v>301</v>
      </c>
      <c r="D138" s="31">
        <v>2.0268924667441137</v>
      </c>
      <c r="E138" s="22">
        <v>23000</v>
      </c>
      <c r="F138" s="23">
        <v>20.035734326110504</v>
      </c>
      <c r="G138" s="23">
        <v>15.029108974702853</v>
      </c>
      <c r="H138" s="23">
        <v>29.927442075000002</v>
      </c>
      <c r="I138" s="23">
        <v>19.3398684</v>
      </c>
      <c r="J138" s="23">
        <v>12.318225794556156</v>
      </c>
      <c r="K138" s="23">
        <v>13.05497583485535</v>
      </c>
      <c r="L138" s="25">
        <v>6.5</v>
      </c>
      <c r="M138" s="25">
        <v>72.222222222222214</v>
      </c>
      <c r="N138" s="25">
        <v>3.2333333333333334</v>
      </c>
      <c r="O138" s="25">
        <v>53.888888888888886</v>
      </c>
      <c r="P138" s="25">
        <v>3.5</v>
      </c>
      <c r="Q138" s="25">
        <v>87.5</v>
      </c>
      <c r="R138" s="26">
        <v>0</v>
      </c>
      <c r="S138" s="26">
        <v>0</v>
      </c>
      <c r="T138" s="25">
        <v>5.1666666666666661</v>
      </c>
      <c r="U138" s="25">
        <v>73.809523809523796</v>
      </c>
      <c r="V138" s="25">
        <v>0.73333333333333339</v>
      </c>
      <c r="W138" s="25">
        <v>36.666666666666671</v>
      </c>
      <c r="X138" s="25">
        <v>19.133333333333333</v>
      </c>
      <c r="Y138" s="26">
        <v>0</v>
      </c>
      <c r="Z138" s="25">
        <v>68.333333333333329</v>
      </c>
      <c r="AA138" s="26" t="s">
        <v>311</v>
      </c>
    </row>
    <row r="139" spans="1:27" hidden="1" x14ac:dyDescent="0.4">
      <c r="A139" s="3" t="s">
        <v>367</v>
      </c>
      <c r="B139" s="28">
        <v>64457000</v>
      </c>
      <c r="C139" s="2" t="s">
        <v>301</v>
      </c>
      <c r="D139" s="31">
        <v>2.0090488749697961</v>
      </c>
      <c r="E139" s="22">
        <v>129000</v>
      </c>
      <c r="F139" s="23">
        <v>17.284413216999429</v>
      </c>
      <c r="G139" s="23">
        <v>15.444085488112728</v>
      </c>
      <c r="H139" s="23">
        <v>29.437727750000001</v>
      </c>
      <c r="I139" s="23">
        <v>21.232512966666665</v>
      </c>
      <c r="J139" s="23">
        <v>28.522555161039332</v>
      </c>
      <c r="K139" s="23">
        <v>15.252982373435563</v>
      </c>
      <c r="L139" s="25">
        <v>3.8166666666666664</v>
      </c>
      <c r="M139" s="25">
        <v>42.407407407407405</v>
      </c>
      <c r="N139" s="25">
        <v>4.3</v>
      </c>
      <c r="O139" s="25">
        <v>71.666666666666671</v>
      </c>
      <c r="P139" s="25">
        <v>3.75</v>
      </c>
      <c r="Q139" s="25">
        <v>93.75</v>
      </c>
      <c r="R139" s="26">
        <v>0</v>
      </c>
      <c r="S139" s="26">
        <v>0</v>
      </c>
      <c r="T139" s="25">
        <v>5</v>
      </c>
      <c r="U139" s="25">
        <v>71.428571428571431</v>
      </c>
      <c r="V139" s="25">
        <v>0.3666666666666667</v>
      </c>
      <c r="W139" s="25">
        <v>18.333333333333336</v>
      </c>
      <c r="X139" s="25">
        <v>17.233333333333334</v>
      </c>
      <c r="Y139" s="26">
        <v>0</v>
      </c>
      <c r="Z139" s="25">
        <v>61.547619047619051</v>
      </c>
      <c r="AA139" s="26" t="s">
        <v>311</v>
      </c>
    </row>
    <row r="140" spans="1:27" ht="12.75" hidden="1" customHeight="1" x14ac:dyDescent="0.4">
      <c r="A140" s="3" t="s">
        <v>398</v>
      </c>
      <c r="B140" s="28">
        <v>50594000</v>
      </c>
      <c r="C140" s="2" t="s">
        <v>299</v>
      </c>
      <c r="D140" s="31">
        <v>1.9492385311853611</v>
      </c>
      <c r="E140" s="22">
        <v>99000</v>
      </c>
      <c r="F140" s="23">
        <v>33.886687871454292</v>
      </c>
      <c r="G140" s="23">
        <v>29.355325593255053</v>
      </c>
      <c r="H140" s="23">
        <v>25.656478200000006</v>
      </c>
      <c r="I140" s="23">
        <v>33.750894899999999</v>
      </c>
      <c r="J140" s="23">
        <v>13.369418426778394</v>
      </c>
      <c r="K140" s="23">
        <v>29.83207888321078</v>
      </c>
      <c r="L140" s="25">
        <v>3.2333333333333329</v>
      </c>
      <c r="M140" s="25">
        <v>35.925925925925924</v>
      </c>
      <c r="N140" s="25">
        <v>1.6666666666666667</v>
      </c>
      <c r="O140" s="25">
        <v>27.777777777777779</v>
      </c>
      <c r="P140" s="25">
        <v>0.5</v>
      </c>
      <c r="Q140" s="25">
        <v>12.5</v>
      </c>
      <c r="R140" s="26">
        <v>0</v>
      </c>
      <c r="S140" s="26">
        <v>0</v>
      </c>
      <c r="T140" s="25">
        <v>2.333333333333333</v>
      </c>
      <c r="U140" s="25">
        <v>33.333333333333329</v>
      </c>
      <c r="V140" s="25">
        <v>0</v>
      </c>
      <c r="W140" s="25">
        <v>0</v>
      </c>
      <c r="X140" s="25">
        <v>7.7333333333333325</v>
      </c>
      <c r="Y140" s="26">
        <v>0</v>
      </c>
      <c r="Z140" s="25">
        <v>27.619047619047617</v>
      </c>
      <c r="AA140" s="26" t="s">
        <v>307</v>
      </c>
    </row>
    <row r="141" spans="1:27" hidden="1" x14ac:dyDescent="0.4">
      <c r="A141" s="3" t="s">
        <v>453</v>
      </c>
      <c r="B141" s="28">
        <v>31557000</v>
      </c>
      <c r="C141" s="2" t="s">
        <v>319</v>
      </c>
      <c r="D141" s="31">
        <v>1.9319795013475227</v>
      </c>
      <c r="E141" s="22">
        <v>61000</v>
      </c>
      <c r="F141" s="23">
        <v>63.202441986784038</v>
      </c>
      <c r="G141" s="23">
        <v>21.857396163406957</v>
      </c>
      <c r="H141" s="23">
        <v>30.148794043333329</v>
      </c>
      <c r="I141" s="23">
        <v>14.181743800000001</v>
      </c>
      <c r="J141" s="23">
        <v>32.171237695842414</v>
      </c>
      <c r="K141" s="23">
        <v>46.307612668159791</v>
      </c>
      <c r="L141" s="25">
        <v>2.9166666666666665</v>
      </c>
      <c r="M141" s="25">
        <v>32.407407407407405</v>
      </c>
      <c r="N141" s="25">
        <v>2.5666666666666664</v>
      </c>
      <c r="O141" s="25">
        <v>42.777777777777779</v>
      </c>
      <c r="P141" s="25">
        <v>1.5</v>
      </c>
      <c r="Q141" s="25">
        <v>37.5</v>
      </c>
      <c r="R141" s="26">
        <v>-1</v>
      </c>
      <c r="S141" s="26">
        <v>0</v>
      </c>
      <c r="T141" s="25">
        <v>1.833333333333333</v>
      </c>
      <c r="U141" s="25">
        <v>26.190476190476186</v>
      </c>
      <c r="V141" s="25">
        <v>0</v>
      </c>
      <c r="W141" s="25">
        <v>0</v>
      </c>
      <c r="X141" s="25">
        <v>8.8166666666666664</v>
      </c>
      <c r="Y141" s="26">
        <v>-1</v>
      </c>
      <c r="Z141" s="25">
        <v>27.916666666666668</v>
      </c>
      <c r="AA141" s="26" t="s">
        <v>307</v>
      </c>
    </row>
    <row r="142" spans="1:27" hidden="1" x14ac:dyDescent="0.4">
      <c r="A142" s="3" t="s">
        <v>318</v>
      </c>
      <c r="B142" s="28">
        <v>1372000</v>
      </c>
      <c r="C142" s="2" t="s">
        <v>319</v>
      </c>
      <c r="D142" s="31">
        <v>1.8758504643295459</v>
      </c>
      <c r="E142" s="22">
        <v>3000</v>
      </c>
      <c r="F142" s="23">
        <v>62.993868526874394</v>
      </c>
      <c r="G142" s="23">
        <v>25.831317730464281</v>
      </c>
      <c r="H142" s="23">
        <v>34.509777375689637</v>
      </c>
      <c r="I142" s="23">
        <v>23.996790693069308</v>
      </c>
      <c r="J142" s="23">
        <v>25.404505283416956</v>
      </c>
      <c r="K142" s="23">
        <v>49.581485932907945</v>
      </c>
      <c r="L142" s="25">
        <v>4.9666666666666659</v>
      </c>
      <c r="M142" s="25">
        <v>55.185185185185183</v>
      </c>
      <c r="N142" s="25">
        <v>2.2333333333333334</v>
      </c>
      <c r="O142" s="25">
        <v>37.222222222222221</v>
      </c>
      <c r="P142" s="25">
        <v>0.75</v>
      </c>
      <c r="Q142" s="25">
        <v>18.75</v>
      </c>
      <c r="R142" s="26">
        <v>-1</v>
      </c>
      <c r="S142" s="26">
        <v>0</v>
      </c>
      <c r="T142" s="25">
        <v>2.1666666666666665</v>
      </c>
      <c r="U142" s="25">
        <v>30.952380952380949</v>
      </c>
      <c r="V142" s="25">
        <v>0</v>
      </c>
      <c r="W142" s="25">
        <v>0</v>
      </c>
      <c r="X142" s="25">
        <v>10.116666666666665</v>
      </c>
      <c r="Y142" s="26">
        <v>-1</v>
      </c>
      <c r="Z142" s="25">
        <v>32.559523809523803</v>
      </c>
      <c r="AA142" s="26" t="s">
        <v>305</v>
      </c>
    </row>
    <row r="143" spans="1:27" hidden="1" x14ac:dyDescent="0.4">
      <c r="A143" s="3" t="s">
        <v>434</v>
      </c>
      <c r="B143" s="28">
        <v>5200000</v>
      </c>
      <c r="C143" s="2" t="s">
        <v>301</v>
      </c>
      <c r="D143" s="31">
        <v>1.8107448427435597</v>
      </c>
      <c r="E143" s="22">
        <v>9000</v>
      </c>
      <c r="F143" s="23">
        <v>15.655604180422188</v>
      </c>
      <c r="G143" s="23">
        <v>17.760378523454253</v>
      </c>
      <c r="H143" s="23">
        <v>13.101994224999999</v>
      </c>
      <c r="I143" s="23">
        <v>9.4192122300000012</v>
      </c>
      <c r="J143" s="23">
        <v>10.785518680399861</v>
      </c>
      <c r="K143" s="23">
        <v>4.5055965649046597</v>
      </c>
      <c r="L143" s="25">
        <v>6.1333333333333329</v>
      </c>
      <c r="M143" s="25">
        <v>68.148148148148152</v>
      </c>
      <c r="N143" s="25">
        <v>4.9666666666666668</v>
      </c>
      <c r="O143" s="25">
        <v>82.777777777777786</v>
      </c>
      <c r="P143" s="25">
        <v>2.25</v>
      </c>
      <c r="Q143" s="25">
        <v>56.25</v>
      </c>
      <c r="R143" s="26">
        <v>0</v>
      </c>
      <c r="S143" s="26">
        <v>0</v>
      </c>
      <c r="T143" s="25">
        <v>5.1666666666666661</v>
      </c>
      <c r="U143" s="25">
        <v>73.809523809523796</v>
      </c>
      <c r="V143" s="25">
        <v>0.2</v>
      </c>
      <c r="W143" s="25">
        <v>10</v>
      </c>
      <c r="X143" s="25">
        <v>18.716666666666665</v>
      </c>
      <c r="Y143" s="26">
        <v>0</v>
      </c>
      <c r="Z143" s="25">
        <v>66.845238095238088</v>
      </c>
      <c r="AA143" s="26" t="s">
        <v>311</v>
      </c>
    </row>
    <row r="144" spans="1:27" hidden="1" x14ac:dyDescent="0.4">
      <c r="A144" s="3" t="s">
        <v>393</v>
      </c>
      <c r="B144" s="28">
        <v>9159000</v>
      </c>
      <c r="C144" s="2" t="s">
        <v>319</v>
      </c>
      <c r="D144" s="31">
        <v>1.8044632673281185</v>
      </c>
      <c r="E144" s="22">
        <v>17000</v>
      </c>
      <c r="F144" s="23">
        <v>57.898897686250542</v>
      </c>
      <c r="G144" s="23">
        <v>15.664837282682413</v>
      </c>
      <c r="H144" s="23">
        <v>41.845304043333336</v>
      </c>
      <c r="I144" s="23">
        <v>47.414769800000002</v>
      </c>
      <c r="J144" s="23">
        <v>26.206072968604882</v>
      </c>
      <c r="K144" s="23">
        <v>49.890251431443033</v>
      </c>
      <c r="L144" s="25">
        <v>4.333333333333333</v>
      </c>
      <c r="M144" s="25">
        <v>48.148148148148145</v>
      </c>
      <c r="N144" s="25">
        <v>2.5666666666666664</v>
      </c>
      <c r="O144" s="25">
        <v>42.777777777777779</v>
      </c>
      <c r="P144" s="25">
        <v>1.25</v>
      </c>
      <c r="Q144" s="25">
        <v>31.25</v>
      </c>
      <c r="R144" s="26">
        <v>0</v>
      </c>
      <c r="S144" s="26">
        <v>0</v>
      </c>
      <c r="T144" s="25">
        <v>2.6666666666666665</v>
      </c>
      <c r="U144" s="25">
        <v>38.095238095238095</v>
      </c>
      <c r="V144" s="25">
        <v>0</v>
      </c>
      <c r="W144" s="25">
        <v>0</v>
      </c>
      <c r="X144" s="25">
        <v>10.816666666666665</v>
      </c>
      <c r="Y144" s="26">
        <v>0</v>
      </c>
      <c r="Z144" s="25">
        <v>38.630952380952372</v>
      </c>
      <c r="AA144" s="26" t="s">
        <v>305</v>
      </c>
    </row>
    <row r="145" spans="1:27" hidden="1" x14ac:dyDescent="0.4">
      <c r="A145" s="3" t="s">
        <v>330</v>
      </c>
      <c r="B145" s="28">
        <v>205962000</v>
      </c>
      <c r="C145" s="2" t="s">
        <v>309</v>
      </c>
      <c r="D145" s="31">
        <v>1.7923748144931844</v>
      </c>
      <c r="E145" s="22">
        <v>369000</v>
      </c>
      <c r="F145" s="23">
        <v>43.126437800790072</v>
      </c>
      <c r="G145" s="23">
        <v>13.644272434701973</v>
      </c>
      <c r="H145" s="23">
        <v>56.168963831168838</v>
      </c>
      <c r="I145" s="23">
        <v>19.785284282384282</v>
      </c>
      <c r="J145" s="23">
        <v>24.046151445507117</v>
      </c>
      <c r="K145" s="23">
        <v>36.375212949924325</v>
      </c>
      <c r="L145" s="25">
        <v>3.4999999999999996</v>
      </c>
      <c r="M145" s="25">
        <v>38.888888888888886</v>
      </c>
      <c r="N145" s="25">
        <v>2.8666666666666667</v>
      </c>
      <c r="O145" s="25">
        <v>47.777777777777779</v>
      </c>
      <c r="P145" s="25">
        <v>3.5</v>
      </c>
      <c r="Q145" s="25">
        <v>87.5</v>
      </c>
      <c r="R145" s="26">
        <v>0</v>
      </c>
      <c r="S145" s="26">
        <v>0</v>
      </c>
      <c r="T145" s="25">
        <v>5.1666666666666661</v>
      </c>
      <c r="U145" s="25">
        <v>73.809523809523796</v>
      </c>
      <c r="V145" s="25">
        <v>0.53333333333333333</v>
      </c>
      <c r="W145" s="25">
        <v>26.666666666666668</v>
      </c>
      <c r="X145" s="25">
        <v>15.566666666666666</v>
      </c>
      <c r="Y145" s="26">
        <v>0</v>
      </c>
      <c r="Z145" s="25">
        <v>55.595238095238095</v>
      </c>
      <c r="AA145" s="26" t="s">
        <v>302</v>
      </c>
    </row>
    <row r="146" spans="1:27" hidden="1" x14ac:dyDescent="0.4">
      <c r="A146" s="3" t="s">
        <v>428</v>
      </c>
      <c r="B146" s="28">
        <v>16938000</v>
      </c>
      <c r="C146" s="2" t="s">
        <v>301</v>
      </c>
      <c r="D146" s="31">
        <v>1.7683597557570074</v>
      </c>
      <c r="E146" s="22">
        <v>30000</v>
      </c>
      <c r="F146" s="23">
        <v>12.760866037881343</v>
      </c>
      <c r="G146" s="23">
        <v>13.638813351854532</v>
      </c>
      <c r="H146" s="23">
        <v>25.973939424999998</v>
      </c>
      <c r="I146" s="23">
        <v>16.016619710000001</v>
      </c>
      <c r="J146" s="23">
        <v>12.179282144341377</v>
      </c>
      <c r="K146" s="23">
        <v>6.1082990763969152</v>
      </c>
      <c r="L146" s="25">
        <v>6.5</v>
      </c>
      <c r="M146" s="25">
        <v>72.222222222222214</v>
      </c>
      <c r="N146" s="25">
        <v>4.333333333333333</v>
      </c>
      <c r="O146" s="25">
        <v>72.222222222222214</v>
      </c>
      <c r="P146" s="25">
        <v>3</v>
      </c>
      <c r="Q146" s="25">
        <v>75</v>
      </c>
      <c r="R146" s="26">
        <v>0</v>
      </c>
      <c r="S146" s="26">
        <v>0</v>
      </c>
      <c r="T146" s="25">
        <v>6.5</v>
      </c>
      <c r="U146" s="25">
        <v>92.857142857142861</v>
      </c>
      <c r="V146" s="25">
        <v>0.73333333333333339</v>
      </c>
      <c r="W146" s="25">
        <v>36.666666666666671</v>
      </c>
      <c r="X146" s="25">
        <v>21.066666666666666</v>
      </c>
      <c r="Y146" s="26">
        <v>0</v>
      </c>
      <c r="Z146" s="25">
        <v>75.238095238095241</v>
      </c>
      <c r="AA146" s="26" t="s">
        <v>429</v>
      </c>
    </row>
    <row r="147" spans="1:27" hidden="1" x14ac:dyDescent="0.4">
      <c r="A147" s="3" t="s">
        <v>314</v>
      </c>
      <c r="B147" s="28">
        <v>8679000</v>
      </c>
      <c r="C147" s="2" t="s">
        <v>301</v>
      </c>
      <c r="D147" s="31">
        <v>1.7380057127666169</v>
      </c>
      <c r="E147" s="22">
        <v>15000</v>
      </c>
      <c r="F147" s="23">
        <v>12.644721409932645</v>
      </c>
      <c r="G147" s="23">
        <v>12.240467262394573</v>
      </c>
      <c r="H147" s="23">
        <v>18.228774125000001</v>
      </c>
      <c r="I147" s="23">
        <v>23.462031833333331</v>
      </c>
      <c r="J147" s="23">
        <v>3.054958135380653</v>
      </c>
      <c r="K147" s="23">
        <v>3.3548825781591547</v>
      </c>
      <c r="L147" s="25">
        <v>6.55</v>
      </c>
      <c r="M147" s="25">
        <v>72.777777777777771</v>
      </c>
      <c r="N147" s="25">
        <v>3.6666666666666665</v>
      </c>
      <c r="O147" s="25">
        <v>61.111111111111107</v>
      </c>
      <c r="P147" s="25">
        <v>2.75</v>
      </c>
      <c r="Q147" s="25">
        <v>68.75</v>
      </c>
      <c r="R147" s="26">
        <v>0</v>
      </c>
      <c r="S147" s="26">
        <v>0</v>
      </c>
      <c r="T147" s="25">
        <v>4.333333333333333</v>
      </c>
      <c r="U147" s="25">
        <v>61.904761904761898</v>
      </c>
      <c r="V147" s="25">
        <v>0.3666666666666667</v>
      </c>
      <c r="W147" s="25">
        <v>18.333333333333336</v>
      </c>
      <c r="X147" s="25">
        <v>17.666666666666668</v>
      </c>
      <c r="Y147" s="26">
        <v>0</v>
      </c>
      <c r="Z147" s="25">
        <v>63.095238095238102</v>
      </c>
      <c r="AA147" s="26" t="s">
        <v>311</v>
      </c>
    </row>
    <row r="148" spans="1:27" hidden="1" x14ac:dyDescent="0.4">
      <c r="A148" s="3" t="s">
        <v>404</v>
      </c>
      <c r="B148" s="28">
        <v>5851000</v>
      </c>
      <c r="C148" s="2" t="s">
        <v>319</v>
      </c>
      <c r="D148" s="31">
        <v>1.7172594906456122</v>
      </c>
      <c r="E148" s="22">
        <v>10000</v>
      </c>
      <c r="F148" s="23">
        <v>59.134985630937692</v>
      </c>
      <c r="G148" s="23">
        <v>22.647972497924169</v>
      </c>
      <c r="H148" s="23">
        <v>48.129205200000001</v>
      </c>
      <c r="I148" s="23">
        <v>44.829949900000003</v>
      </c>
      <c r="J148" s="23">
        <v>47.833431925222136</v>
      </c>
      <c r="K148" s="23">
        <v>58.924344988223375</v>
      </c>
      <c r="L148" s="25">
        <v>3.0500000000000003</v>
      </c>
      <c r="M148" s="25">
        <v>33.888888888888893</v>
      </c>
      <c r="N148" s="25">
        <v>1.7999999999999998</v>
      </c>
      <c r="O148" s="25">
        <v>30</v>
      </c>
      <c r="P148" s="25">
        <v>1.25</v>
      </c>
      <c r="Q148" s="25">
        <v>31.25</v>
      </c>
      <c r="R148" s="26">
        <v>0</v>
      </c>
      <c r="S148" s="26">
        <v>0</v>
      </c>
      <c r="T148" s="25">
        <v>2.6666666666666665</v>
      </c>
      <c r="U148" s="25">
        <v>38.095238095238095</v>
      </c>
      <c r="V148" s="25">
        <v>0</v>
      </c>
      <c r="W148" s="25">
        <v>0</v>
      </c>
      <c r="X148" s="25">
        <v>8.7666666666666657</v>
      </c>
      <c r="Y148" s="26">
        <v>0</v>
      </c>
      <c r="Z148" s="25">
        <v>31.309523809523803</v>
      </c>
      <c r="AA148" s="26" t="s">
        <v>305</v>
      </c>
    </row>
    <row r="149" spans="1:27" hidden="1" x14ac:dyDescent="0.4">
      <c r="A149" s="3" t="s">
        <v>471</v>
      </c>
      <c r="B149" s="28">
        <v>8320000</v>
      </c>
      <c r="C149" s="2" t="s">
        <v>301</v>
      </c>
      <c r="D149" s="31">
        <v>1.6729613349300687</v>
      </c>
      <c r="E149" s="22">
        <v>14000</v>
      </c>
      <c r="F149" s="23">
        <v>11.580964342457353</v>
      </c>
      <c r="G149" s="23">
        <v>12.184979298698023</v>
      </c>
      <c r="H149" s="23">
        <v>15.177477699999999</v>
      </c>
      <c r="I149" s="23">
        <v>20.090520533333336</v>
      </c>
      <c r="J149" s="23">
        <v>4.8581090418456432</v>
      </c>
      <c r="K149" s="23">
        <v>1.5061400437948982</v>
      </c>
      <c r="L149" s="25">
        <v>6</v>
      </c>
      <c r="M149" s="25">
        <v>66.666666666666657</v>
      </c>
      <c r="N149" s="25">
        <v>3.6333333333333333</v>
      </c>
      <c r="O149" s="25">
        <v>60.55555555555555</v>
      </c>
      <c r="P149" s="25">
        <v>1.5</v>
      </c>
      <c r="Q149" s="25">
        <v>37.5</v>
      </c>
      <c r="R149" s="26">
        <v>0</v>
      </c>
      <c r="S149" s="26">
        <v>0</v>
      </c>
      <c r="T149" s="25">
        <v>5.6666666666666661</v>
      </c>
      <c r="U149" s="25">
        <v>80.952380952380949</v>
      </c>
      <c r="V149" s="25">
        <v>0</v>
      </c>
      <c r="W149" s="25">
        <v>0</v>
      </c>
      <c r="X149" s="25">
        <v>16.799999999999997</v>
      </c>
      <c r="Y149" s="26">
        <v>0</v>
      </c>
      <c r="Z149" s="25">
        <v>59.999999999999986</v>
      </c>
      <c r="AA149" s="26" t="s">
        <v>311</v>
      </c>
    </row>
    <row r="150" spans="1:27" hidden="1" x14ac:dyDescent="0.4">
      <c r="A150" s="3" t="s">
        <v>388</v>
      </c>
      <c r="B150" s="28">
        <v>4700000</v>
      </c>
      <c r="C150" s="2" t="s">
        <v>301</v>
      </c>
      <c r="D150" s="31">
        <v>1.6679994861837193</v>
      </c>
      <c r="E150" s="22">
        <v>8000</v>
      </c>
      <c r="F150" s="23">
        <v>17.238475350015214</v>
      </c>
      <c r="G150" s="23">
        <v>16.997952676797699</v>
      </c>
      <c r="H150" s="23">
        <v>24.346442549999999</v>
      </c>
      <c r="I150" s="23">
        <v>10.914061616666665</v>
      </c>
      <c r="J150" s="23">
        <v>20.088297305706131</v>
      </c>
      <c r="K150" s="23">
        <v>10.351477913503212</v>
      </c>
      <c r="L150" s="25">
        <v>5.9333333333333327</v>
      </c>
      <c r="M150" s="25">
        <v>65.925925925925924</v>
      </c>
      <c r="N150" s="25">
        <v>2.5333333333333332</v>
      </c>
      <c r="O150" s="25">
        <v>42.222222222222221</v>
      </c>
      <c r="P150" s="25">
        <v>2.5</v>
      </c>
      <c r="Q150" s="25">
        <v>62.5</v>
      </c>
      <c r="R150" s="26">
        <v>0</v>
      </c>
      <c r="S150" s="26">
        <v>0</v>
      </c>
      <c r="T150" s="25">
        <v>4.833333333333333</v>
      </c>
      <c r="U150" s="25">
        <v>69.047619047619051</v>
      </c>
      <c r="V150" s="25">
        <v>0.3666666666666667</v>
      </c>
      <c r="W150" s="25">
        <v>18.333333333333336</v>
      </c>
      <c r="X150" s="25">
        <v>16.166666666666664</v>
      </c>
      <c r="Y150" s="26">
        <v>0</v>
      </c>
      <c r="Z150" s="25">
        <v>57.738095238095234</v>
      </c>
      <c r="AA150" s="26" t="s">
        <v>302</v>
      </c>
    </row>
    <row r="151" spans="1:27" hidden="1" x14ac:dyDescent="0.4">
      <c r="A151" s="3" t="s">
        <v>487</v>
      </c>
      <c r="B151" s="28">
        <v>9154000</v>
      </c>
      <c r="C151" s="2" t="s">
        <v>319</v>
      </c>
      <c r="D151" s="31">
        <v>1.6674075022690944</v>
      </c>
      <c r="E151" s="22">
        <v>15000</v>
      </c>
      <c r="F151" s="23">
        <v>47.877738625701554</v>
      </c>
      <c r="G151" s="23">
        <v>15.145619667796947</v>
      </c>
      <c r="H151" s="23">
        <v>24.679994043333334</v>
      </c>
      <c r="I151" s="23">
        <v>7.7597685175202162</v>
      </c>
      <c r="J151" s="23">
        <v>11.91510264172201</v>
      </c>
      <c r="K151" s="23">
        <v>26.795821016022231</v>
      </c>
      <c r="L151" s="25">
        <v>5.666666666666667</v>
      </c>
      <c r="M151" s="25">
        <v>62.962962962962962</v>
      </c>
      <c r="N151" s="25">
        <v>2.4666666666666668</v>
      </c>
      <c r="O151" s="25">
        <v>41.111111111111114</v>
      </c>
      <c r="P151" s="25">
        <v>2.25</v>
      </c>
      <c r="Q151" s="25">
        <v>56.25</v>
      </c>
      <c r="R151" s="26">
        <v>0</v>
      </c>
      <c r="S151" s="26">
        <v>0</v>
      </c>
      <c r="T151" s="25">
        <v>3</v>
      </c>
      <c r="U151" s="25">
        <v>42.857142857142854</v>
      </c>
      <c r="V151" s="25">
        <v>0</v>
      </c>
      <c r="W151" s="25">
        <v>0</v>
      </c>
      <c r="X151" s="25">
        <v>13.383333333333333</v>
      </c>
      <c r="Y151" s="26">
        <v>0</v>
      </c>
      <c r="Z151" s="25">
        <v>47.797619047619044</v>
      </c>
      <c r="AA151" s="26" t="s">
        <v>316</v>
      </c>
    </row>
    <row r="152" spans="1:27" hidden="1" x14ac:dyDescent="0.4">
      <c r="A152" s="3" t="s">
        <v>366</v>
      </c>
      <c r="B152" s="28">
        <v>5482000</v>
      </c>
      <c r="C152" s="2" t="s">
        <v>301</v>
      </c>
      <c r="D152" s="31">
        <v>1.6543508741374977</v>
      </c>
      <c r="E152" s="22">
        <v>9000</v>
      </c>
      <c r="F152" s="23">
        <v>18.637988752532149</v>
      </c>
      <c r="G152" s="23">
        <v>15.989725521754449</v>
      </c>
      <c r="H152" s="23">
        <v>15.011073</v>
      </c>
      <c r="I152" s="23">
        <v>17.781595566666667</v>
      </c>
      <c r="J152" s="23">
        <v>11.176882546123386</v>
      </c>
      <c r="K152" s="23">
        <v>8.2314597932104263</v>
      </c>
      <c r="L152" s="25">
        <v>4.833333333333333</v>
      </c>
      <c r="M152" s="25">
        <v>53.703703703703695</v>
      </c>
      <c r="N152" s="25">
        <v>2.9666666666666668</v>
      </c>
      <c r="O152" s="25">
        <v>49.444444444444443</v>
      </c>
      <c r="P152" s="25">
        <v>3.25</v>
      </c>
      <c r="Q152" s="25">
        <v>81.25</v>
      </c>
      <c r="R152" s="26">
        <v>0</v>
      </c>
      <c r="S152" s="26">
        <v>0</v>
      </c>
      <c r="T152" s="25">
        <v>5</v>
      </c>
      <c r="U152" s="25">
        <v>71.428571428571431</v>
      </c>
      <c r="V152" s="25">
        <v>0.16666666666666666</v>
      </c>
      <c r="W152" s="25">
        <v>8.3333333333333321</v>
      </c>
      <c r="X152" s="25">
        <v>16.216666666666669</v>
      </c>
      <c r="Y152" s="26">
        <v>0</v>
      </c>
      <c r="Z152" s="25">
        <v>57.916666666666671</v>
      </c>
      <c r="AA152" s="26" t="s">
        <v>302</v>
      </c>
    </row>
    <row r="153" spans="1:27" hidden="1" x14ac:dyDescent="0.4">
      <c r="A153" s="3" t="s">
        <v>354</v>
      </c>
      <c r="B153" s="28">
        <v>5689000</v>
      </c>
      <c r="C153" s="2" t="s">
        <v>301</v>
      </c>
      <c r="D153" s="31">
        <v>1.6266624477889537</v>
      </c>
      <c r="E153" s="22">
        <v>9000</v>
      </c>
      <c r="F153" s="23">
        <v>8.6896991236548136</v>
      </c>
      <c r="G153" s="23">
        <v>15.283824544537211</v>
      </c>
      <c r="H153" s="23">
        <v>13.789601225000002</v>
      </c>
      <c r="I153" s="23">
        <v>15.213206933333332</v>
      </c>
      <c r="J153" s="23">
        <v>12.485958743491357</v>
      </c>
      <c r="K153" s="23">
        <v>0.99999999999997546</v>
      </c>
      <c r="L153" s="25">
        <v>5.6333333333333329</v>
      </c>
      <c r="M153" s="25">
        <v>62.592592592592588</v>
      </c>
      <c r="N153" s="25">
        <v>3.3666666666666667</v>
      </c>
      <c r="O153" s="25">
        <v>56.111111111111114</v>
      </c>
      <c r="P153" s="25">
        <v>2</v>
      </c>
      <c r="Q153" s="25">
        <v>50</v>
      </c>
      <c r="R153" s="26">
        <v>0</v>
      </c>
      <c r="S153" s="26">
        <v>0</v>
      </c>
      <c r="T153" s="25">
        <v>4.833333333333333</v>
      </c>
      <c r="U153" s="25">
        <v>69.047619047619051</v>
      </c>
      <c r="V153" s="25">
        <v>0.56666666666666665</v>
      </c>
      <c r="W153" s="25">
        <v>28.333333333333332</v>
      </c>
      <c r="X153" s="25">
        <v>16.399999999999999</v>
      </c>
      <c r="Y153" s="26">
        <v>0</v>
      </c>
      <c r="Z153" s="25">
        <v>58.571428571428562</v>
      </c>
      <c r="AA153" s="26" t="s">
        <v>302</v>
      </c>
    </row>
    <row r="154" spans="1:27" hidden="1" x14ac:dyDescent="0.4">
      <c r="A154" s="3" t="s">
        <v>440</v>
      </c>
      <c r="B154" s="28">
        <v>6639000</v>
      </c>
      <c r="C154" s="2" t="s">
        <v>309</v>
      </c>
      <c r="D154" s="31">
        <v>1.6040427348667732</v>
      </c>
      <c r="E154" s="22">
        <v>11000</v>
      </c>
      <c r="F154" s="23">
        <v>38.267840096622031</v>
      </c>
      <c r="G154" s="23">
        <v>21.044540562440638</v>
      </c>
      <c r="H154" s="23">
        <v>64.737116633333343</v>
      </c>
      <c r="I154" s="23">
        <v>32.720358400000002</v>
      </c>
      <c r="J154" s="23">
        <v>22.651993179161707</v>
      </c>
      <c r="K154" s="23">
        <v>40.898012629479595</v>
      </c>
      <c r="L154" s="25">
        <v>2.3499999999999996</v>
      </c>
      <c r="M154" s="25">
        <v>26.111111111111107</v>
      </c>
      <c r="N154" s="25">
        <v>3.4</v>
      </c>
      <c r="O154" s="25">
        <v>56.666666666666664</v>
      </c>
      <c r="P154" s="25">
        <v>1.5</v>
      </c>
      <c r="Q154" s="25">
        <v>37.5</v>
      </c>
      <c r="R154" s="26">
        <v>-1</v>
      </c>
      <c r="S154" s="26">
        <v>0</v>
      </c>
      <c r="T154" s="25">
        <v>5</v>
      </c>
      <c r="U154" s="25">
        <v>71.428571428571431</v>
      </c>
      <c r="V154" s="25">
        <v>0.2</v>
      </c>
      <c r="W154" s="25">
        <v>10</v>
      </c>
      <c r="X154" s="25">
        <v>12.45</v>
      </c>
      <c r="Y154" s="26">
        <v>-1</v>
      </c>
      <c r="Z154" s="25">
        <v>40.892857142857139</v>
      </c>
      <c r="AA154" s="26" t="s">
        <v>316</v>
      </c>
    </row>
    <row r="155" spans="1:27" hidden="1" x14ac:dyDescent="0.4">
      <c r="A155" s="3" t="s">
        <v>470</v>
      </c>
      <c r="B155" s="28">
        <v>9764000</v>
      </c>
      <c r="C155" s="2" t="s">
        <v>301</v>
      </c>
      <c r="D155" s="31">
        <v>1.5846299387166747</v>
      </c>
      <c r="E155" s="22">
        <v>15000</v>
      </c>
      <c r="F155" s="23">
        <v>10.239057814776752</v>
      </c>
      <c r="G155" s="23">
        <v>17.005031672966346</v>
      </c>
      <c r="H155" s="23">
        <v>17.429199400000002</v>
      </c>
      <c r="I155" s="23">
        <v>13.005487739999998</v>
      </c>
      <c r="J155" s="23">
        <v>18.276127872445866</v>
      </c>
      <c r="K155" s="23">
        <v>4.2727318367363605</v>
      </c>
      <c r="L155" s="25">
        <v>6.583333333333333</v>
      </c>
      <c r="M155" s="25">
        <v>73.148148148148138</v>
      </c>
      <c r="N155" s="25">
        <v>3.8666666666666663</v>
      </c>
      <c r="O155" s="25">
        <v>64.444444444444443</v>
      </c>
      <c r="P155" s="25">
        <v>3.25</v>
      </c>
      <c r="Q155" s="25">
        <v>81.25</v>
      </c>
      <c r="R155" s="26">
        <v>0</v>
      </c>
      <c r="S155" s="26">
        <v>0</v>
      </c>
      <c r="T155" s="25">
        <v>5.1666666666666661</v>
      </c>
      <c r="U155" s="25">
        <v>73.809523809523796</v>
      </c>
      <c r="V155" s="25">
        <v>0.3666666666666667</v>
      </c>
      <c r="W155" s="25">
        <v>18.333333333333336</v>
      </c>
      <c r="X155" s="25">
        <v>19.233333333333334</v>
      </c>
      <c r="Y155" s="26">
        <v>0</v>
      </c>
      <c r="Z155" s="25">
        <v>68.69047619047619</v>
      </c>
      <c r="AA155" s="26" t="s">
        <v>311</v>
      </c>
    </row>
    <row r="156" spans="1:27" hidden="1" x14ac:dyDescent="0.4">
      <c r="A156" s="3" t="s">
        <v>445</v>
      </c>
      <c r="B156" s="28">
        <v>2482000</v>
      </c>
      <c r="C156" s="2" t="s">
        <v>319</v>
      </c>
      <c r="D156" s="31">
        <v>1.4999784116060035</v>
      </c>
      <c r="E156" s="22">
        <v>4000</v>
      </c>
      <c r="F156" s="23">
        <v>56.256077051030154</v>
      </c>
      <c r="G156" s="23">
        <v>13.826780041405497</v>
      </c>
      <c r="H156" s="23">
        <v>29.544611543333332</v>
      </c>
      <c r="I156" s="23">
        <v>33.383926429587781</v>
      </c>
      <c r="J156" s="23">
        <v>6.9672205036316806</v>
      </c>
      <c r="K156" s="23">
        <v>37.720944772139056</v>
      </c>
      <c r="L156" s="25">
        <v>4.7666666666666657</v>
      </c>
      <c r="M156" s="25">
        <v>52.962962962962955</v>
      </c>
      <c r="N156" s="25">
        <v>1.9</v>
      </c>
      <c r="O156" s="25">
        <v>31.666666666666664</v>
      </c>
      <c r="P156" s="25">
        <v>1.25</v>
      </c>
      <c r="Q156" s="25">
        <v>31.25</v>
      </c>
      <c r="R156" s="26">
        <v>-1</v>
      </c>
      <c r="S156" s="26">
        <v>0</v>
      </c>
      <c r="T156" s="25">
        <v>3</v>
      </c>
      <c r="U156" s="25">
        <v>42.857142857142854</v>
      </c>
      <c r="V156" s="25">
        <v>0</v>
      </c>
      <c r="W156" s="25">
        <v>0</v>
      </c>
      <c r="X156" s="25">
        <v>10.916666666666666</v>
      </c>
      <c r="Y156" s="26">
        <v>-1</v>
      </c>
      <c r="Z156" s="25">
        <v>35.416666666666664</v>
      </c>
      <c r="AA156" s="26" t="s">
        <v>305</v>
      </c>
    </row>
    <row r="157" spans="1:27" hidden="1" x14ac:dyDescent="0.4">
      <c r="A157" s="3" t="s">
        <v>409</v>
      </c>
      <c r="B157" s="28">
        <v>567000</v>
      </c>
      <c r="C157" s="2" t="s">
        <v>301</v>
      </c>
      <c r="D157" s="31">
        <v>1.485254724253869</v>
      </c>
      <c r="E157" s="22" t="s">
        <v>322</v>
      </c>
      <c r="F157" s="23">
        <v>17.660222691969537</v>
      </c>
      <c r="G157" s="23">
        <v>13.664854157637764</v>
      </c>
      <c r="H157" s="23">
        <v>24.451211266666665</v>
      </c>
      <c r="I157" s="23">
        <v>12.077036366666666</v>
      </c>
      <c r="J157" s="23">
        <v>14.272074179842258</v>
      </c>
      <c r="K157" s="23">
        <v>8.4039045608624576</v>
      </c>
      <c r="L157" s="25">
        <v>4.2666666666666666</v>
      </c>
      <c r="M157" s="25">
        <v>47.407407407407412</v>
      </c>
      <c r="N157" s="25">
        <v>2.0333333333333332</v>
      </c>
      <c r="O157" s="25">
        <v>33.888888888888886</v>
      </c>
      <c r="P157" s="25">
        <v>2.75</v>
      </c>
      <c r="Q157" s="25">
        <v>68.75</v>
      </c>
      <c r="R157" s="26">
        <v>0</v>
      </c>
      <c r="S157" s="26">
        <v>0</v>
      </c>
      <c r="T157" s="25">
        <v>3.5</v>
      </c>
      <c r="U157" s="25">
        <v>50</v>
      </c>
      <c r="V157" s="25">
        <v>0.16666666666666666</v>
      </c>
      <c r="W157" s="25">
        <v>8.3333333333333321</v>
      </c>
      <c r="X157" s="25">
        <v>12.716666666666667</v>
      </c>
      <c r="Y157" s="26">
        <v>0</v>
      </c>
      <c r="Z157" s="25">
        <v>45.416666666666664</v>
      </c>
      <c r="AA157" s="26" t="s">
        <v>316</v>
      </c>
    </row>
    <row r="158" spans="1:27" hidden="1" x14ac:dyDescent="0.4">
      <c r="A158" s="3" t="s">
        <v>400</v>
      </c>
      <c r="B158" s="28">
        <v>3936000</v>
      </c>
      <c r="C158" s="2" t="s">
        <v>319</v>
      </c>
      <c r="D158" s="31">
        <v>1.4630037205035418</v>
      </c>
      <c r="E158" s="22">
        <v>6000</v>
      </c>
      <c r="F158" s="23">
        <v>59.678596087711959</v>
      </c>
      <c r="G158" s="23">
        <v>20.082253019649986</v>
      </c>
      <c r="H158" s="23">
        <v>29.257990709022966</v>
      </c>
      <c r="I158" s="23">
        <v>29.306694999999998</v>
      </c>
      <c r="J158" s="23">
        <v>28.490723699473609</v>
      </c>
      <c r="K158" s="23">
        <v>45.880857551849303</v>
      </c>
      <c r="L158" s="25">
        <v>2.583333333333333</v>
      </c>
      <c r="M158" s="25">
        <v>28.703703703703699</v>
      </c>
      <c r="N158" s="25">
        <v>2.0333333333333332</v>
      </c>
      <c r="O158" s="25">
        <v>33.888888888888886</v>
      </c>
      <c r="P158" s="25">
        <v>1</v>
      </c>
      <c r="Q158" s="25">
        <v>25</v>
      </c>
      <c r="R158" s="26">
        <v>-1</v>
      </c>
      <c r="S158" s="26">
        <v>0</v>
      </c>
      <c r="T158" s="25">
        <v>3.1666666666666665</v>
      </c>
      <c r="U158" s="25">
        <v>45.238095238095241</v>
      </c>
      <c r="V158" s="25">
        <v>0</v>
      </c>
      <c r="W158" s="25">
        <v>0</v>
      </c>
      <c r="X158" s="25">
        <v>8.7833333333333332</v>
      </c>
      <c r="Y158" s="26">
        <v>-1</v>
      </c>
      <c r="Z158" s="25">
        <v>27.797619047619047</v>
      </c>
      <c r="AA158" s="26" t="s">
        <v>307</v>
      </c>
    </row>
    <row r="159" spans="1:27" hidden="1" x14ac:dyDescent="0.4">
      <c r="A159" s="3" t="s">
        <v>381</v>
      </c>
      <c r="B159" s="28">
        <v>7246000</v>
      </c>
      <c r="C159" s="2" t="s">
        <v>299</v>
      </c>
      <c r="D159" s="31">
        <v>1.3957778077769296</v>
      </c>
      <c r="E159" s="22">
        <v>10000</v>
      </c>
      <c r="F159" s="23">
        <v>39.338074071747641</v>
      </c>
      <c r="G159" s="23">
        <v>9.6244776537721748</v>
      </c>
      <c r="H159" s="23">
        <v>24.658029378109454</v>
      </c>
      <c r="I159" s="23">
        <v>28.372805439469317</v>
      </c>
      <c r="J159" s="23">
        <v>14.965328494097511</v>
      </c>
      <c r="K159" s="23">
        <v>24.680369559363672</v>
      </c>
      <c r="L159" s="25">
        <v>2.7166666666666668</v>
      </c>
      <c r="M159" s="25">
        <v>30.185185185185187</v>
      </c>
      <c r="N159" s="25">
        <v>0.60000000000000009</v>
      </c>
      <c r="O159" s="25">
        <v>10.000000000000002</v>
      </c>
      <c r="P159" s="25">
        <v>0.5</v>
      </c>
      <c r="Q159" s="25">
        <v>12.5</v>
      </c>
      <c r="R159" s="26">
        <v>0</v>
      </c>
      <c r="S159" s="26">
        <v>0</v>
      </c>
      <c r="T159" s="25">
        <v>2.1666666666666665</v>
      </c>
      <c r="U159" s="25">
        <v>30.952380952380949</v>
      </c>
      <c r="V159" s="25">
        <v>0</v>
      </c>
      <c r="W159" s="25">
        <v>0</v>
      </c>
      <c r="X159" s="25">
        <v>5.9833333333333334</v>
      </c>
      <c r="Y159" s="26">
        <v>0</v>
      </c>
      <c r="Z159" s="25">
        <v>21.369047619047617</v>
      </c>
      <c r="AA159" s="26" t="s">
        <v>307</v>
      </c>
    </row>
    <row r="160" spans="1:27" hidden="1" x14ac:dyDescent="0.4">
      <c r="A160" s="3" t="s">
        <v>310</v>
      </c>
      <c r="B160" s="28">
        <v>43418000</v>
      </c>
      <c r="C160" s="2" t="s">
        <v>309</v>
      </c>
      <c r="D160" s="31">
        <v>1.261023470984775</v>
      </c>
      <c r="E160" s="22">
        <v>55000</v>
      </c>
      <c r="F160" s="23">
        <v>39.269586233217687</v>
      </c>
      <c r="G160" s="23">
        <v>11.364378581212875</v>
      </c>
      <c r="H160" s="23">
        <v>44.981805774999998</v>
      </c>
      <c r="I160" s="23">
        <v>23.635811466666667</v>
      </c>
      <c r="J160" s="23">
        <v>13.361472454942186</v>
      </c>
      <c r="K160" s="23">
        <v>28.881394076653457</v>
      </c>
      <c r="L160" s="25">
        <v>6.3</v>
      </c>
      <c r="M160" s="25">
        <v>70</v>
      </c>
      <c r="N160" s="25">
        <v>4.2333333333333334</v>
      </c>
      <c r="O160" s="25">
        <v>70.555555555555557</v>
      </c>
      <c r="P160" s="25">
        <v>2.5</v>
      </c>
      <c r="Q160" s="25">
        <v>62.5</v>
      </c>
      <c r="R160" s="26">
        <v>-1</v>
      </c>
      <c r="S160" s="26">
        <v>0</v>
      </c>
      <c r="T160" s="25">
        <v>5.5</v>
      </c>
      <c r="U160" s="25">
        <v>78.571428571428569</v>
      </c>
      <c r="V160" s="25">
        <v>0</v>
      </c>
      <c r="W160" s="25">
        <v>0</v>
      </c>
      <c r="X160" s="25">
        <v>18.533333333333331</v>
      </c>
      <c r="Y160" s="26">
        <v>-1</v>
      </c>
      <c r="Z160" s="25">
        <v>62.619047619047606</v>
      </c>
      <c r="AA160" s="26" t="s">
        <v>311</v>
      </c>
    </row>
    <row r="161" spans="1:27" hidden="1" x14ac:dyDescent="0.4">
      <c r="A161" s="3" t="s">
        <v>490</v>
      </c>
      <c r="B161" s="28">
        <v>319929000</v>
      </c>
      <c r="C161" s="2" t="s">
        <v>309</v>
      </c>
      <c r="D161" s="31">
        <v>1.2598330286818493</v>
      </c>
      <c r="E161" s="22">
        <v>403000</v>
      </c>
      <c r="F161" s="23">
        <v>18.285001676867523</v>
      </c>
      <c r="G161" s="23">
        <v>18.223533064962275</v>
      </c>
      <c r="H161" s="23">
        <v>30.270366676829269</v>
      </c>
      <c r="I161" s="23">
        <v>15.622479438271606</v>
      </c>
      <c r="J161" s="23">
        <v>28.639113890824628</v>
      </c>
      <c r="K161" s="23">
        <v>15.87593416849713</v>
      </c>
      <c r="L161" s="25">
        <v>8.3333333333333321</v>
      </c>
      <c r="M161" s="25">
        <v>92.592592592592581</v>
      </c>
      <c r="N161" s="25">
        <v>4.5333333333333332</v>
      </c>
      <c r="O161" s="25">
        <v>75.555555555555557</v>
      </c>
      <c r="P161" s="25">
        <v>2.25</v>
      </c>
      <c r="Q161" s="25">
        <v>56.25</v>
      </c>
      <c r="R161" s="26">
        <v>0</v>
      </c>
      <c r="S161" s="26">
        <v>-1</v>
      </c>
      <c r="T161" s="25">
        <v>4.6666666666666661</v>
      </c>
      <c r="U161" s="25">
        <v>66.666666666666657</v>
      </c>
      <c r="V161" s="25">
        <v>1.3</v>
      </c>
      <c r="W161" s="25">
        <v>65</v>
      </c>
      <c r="X161" s="25">
        <v>21.083333333333332</v>
      </c>
      <c r="Y161" s="26">
        <v>-1</v>
      </c>
      <c r="Z161" s="25">
        <v>71.726190476190482</v>
      </c>
      <c r="AA161" s="26" t="s">
        <v>489</v>
      </c>
    </row>
    <row r="162" spans="1:27" hidden="1" x14ac:dyDescent="0.4">
      <c r="A162" s="3" t="s">
        <v>348</v>
      </c>
      <c r="B162" s="28">
        <v>4808000</v>
      </c>
      <c r="C162" s="2" t="s">
        <v>309</v>
      </c>
      <c r="D162" s="31">
        <v>1.2503773480597029</v>
      </c>
      <c r="E162" s="22">
        <v>6000</v>
      </c>
      <c r="F162" s="23">
        <v>35.235144238310014</v>
      </c>
      <c r="G162" s="23">
        <v>16.651737077118295</v>
      </c>
      <c r="H162" s="23">
        <v>40.698792174999994</v>
      </c>
      <c r="I162" s="23">
        <v>29.436190466666663</v>
      </c>
      <c r="J162" s="23">
        <v>12.230381749381484</v>
      </c>
      <c r="K162" s="23">
        <v>28.353371717331694</v>
      </c>
      <c r="L162" s="25">
        <v>4.833333333333333</v>
      </c>
      <c r="M162" s="25">
        <v>53.703703703703695</v>
      </c>
      <c r="N162" s="25">
        <v>2.5</v>
      </c>
      <c r="O162" s="25">
        <v>41.666666666666671</v>
      </c>
      <c r="P162" s="25">
        <v>2.5</v>
      </c>
      <c r="Q162" s="25">
        <v>62.5</v>
      </c>
      <c r="R162" s="26">
        <v>0</v>
      </c>
      <c r="S162" s="26">
        <v>0</v>
      </c>
      <c r="T162" s="25">
        <v>4.1666666666666661</v>
      </c>
      <c r="U162" s="25">
        <v>59.523809523809511</v>
      </c>
      <c r="V162" s="25">
        <v>0</v>
      </c>
      <c r="W162" s="25">
        <v>0</v>
      </c>
      <c r="X162" s="25">
        <v>13.999999999999998</v>
      </c>
      <c r="Y162" s="26">
        <v>0</v>
      </c>
      <c r="Z162" s="25">
        <v>49.999999999999993</v>
      </c>
      <c r="AA162" s="26" t="s">
        <v>302</v>
      </c>
    </row>
    <row r="163" spans="1:27" hidden="1" x14ac:dyDescent="0.4">
      <c r="A163" s="3" t="s">
        <v>491</v>
      </c>
      <c r="B163" s="28">
        <v>3432000</v>
      </c>
      <c r="C163" s="2" t="s">
        <v>309</v>
      </c>
      <c r="D163" s="31">
        <v>1.0337612883437022</v>
      </c>
      <c r="E163" s="22">
        <v>4000</v>
      </c>
      <c r="F163" s="23">
        <v>31.942026456989367</v>
      </c>
      <c r="G163" s="23">
        <v>13.543790365706597</v>
      </c>
      <c r="H163" s="23">
        <v>34.317130124999998</v>
      </c>
      <c r="I163" s="23">
        <v>15.401488000000001</v>
      </c>
      <c r="J163" s="23">
        <v>9.5054723810810309</v>
      </c>
      <c r="K163" s="23">
        <v>19.658136032839149</v>
      </c>
      <c r="L163" s="25">
        <v>3.65</v>
      </c>
      <c r="M163" s="25">
        <v>40.555555555555557</v>
      </c>
      <c r="N163" s="25">
        <v>2.9666666666666663</v>
      </c>
      <c r="O163" s="25">
        <v>49.444444444444443</v>
      </c>
      <c r="P163" s="25">
        <v>2</v>
      </c>
      <c r="Q163" s="25">
        <v>50</v>
      </c>
      <c r="R163" s="26">
        <v>0</v>
      </c>
      <c r="S163" s="26">
        <v>0</v>
      </c>
      <c r="T163" s="25">
        <v>5.5</v>
      </c>
      <c r="U163" s="25">
        <v>78.571428571428569</v>
      </c>
      <c r="V163" s="25">
        <v>0</v>
      </c>
      <c r="W163" s="25">
        <v>0</v>
      </c>
      <c r="X163" s="25">
        <v>14.116666666666667</v>
      </c>
      <c r="Y163" s="26">
        <v>0</v>
      </c>
      <c r="Z163" s="25">
        <v>50.416666666666664</v>
      </c>
      <c r="AA163" s="26" t="s">
        <v>302</v>
      </c>
    </row>
    <row r="164" spans="1:27" x14ac:dyDescent="0.4">
      <c r="A164" s="3" t="s">
        <v>417</v>
      </c>
      <c r="B164" s="28">
        <v>1259000</v>
      </c>
      <c r="C164" s="2" t="s">
        <v>304</v>
      </c>
      <c r="D164" s="31">
        <v>0.95953347539955935</v>
      </c>
      <c r="E164" s="22">
        <v>1000</v>
      </c>
      <c r="F164" s="23">
        <v>25.524306219747448</v>
      </c>
      <c r="G164" s="23">
        <v>17.739901819285674</v>
      </c>
      <c r="H164" s="23">
        <v>33.593159325000002</v>
      </c>
      <c r="I164" s="23">
        <v>31.129015166666665</v>
      </c>
      <c r="J164" s="23">
        <v>12.170528371207075</v>
      </c>
      <c r="K164" s="23">
        <v>21.19160579203848</v>
      </c>
      <c r="L164" s="25">
        <v>3.9333333333333331</v>
      </c>
      <c r="M164" s="25">
        <v>43.703703703703702</v>
      </c>
      <c r="N164" s="25">
        <v>2.333333333333333</v>
      </c>
      <c r="O164" s="25">
        <v>38.888888888888886</v>
      </c>
      <c r="P164" s="25">
        <v>0</v>
      </c>
      <c r="Q164" s="25">
        <v>0</v>
      </c>
      <c r="R164" s="26">
        <v>0</v>
      </c>
      <c r="S164" s="26">
        <v>0</v>
      </c>
      <c r="T164" s="25">
        <v>3.5</v>
      </c>
      <c r="U164" s="25">
        <v>50</v>
      </c>
      <c r="V164" s="25">
        <v>0</v>
      </c>
      <c r="W164" s="25">
        <v>0</v>
      </c>
      <c r="X164" s="25">
        <v>9.7666666666666657</v>
      </c>
      <c r="Y164" s="26">
        <v>0</v>
      </c>
      <c r="Z164" s="25">
        <v>34.88095238095238</v>
      </c>
      <c r="AA164" s="26" t="s">
        <v>305</v>
      </c>
    </row>
    <row r="165" spans="1:27" hidden="1" x14ac:dyDescent="0.4">
      <c r="A165" s="3" t="s">
        <v>343</v>
      </c>
      <c r="B165" s="28">
        <v>17763000</v>
      </c>
      <c r="C165" s="2" t="s">
        <v>309</v>
      </c>
      <c r="D165" s="31">
        <v>0.77768050611649953</v>
      </c>
      <c r="E165" s="22">
        <v>14000</v>
      </c>
      <c r="F165" s="23">
        <v>28.485915738939561</v>
      </c>
      <c r="G165" s="23">
        <v>13.849476128192928</v>
      </c>
      <c r="H165" s="23">
        <v>49.978481979166673</v>
      </c>
      <c r="I165" s="23">
        <v>23.460529662698416</v>
      </c>
      <c r="J165" s="23">
        <v>20.308713799452693</v>
      </c>
      <c r="K165" s="23">
        <v>25.629598773228764</v>
      </c>
      <c r="L165" s="25">
        <v>6.8833333333333329</v>
      </c>
      <c r="M165" s="25">
        <v>76.481481481481467</v>
      </c>
      <c r="N165" s="25">
        <v>3.2333333333333334</v>
      </c>
      <c r="O165" s="25">
        <v>53.888888888888886</v>
      </c>
      <c r="P165" s="25">
        <v>2</v>
      </c>
      <c r="Q165" s="25">
        <v>50</v>
      </c>
      <c r="R165" s="26">
        <v>0</v>
      </c>
      <c r="S165" s="26">
        <v>0</v>
      </c>
      <c r="T165" s="25">
        <v>5.333333333333333</v>
      </c>
      <c r="U165" s="25">
        <v>76.19047619047619</v>
      </c>
      <c r="V165" s="25">
        <v>0</v>
      </c>
      <c r="W165" s="25">
        <v>0</v>
      </c>
      <c r="X165" s="25">
        <v>17.45</v>
      </c>
      <c r="Y165" s="26">
        <v>0</v>
      </c>
      <c r="Z165" s="25">
        <v>62.321428571428569</v>
      </c>
      <c r="AA165" s="26" t="s">
        <v>311</v>
      </c>
    </row>
    <row r="166" spans="1:27" hidden="1" x14ac:dyDescent="0.4">
      <c r="A166" s="3" t="s">
        <v>313</v>
      </c>
      <c r="B166" s="28">
        <v>23800000</v>
      </c>
      <c r="C166" s="2" t="s">
        <v>299</v>
      </c>
      <c r="D166" s="31">
        <v>0.64814728107388442</v>
      </c>
      <c r="E166" s="22">
        <v>15000</v>
      </c>
      <c r="F166" s="23">
        <v>11.918105783054155</v>
      </c>
      <c r="G166" s="23">
        <v>15.666670052433105</v>
      </c>
      <c r="H166" s="23">
        <v>20.690327654382472</v>
      </c>
      <c r="I166" s="23">
        <v>11.997208333333333</v>
      </c>
      <c r="J166" s="23">
        <v>12.988831933411909</v>
      </c>
      <c r="K166" s="23">
        <v>4.2746639713470707</v>
      </c>
      <c r="L166" s="25">
        <v>6.2666666666666657</v>
      </c>
      <c r="M166" s="25">
        <v>69.629629629629619</v>
      </c>
      <c r="N166" s="25">
        <v>4.5</v>
      </c>
      <c r="O166" s="25">
        <v>75</v>
      </c>
      <c r="P166" s="25">
        <v>2.25</v>
      </c>
      <c r="Q166" s="25">
        <v>56.25</v>
      </c>
      <c r="R166" s="26">
        <v>0</v>
      </c>
      <c r="S166" s="26">
        <v>0</v>
      </c>
      <c r="T166" s="25">
        <v>4.833333333333333</v>
      </c>
      <c r="U166" s="25">
        <v>69.047619047619051</v>
      </c>
      <c r="V166" s="25">
        <v>0</v>
      </c>
      <c r="W166" s="25">
        <v>0</v>
      </c>
      <c r="X166" s="25">
        <v>17.849999999999998</v>
      </c>
      <c r="Y166" s="26">
        <v>0</v>
      </c>
      <c r="Z166" s="25">
        <v>63.749999999999993</v>
      </c>
      <c r="AA166" s="26" t="s">
        <v>311</v>
      </c>
    </row>
    <row r="167" spans="1:27" hidden="1" x14ac:dyDescent="0.4">
      <c r="A167" s="3" t="s">
        <v>430</v>
      </c>
      <c r="B167" s="28">
        <v>4615000</v>
      </c>
      <c r="C167" s="2" t="s">
        <v>299</v>
      </c>
      <c r="D167" s="31">
        <v>0.64182281573789779</v>
      </c>
      <c r="E167" s="22">
        <v>3000</v>
      </c>
      <c r="F167" s="23">
        <v>12.201272181267816</v>
      </c>
      <c r="G167" s="23">
        <v>18.355971124149573</v>
      </c>
      <c r="H167" s="23">
        <v>16.167928747675962</v>
      </c>
      <c r="I167" s="23">
        <v>6.9991803087649407</v>
      </c>
      <c r="J167" s="23">
        <v>6.9672205036316806</v>
      </c>
      <c r="K167" s="23">
        <v>1.9051645497587142</v>
      </c>
      <c r="L167" s="25">
        <v>4.833333333333333</v>
      </c>
      <c r="M167" s="25">
        <v>53.703703703703695</v>
      </c>
      <c r="N167" s="25">
        <v>2.8666666666666663</v>
      </c>
      <c r="O167" s="25">
        <v>47.777777777777771</v>
      </c>
      <c r="P167" s="25">
        <v>1.75</v>
      </c>
      <c r="Q167" s="25">
        <v>43.75</v>
      </c>
      <c r="R167" s="26">
        <v>0</v>
      </c>
      <c r="S167" s="26">
        <v>0</v>
      </c>
      <c r="T167" s="25">
        <v>6.6666666666666661</v>
      </c>
      <c r="U167" s="25">
        <v>95.238095238095227</v>
      </c>
      <c r="V167" s="25">
        <v>0</v>
      </c>
      <c r="W167" s="25">
        <v>0</v>
      </c>
      <c r="X167" s="25">
        <v>16.116666666666667</v>
      </c>
      <c r="Y167" s="26">
        <v>0</v>
      </c>
      <c r="Z167" s="25">
        <v>57.559523809523817</v>
      </c>
      <c r="AA167" s="26" t="s">
        <v>302</v>
      </c>
    </row>
    <row r="168" spans="1:27" hidden="1" x14ac:dyDescent="0.4">
      <c r="A168" s="3" t="s">
        <v>473</v>
      </c>
      <c r="B168" s="28">
        <v>23486000</v>
      </c>
      <c r="C168" s="2" t="s">
        <v>299</v>
      </c>
      <c r="D168" s="31">
        <v>0.49204569042789215</v>
      </c>
      <c r="E168" s="22">
        <v>12000</v>
      </c>
      <c r="F168" s="23">
        <v>24.45003598218624</v>
      </c>
      <c r="G168" s="23">
        <v>24.748483174339125</v>
      </c>
      <c r="H168" s="23">
        <v>40.596419466666667</v>
      </c>
      <c r="I168" s="23">
        <v>21.0924306</v>
      </c>
      <c r="J168" s="23">
        <v>1.3826807228915663</v>
      </c>
      <c r="K168" s="23">
        <v>20.253403914250026</v>
      </c>
      <c r="L168" s="25">
        <v>4.2166666666666668</v>
      </c>
      <c r="M168" s="25">
        <v>46.851851851851855</v>
      </c>
      <c r="N168" s="25">
        <v>1.9333333333333333</v>
      </c>
      <c r="O168" s="25">
        <v>38.666666666666664</v>
      </c>
      <c r="P168" s="25">
        <v>1</v>
      </c>
      <c r="Q168" s="25">
        <v>25</v>
      </c>
      <c r="R168" s="26">
        <v>0</v>
      </c>
      <c r="S168" s="26">
        <v>0</v>
      </c>
      <c r="T168" s="25">
        <v>3</v>
      </c>
      <c r="U168" s="25">
        <v>42.857142857142854</v>
      </c>
      <c r="V168" s="25">
        <v>0.16666666666666666</v>
      </c>
      <c r="W168" s="25">
        <v>8.3333333333333321</v>
      </c>
      <c r="X168" s="25">
        <v>10.316666666666666</v>
      </c>
      <c r="Y168" s="26">
        <v>0</v>
      </c>
      <c r="Z168" s="25">
        <v>38.209876543209873</v>
      </c>
      <c r="AA168" s="26" t="s">
        <v>305</v>
      </c>
    </row>
    <row r="169" spans="1:27" hidden="1" x14ac:dyDescent="0.4">
      <c r="A169" s="3" t="s">
        <v>338</v>
      </c>
      <c r="B169" s="28">
        <v>35950000</v>
      </c>
      <c r="C169" s="2" t="s">
        <v>309</v>
      </c>
      <c r="D169" s="31">
        <v>0.48165808958128309</v>
      </c>
      <c r="E169" s="22">
        <v>17000</v>
      </c>
      <c r="F169" s="23">
        <v>16.611464603138423</v>
      </c>
      <c r="G169" s="23">
        <v>20.665239134869008</v>
      </c>
      <c r="H169" s="23">
        <v>20.127533946028514</v>
      </c>
      <c r="I169" s="23">
        <v>9.1524038730158725</v>
      </c>
      <c r="J169" s="23">
        <v>21.54039473186511</v>
      </c>
      <c r="K169" s="23">
        <v>10.201471052574227</v>
      </c>
      <c r="L169" s="25">
        <v>4.7166666666666668</v>
      </c>
      <c r="M169" s="25">
        <v>52.407407407407412</v>
      </c>
      <c r="N169" s="25">
        <v>4.3666666666666671</v>
      </c>
      <c r="O169" s="25">
        <v>72.777777777777786</v>
      </c>
      <c r="P169" s="25">
        <v>3</v>
      </c>
      <c r="Q169" s="25">
        <v>75</v>
      </c>
      <c r="R169" s="26">
        <v>0</v>
      </c>
      <c r="S169" s="26">
        <v>0</v>
      </c>
      <c r="T169" s="25">
        <v>4.333333333333333</v>
      </c>
      <c r="U169" s="25">
        <v>61.904761904761898</v>
      </c>
      <c r="V169" s="25">
        <v>0</v>
      </c>
      <c r="W169" s="25">
        <v>0</v>
      </c>
      <c r="X169" s="25">
        <v>16.416666666666668</v>
      </c>
      <c r="Y169" s="26">
        <v>0</v>
      </c>
      <c r="Z169" s="25">
        <v>58.630952380952387</v>
      </c>
      <c r="AA169" s="26" t="s">
        <v>302</v>
      </c>
    </row>
    <row r="170" spans="1:27" hidden="1" x14ac:dyDescent="0.4">
      <c r="A170" s="3" t="s">
        <v>392</v>
      </c>
      <c r="B170" s="28">
        <v>127975000</v>
      </c>
      <c r="C170" s="2" t="s">
        <v>299</v>
      </c>
      <c r="D170" s="31">
        <v>0.28578703574152042</v>
      </c>
      <c r="E170" s="22">
        <v>37000</v>
      </c>
      <c r="F170" s="23">
        <v>21.52168451369614</v>
      </c>
      <c r="G170" s="23">
        <v>13.1121129482041</v>
      </c>
      <c r="H170" s="23">
        <v>15.521904194167497</v>
      </c>
      <c r="I170" s="23">
        <v>31.931794217347957</v>
      </c>
      <c r="J170" s="23">
        <v>17.786218016187924</v>
      </c>
      <c r="K170" s="23">
        <v>13.805005222302489</v>
      </c>
      <c r="L170" s="25">
        <v>3.9166666666666665</v>
      </c>
      <c r="M170" s="25">
        <v>43.518518518518519</v>
      </c>
      <c r="N170" s="25">
        <v>2.6666666666666665</v>
      </c>
      <c r="O170" s="25">
        <v>44.444444444444443</v>
      </c>
      <c r="P170" s="25">
        <v>1.5</v>
      </c>
      <c r="Q170" s="25">
        <v>37.5</v>
      </c>
      <c r="R170" s="26">
        <v>-1</v>
      </c>
      <c r="S170" s="26">
        <v>0</v>
      </c>
      <c r="T170" s="25">
        <v>3.1666666666666665</v>
      </c>
      <c r="U170" s="25">
        <v>45.238095238095241</v>
      </c>
      <c r="V170" s="25">
        <v>0</v>
      </c>
      <c r="W170" s="25">
        <v>0</v>
      </c>
      <c r="X170" s="25">
        <v>11.249999999999998</v>
      </c>
      <c r="Y170" s="26">
        <v>-1</v>
      </c>
      <c r="Z170" s="25">
        <v>36.607142857142847</v>
      </c>
      <c r="AA170" s="26" t="s">
        <v>305</v>
      </c>
    </row>
    <row r="171" spans="1:27" hidden="1" x14ac:dyDescent="0.4">
      <c r="A171" s="29" t="s">
        <v>308</v>
      </c>
      <c r="B171" s="28">
        <v>100000</v>
      </c>
      <c r="C171" s="4" t="s">
        <v>309</v>
      </c>
      <c r="D171" s="31"/>
      <c r="E171" s="22"/>
      <c r="F171" s="23"/>
      <c r="G171" s="23"/>
      <c r="H171" s="23"/>
      <c r="I171" s="23"/>
      <c r="J171" s="23"/>
      <c r="K171" s="23"/>
      <c r="L171" s="25"/>
      <c r="M171" s="25"/>
      <c r="N171" s="25"/>
      <c r="O171" s="25"/>
      <c r="P171" s="25"/>
      <c r="Q171" s="25"/>
      <c r="R171" s="26"/>
      <c r="S171" s="26"/>
      <c r="T171" s="25"/>
      <c r="U171" s="25"/>
      <c r="V171" s="25"/>
      <c r="W171" s="25"/>
      <c r="X171" s="25"/>
      <c r="Y171" s="26"/>
      <c r="Z171" s="25"/>
      <c r="AA171" s="26"/>
    </row>
    <row r="172" spans="1:27" hidden="1" x14ac:dyDescent="0.4">
      <c r="A172" s="29" t="s">
        <v>317</v>
      </c>
      <c r="B172" s="28">
        <v>387000</v>
      </c>
      <c r="C172" s="4" t="s">
        <v>309</v>
      </c>
      <c r="D172" s="30"/>
      <c r="E172" s="22"/>
      <c r="F172" s="23"/>
      <c r="G172" s="23"/>
      <c r="H172" s="23"/>
      <c r="I172" s="23"/>
      <c r="J172" s="23"/>
      <c r="K172" s="23"/>
      <c r="L172" s="25"/>
      <c r="M172" s="25"/>
      <c r="N172" s="25"/>
      <c r="O172" s="25"/>
      <c r="P172" s="25"/>
      <c r="Q172" s="25"/>
      <c r="R172" s="26"/>
      <c r="S172" s="26"/>
      <c r="T172" s="25"/>
      <c r="U172" s="25"/>
      <c r="V172" s="25"/>
      <c r="W172" s="25"/>
      <c r="X172" s="25"/>
      <c r="Y172" s="26"/>
      <c r="Z172" s="25"/>
      <c r="AA172" s="26"/>
    </row>
    <row r="173" spans="1:27" hidden="1" x14ac:dyDescent="0.4">
      <c r="A173" s="3" t="s">
        <v>325</v>
      </c>
      <c r="B173" s="28">
        <v>359000</v>
      </c>
      <c r="C173" s="4" t="s">
        <v>309</v>
      </c>
      <c r="D173" s="30"/>
      <c r="E173" s="22"/>
      <c r="F173" s="23"/>
      <c r="G173" s="23"/>
      <c r="H173" s="23"/>
      <c r="I173" s="23"/>
      <c r="J173" s="23"/>
      <c r="K173" s="23"/>
      <c r="L173" s="25"/>
      <c r="M173" s="25"/>
      <c r="N173" s="25"/>
      <c r="O173" s="25"/>
      <c r="P173" s="25"/>
      <c r="Q173" s="25"/>
      <c r="R173" s="26"/>
      <c r="S173" s="26"/>
      <c r="T173" s="25"/>
      <c r="U173" s="25"/>
      <c r="V173" s="25"/>
      <c r="W173" s="25"/>
      <c r="X173" s="25"/>
      <c r="Y173" s="26"/>
      <c r="Z173" s="25"/>
      <c r="AA173" s="26"/>
    </row>
    <row r="174" spans="1:27" hidden="1" x14ac:dyDescent="0.4">
      <c r="A174" s="3" t="s">
        <v>365</v>
      </c>
      <c r="B174" s="28">
        <v>892000</v>
      </c>
      <c r="C174" s="4" t="s">
        <v>299</v>
      </c>
      <c r="D174" s="30"/>
      <c r="E174" s="22"/>
      <c r="F174" s="23"/>
      <c r="G174" s="23"/>
      <c r="H174" s="23"/>
      <c r="I174" s="23"/>
      <c r="J174" s="23"/>
      <c r="K174" s="23"/>
      <c r="L174" s="25"/>
      <c r="M174" s="25"/>
      <c r="N174" s="25"/>
      <c r="O174" s="25"/>
      <c r="P174" s="25"/>
      <c r="Q174" s="25"/>
      <c r="R174" s="26"/>
      <c r="S174" s="26"/>
      <c r="T174" s="25"/>
      <c r="U174" s="25"/>
      <c r="V174" s="25"/>
      <c r="W174" s="25"/>
      <c r="X174" s="25"/>
      <c r="Y174" s="26"/>
      <c r="Z174" s="25"/>
      <c r="AA174" s="26"/>
    </row>
    <row r="175" spans="1:27" hidden="1" x14ac:dyDescent="0.4">
      <c r="A175" s="3" t="s">
        <v>396</v>
      </c>
      <c r="B175" s="28">
        <v>112000</v>
      </c>
      <c r="C175" s="4" t="s">
        <v>299</v>
      </c>
      <c r="D175" s="30"/>
      <c r="E175" s="22"/>
      <c r="F175" s="23"/>
      <c r="G175" s="23"/>
      <c r="H175" s="23"/>
      <c r="I175" s="23"/>
      <c r="J175" s="23"/>
      <c r="K175" s="23"/>
      <c r="L175" s="25"/>
      <c r="M175" s="25"/>
      <c r="N175" s="25"/>
      <c r="O175" s="25"/>
      <c r="P175" s="25"/>
      <c r="Q175" s="25"/>
      <c r="R175" s="26"/>
      <c r="S175" s="26"/>
      <c r="T175" s="25"/>
      <c r="U175" s="25"/>
      <c r="V175" s="25"/>
      <c r="W175" s="25"/>
      <c r="X175" s="25"/>
      <c r="Y175" s="26"/>
      <c r="Z175" s="25"/>
      <c r="AA175" s="26"/>
    </row>
    <row r="176" spans="1:27" hidden="1" x14ac:dyDescent="0.4">
      <c r="A176" s="3" t="s">
        <v>356</v>
      </c>
      <c r="B176" s="28"/>
      <c r="C176" s="4" t="s">
        <v>309</v>
      </c>
      <c r="D176" s="30"/>
      <c r="E176" s="22"/>
      <c r="F176" s="23"/>
      <c r="G176" s="23"/>
      <c r="H176" s="23"/>
      <c r="I176" s="23"/>
      <c r="J176" s="23"/>
      <c r="K176" s="23"/>
      <c r="L176" s="25"/>
      <c r="M176" s="25"/>
      <c r="N176" s="25"/>
      <c r="O176" s="25"/>
      <c r="P176" s="25"/>
      <c r="Q176" s="25"/>
      <c r="R176" s="26"/>
      <c r="S176" s="26"/>
      <c r="T176" s="25"/>
      <c r="U176" s="25"/>
      <c r="V176" s="25"/>
      <c r="W176" s="25"/>
      <c r="X176" s="25"/>
      <c r="Y176" s="26"/>
      <c r="Z176" s="25"/>
      <c r="AA176" s="26"/>
    </row>
    <row r="177" spans="1:27" hidden="1" x14ac:dyDescent="0.4">
      <c r="A177" s="3" t="s">
        <v>426</v>
      </c>
      <c r="B177" s="28"/>
      <c r="C177" s="4" t="s">
        <v>299</v>
      </c>
      <c r="D177" s="30"/>
      <c r="E177" s="22"/>
      <c r="F177" s="23"/>
      <c r="G177" s="23"/>
      <c r="H177" s="23"/>
      <c r="I177" s="23"/>
      <c r="J177" s="23"/>
      <c r="K177" s="23"/>
      <c r="L177" s="25"/>
      <c r="M177" s="25"/>
      <c r="N177" s="25"/>
      <c r="O177" s="25"/>
      <c r="P177" s="25"/>
      <c r="Q177" s="25"/>
      <c r="R177" s="26"/>
      <c r="S177" s="26"/>
      <c r="T177" s="25"/>
      <c r="U177" s="25"/>
      <c r="V177" s="25"/>
      <c r="W177" s="25"/>
      <c r="X177" s="25"/>
      <c r="Y177" s="26"/>
      <c r="Z177" s="25"/>
      <c r="AA177" s="26"/>
    </row>
    <row r="178" spans="1:27" hidden="1" x14ac:dyDescent="0.4">
      <c r="A178" s="3" t="s">
        <v>437</v>
      </c>
      <c r="B178" s="28"/>
      <c r="C178" s="4" t="s">
        <v>299</v>
      </c>
      <c r="D178" s="30"/>
      <c r="E178" s="22"/>
      <c r="F178" s="23"/>
      <c r="G178" s="23"/>
      <c r="H178" s="23"/>
      <c r="I178" s="23"/>
      <c r="J178" s="23"/>
      <c r="K178" s="23"/>
      <c r="L178" s="25"/>
      <c r="M178" s="25"/>
      <c r="N178" s="25"/>
      <c r="O178" s="25"/>
      <c r="P178" s="25"/>
      <c r="Q178" s="25"/>
      <c r="R178" s="26"/>
      <c r="S178" s="26"/>
      <c r="T178" s="25"/>
      <c r="U178" s="25"/>
      <c r="V178" s="25"/>
      <c r="W178" s="25"/>
      <c r="X178" s="25"/>
      <c r="Y178" s="26"/>
      <c r="Z178" s="25"/>
      <c r="AA178" s="26"/>
    </row>
    <row r="179" spans="1:27" hidden="1" x14ac:dyDescent="0.4">
      <c r="A179" s="29" t="s">
        <v>452</v>
      </c>
      <c r="B179" s="28">
        <v>194000</v>
      </c>
      <c r="C179" s="4" t="s">
        <v>299</v>
      </c>
      <c r="D179" s="30"/>
      <c r="E179" s="22"/>
      <c r="F179" s="23"/>
      <c r="G179" s="23"/>
      <c r="H179" s="23"/>
      <c r="I179" s="23"/>
      <c r="J179" s="23"/>
      <c r="K179" s="23"/>
      <c r="L179" s="25"/>
      <c r="M179" s="25"/>
      <c r="N179" s="25"/>
      <c r="O179" s="25"/>
      <c r="P179" s="25"/>
      <c r="Q179" s="25"/>
      <c r="R179" s="26"/>
      <c r="S179" s="26"/>
      <c r="T179" s="25"/>
      <c r="U179" s="25"/>
      <c r="V179" s="25"/>
      <c r="W179" s="25"/>
      <c r="X179" s="25"/>
      <c r="Y179" s="26"/>
      <c r="Z179" s="25"/>
      <c r="AA179" s="26"/>
    </row>
    <row r="180" spans="1:27" hidden="1" x14ac:dyDescent="0.4">
      <c r="A180" s="3" t="s">
        <v>461</v>
      </c>
      <c r="B180" s="28">
        <v>587000</v>
      </c>
      <c r="C180" s="4" t="s">
        <v>299</v>
      </c>
      <c r="D180" s="30"/>
      <c r="E180" s="22"/>
      <c r="F180" s="23"/>
      <c r="G180" s="23"/>
      <c r="H180" s="23"/>
      <c r="I180" s="23"/>
      <c r="J180" s="23"/>
      <c r="K180" s="23"/>
      <c r="L180" s="25"/>
      <c r="M180" s="25"/>
      <c r="N180" s="25"/>
      <c r="O180" s="25"/>
      <c r="P180" s="25"/>
      <c r="Q180" s="25"/>
      <c r="R180" s="26"/>
      <c r="S180" s="26"/>
      <c r="T180" s="25"/>
      <c r="U180" s="25"/>
      <c r="V180" s="25"/>
      <c r="W180" s="25"/>
      <c r="X180" s="25"/>
      <c r="Y180" s="26"/>
      <c r="Z180" s="25"/>
      <c r="AA180" s="26"/>
    </row>
    <row r="181" spans="1:27" hidden="1" x14ac:dyDescent="0.4">
      <c r="A181" s="3" t="s">
        <v>374</v>
      </c>
      <c r="B181" s="28">
        <v>107000</v>
      </c>
      <c r="C181" s="4" t="s">
        <v>309</v>
      </c>
      <c r="D181" s="30"/>
      <c r="E181" s="22"/>
      <c r="F181" s="23"/>
      <c r="G181" s="23"/>
      <c r="H181" s="23"/>
      <c r="I181" s="23"/>
      <c r="J181" s="23"/>
      <c r="K181" s="23"/>
      <c r="L181" s="25"/>
      <c r="M181" s="25"/>
      <c r="N181" s="25"/>
      <c r="O181" s="25"/>
      <c r="P181" s="25"/>
      <c r="Q181" s="25"/>
      <c r="R181" s="26"/>
      <c r="S181" s="26"/>
      <c r="T181" s="25"/>
      <c r="U181" s="25"/>
      <c r="V181" s="25"/>
      <c r="W181" s="25"/>
      <c r="X181" s="25"/>
      <c r="Y181" s="26"/>
      <c r="Z181" s="25"/>
      <c r="AA181" s="26"/>
    </row>
    <row r="182" spans="1:27" hidden="1" x14ac:dyDescent="0.4">
      <c r="A182" s="3" t="s">
        <v>479</v>
      </c>
      <c r="B182" s="28">
        <v>106000</v>
      </c>
      <c r="C182" s="4" t="s">
        <v>299</v>
      </c>
      <c r="D182" s="30"/>
      <c r="E182" s="22"/>
      <c r="F182" s="23"/>
      <c r="G182" s="23"/>
      <c r="H182" s="23"/>
      <c r="I182" s="23"/>
      <c r="J182" s="23"/>
      <c r="K182" s="23"/>
      <c r="L182" s="25"/>
      <c r="M182" s="25"/>
      <c r="N182" s="25"/>
      <c r="O182" s="25"/>
      <c r="P182" s="25"/>
      <c r="Q182" s="25"/>
      <c r="R182" s="26"/>
      <c r="S182" s="26"/>
      <c r="T182" s="25"/>
      <c r="U182" s="25"/>
      <c r="V182" s="25"/>
      <c r="W182" s="25"/>
      <c r="X182" s="25"/>
      <c r="Y182" s="26"/>
      <c r="Z182" s="25"/>
      <c r="AA182" s="26"/>
    </row>
    <row r="183" spans="1:27" hidden="1" x14ac:dyDescent="0.4">
      <c r="A183" s="29" t="s">
        <v>449</v>
      </c>
      <c r="B183" s="28"/>
      <c r="C183" s="4" t="s">
        <v>309</v>
      </c>
      <c r="D183" s="30"/>
      <c r="E183" s="22"/>
      <c r="F183" s="23"/>
      <c r="G183" s="23"/>
      <c r="H183" s="23"/>
      <c r="I183" s="23"/>
      <c r="J183" s="23"/>
      <c r="K183" s="23"/>
      <c r="L183" s="25"/>
      <c r="M183" s="25"/>
      <c r="N183" s="25"/>
      <c r="O183" s="25"/>
      <c r="P183" s="25"/>
      <c r="Q183" s="25"/>
      <c r="R183" s="26"/>
      <c r="S183" s="26"/>
      <c r="T183" s="25"/>
      <c r="U183" s="25"/>
      <c r="V183" s="25"/>
      <c r="W183" s="25"/>
      <c r="X183" s="25"/>
      <c r="Y183" s="26"/>
      <c r="Z183" s="25"/>
      <c r="AA183" s="26"/>
    </row>
    <row r="184" spans="1:27" hidden="1" x14ac:dyDescent="0.4">
      <c r="A184" s="29" t="s">
        <v>450</v>
      </c>
      <c r="B184" s="28">
        <v>177000</v>
      </c>
      <c r="C184" s="4" t="s">
        <v>309</v>
      </c>
      <c r="D184" s="30"/>
      <c r="E184" s="22"/>
      <c r="F184" s="23"/>
      <c r="G184" s="23"/>
      <c r="H184" s="23"/>
      <c r="I184" s="23"/>
      <c r="J184" s="23"/>
      <c r="K184" s="23"/>
      <c r="L184" s="25"/>
      <c r="M184" s="25"/>
      <c r="N184" s="25"/>
      <c r="O184" s="25"/>
      <c r="P184" s="25"/>
      <c r="Q184" s="25"/>
      <c r="R184" s="26"/>
      <c r="S184" s="26"/>
      <c r="T184" s="25"/>
      <c r="U184" s="25"/>
      <c r="V184" s="25"/>
      <c r="W184" s="25"/>
      <c r="X184" s="25"/>
      <c r="Y184" s="26"/>
      <c r="Z184" s="25"/>
      <c r="AA184" s="26"/>
    </row>
    <row r="185" spans="1:27" hidden="1" x14ac:dyDescent="0.4">
      <c r="A185" s="3" t="s">
        <v>415</v>
      </c>
      <c r="B185" s="28">
        <v>428000</v>
      </c>
      <c r="C185" s="4" t="s">
        <v>301</v>
      </c>
      <c r="D185" s="30"/>
      <c r="E185" s="22"/>
      <c r="F185" s="23"/>
      <c r="G185" s="23"/>
      <c r="H185" s="23"/>
      <c r="I185" s="23"/>
      <c r="J185" s="23"/>
      <c r="K185" s="23"/>
      <c r="L185" s="25"/>
      <c r="M185" s="25"/>
      <c r="N185" s="25"/>
      <c r="O185" s="25"/>
      <c r="P185" s="25"/>
      <c r="Q185" s="25"/>
      <c r="R185" s="26"/>
      <c r="S185" s="26"/>
      <c r="T185" s="25"/>
      <c r="U185" s="25"/>
      <c r="V185" s="25"/>
      <c r="W185" s="25"/>
      <c r="X185" s="25"/>
      <c r="Y185" s="26"/>
      <c r="Z185" s="25"/>
      <c r="AA185" s="26"/>
    </row>
    <row r="186" spans="1:27" hidden="1" x14ac:dyDescent="0.4">
      <c r="A186" s="3" t="s">
        <v>484</v>
      </c>
      <c r="B186" s="28"/>
      <c r="C186" s="4" t="s">
        <v>299</v>
      </c>
      <c r="D186" s="30"/>
      <c r="E186" s="22"/>
      <c r="F186" s="23"/>
      <c r="G186" s="23"/>
      <c r="H186" s="23"/>
      <c r="I186" s="23"/>
      <c r="J186" s="23"/>
      <c r="K186" s="23"/>
      <c r="L186" s="25"/>
      <c r="M186" s="25"/>
      <c r="N186" s="25"/>
      <c r="O186" s="25"/>
      <c r="P186" s="25"/>
      <c r="Q186" s="25"/>
      <c r="R186" s="26"/>
      <c r="S186" s="26"/>
      <c r="T186" s="25"/>
      <c r="U186" s="25"/>
      <c r="V186" s="25"/>
      <c r="W186" s="25"/>
      <c r="X186" s="25"/>
      <c r="Y186" s="26"/>
      <c r="Z186" s="25"/>
      <c r="AA186" s="26"/>
    </row>
    <row r="187" spans="1:27" hidden="1" x14ac:dyDescent="0.4">
      <c r="A187" s="29" t="s">
        <v>451</v>
      </c>
      <c r="B187" s="28">
        <v>109000</v>
      </c>
      <c r="C187" s="4" t="s">
        <v>309</v>
      </c>
      <c r="D187" s="30"/>
      <c r="E187" s="22"/>
      <c r="F187" s="23"/>
      <c r="G187" s="23"/>
      <c r="H187" s="23"/>
      <c r="I187" s="23"/>
      <c r="J187" s="23"/>
      <c r="K187" s="23"/>
      <c r="L187" s="25"/>
      <c r="M187" s="25"/>
      <c r="N187" s="25"/>
      <c r="O187" s="25"/>
      <c r="P187" s="25"/>
      <c r="Q187" s="25"/>
      <c r="R187" s="26"/>
      <c r="S187" s="26"/>
      <c r="T187" s="25"/>
      <c r="U187" s="25"/>
      <c r="V187" s="25"/>
      <c r="W187" s="25"/>
      <c r="X187" s="25"/>
      <c r="Y187" s="26"/>
      <c r="Z187" s="25"/>
      <c r="AA187" s="26"/>
    </row>
    <row r="188" spans="1:27" hidden="1" x14ac:dyDescent="0.4">
      <c r="A188" s="3" t="s">
        <v>493</v>
      </c>
      <c r="B188" s="28">
        <v>265000</v>
      </c>
      <c r="C188" s="4" t="s">
        <v>299</v>
      </c>
      <c r="D188" s="30"/>
      <c r="E188" s="22"/>
      <c r="F188" s="23"/>
      <c r="G188" s="23"/>
      <c r="H188" s="23"/>
      <c r="I188" s="23"/>
      <c r="J188" s="23"/>
      <c r="K188" s="23"/>
      <c r="L188" s="25"/>
      <c r="M188" s="25"/>
      <c r="N188" s="25"/>
      <c r="O188" s="25"/>
      <c r="P188" s="25"/>
      <c r="Q188" s="25"/>
      <c r="R188" s="26"/>
      <c r="S188" s="26"/>
      <c r="T188" s="25"/>
      <c r="U188" s="25"/>
      <c r="V188" s="25"/>
      <c r="W188" s="25"/>
      <c r="X188" s="25"/>
      <c r="Y188" s="26"/>
      <c r="Z188" s="25"/>
      <c r="AA188" s="26"/>
    </row>
    <row r="189" spans="1:27" x14ac:dyDescent="0.4">
      <c r="A189" s="29" t="s">
        <v>456</v>
      </c>
      <c r="B189" s="28">
        <v>94000</v>
      </c>
      <c r="C189" s="4" t="s">
        <v>304</v>
      </c>
      <c r="D189" s="30"/>
      <c r="E189" s="22"/>
      <c r="F189" s="23"/>
      <c r="G189" s="23"/>
      <c r="H189" s="23"/>
      <c r="I189" s="23"/>
      <c r="J189" s="23"/>
      <c r="K189" s="23"/>
      <c r="L189" s="25"/>
      <c r="M189" s="25"/>
      <c r="N189" s="25"/>
      <c r="O189" s="25"/>
      <c r="P189" s="25"/>
      <c r="Q189" s="25"/>
      <c r="R189" s="26"/>
      <c r="S189" s="26"/>
      <c r="T189" s="25"/>
      <c r="U189" s="25"/>
      <c r="V189" s="25"/>
      <c r="W189" s="25"/>
      <c r="X189" s="25"/>
      <c r="Y189" s="26"/>
      <c r="Z189" s="25"/>
      <c r="AA189" s="26"/>
    </row>
    <row r="190" spans="1:27" x14ac:dyDescent="0.4">
      <c r="C190" s="2"/>
    </row>
    <row r="191" spans="1:27" x14ac:dyDescent="0.4">
      <c r="C191" s="2"/>
    </row>
    <row r="192" spans="1:27" x14ac:dyDescent="0.4">
      <c r="C192" s="2"/>
    </row>
    <row r="193" spans="3:3" x14ac:dyDescent="0.4">
      <c r="C193" s="2"/>
    </row>
    <row r="194" spans="3:3" x14ac:dyDescent="0.4">
      <c r="C194" s="2"/>
    </row>
    <row r="195" spans="3:3" x14ac:dyDescent="0.4">
      <c r="C195" s="2"/>
    </row>
    <row r="196" spans="3:3" x14ac:dyDescent="0.4">
      <c r="C196" s="2"/>
    </row>
    <row r="197" spans="3:3" x14ac:dyDescent="0.4">
      <c r="C197" s="2"/>
    </row>
    <row r="198" spans="3:3" x14ac:dyDescent="0.4">
      <c r="C198" s="2"/>
    </row>
    <row r="199" spans="3:3" x14ac:dyDescent="0.4">
      <c r="C199" s="2"/>
    </row>
    <row r="200" spans="3:3" x14ac:dyDescent="0.4">
      <c r="C200" s="2"/>
    </row>
    <row r="201" spans="3:3" x14ac:dyDescent="0.4">
      <c r="C201" s="2"/>
    </row>
    <row r="202" spans="3:3" x14ac:dyDescent="0.4">
      <c r="C202" s="2"/>
    </row>
    <row r="203" spans="3:3" x14ac:dyDescent="0.4">
      <c r="C203" s="2"/>
    </row>
    <row r="204" spans="3:3" x14ac:dyDescent="0.4">
      <c r="C204" s="2"/>
    </row>
    <row r="205" spans="3:3" x14ac:dyDescent="0.4">
      <c r="C205" s="2"/>
    </row>
    <row r="206" spans="3:3" x14ac:dyDescent="0.4">
      <c r="C206" s="2"/>
    </row>
    <row r="207" spans="3:3" x14ac:dyDescent="0.4">
      <c r="C207" s="2"/>
    </row>
    <row r="208" spans="3:3" x14ac:dyDescent="0.4">
      <c r="C208" s="2"/>
    </row>
    <row r="209" spans="3:3" x14ac:dyDescent="0.4">
      <c r="C209" s="2"/>
    </row>
    <row r="210" spans="3:3" x14ac:dyDescent="0.4">
      <c r="C210" s="2"/>
    </row>
    <row r="211" spans="3:3" x14ac:dyDescent="0.4">
      <c r="C211" s="2"/>
    </row>
    <row r="212" spans="3:3" x14ac:dyDescent="0.4">
      <c r="C212" s="2"/>
    </row>
    <row r="213" spans="3:3" x14ac:dyDescent="0.4">
      <c r="C213" s="2"/>
    </row>
    <row r="214" spans="3:3" x14ac:dyDescent="0.4">
      <c r="C214" s="2"/>
    </row>
    <row r="215" spans="3:3" x14ac:dyDescent="0.4">
      <c r="C215" s="2"/>
    </row>
    <row r="216" spans="3:3" x14ac:dyDescent="0.4">
      <c r="C216" s="2"/>
    </row>
    <row r="217" spans="3:3" x14ac:dyDescent="0.4">
      <c r="C217" s="2"/>
    </row>
    <row r="218" spans="3:3" x14ac:dyDescent="0.4">
      <c r="C218" s="2"/>
    </row>
    <row r="219" spans="3:3" x14ac:dyDescent="0.4">
      <c r="C219" s="2"/>
    </row>
    <row r="220" spans="3:3" x14ac:dyDescent="0.4">
      <c r="C220" s="2"/>
    </row>
    <row r="221" spans="3:3" x14ac:dyDescent="0.4">
      <c r="C221" s="2"/>
    </row>
    <row r="222" spans="3:3" x14ac:dyDescent="0.4">
      <c r="C222" s="2"/>
    </row>
  </sheetData>
  <autoFilter ref="A3:AA189" xr:uid="{5933F442-D698-4134-9900-DD70D4E24C5F}">
    <filterColumn colId="2">
      <filters>
        <filter val="Africa"/>
      </filters>
    </filterColumn>
    <sortState xmlns:xlrd2="http://schemas.microsoft.com/office/spreadsheetml/2017/richdata2" ref="A4:AA189">
      <sortCondition descending="1" ref="D3:D189"/>
    </sortState>
  </autoFilter>
  <mergeCells count="3">
    <mergeCell ref="F2:K2"/>
    <mergeCell ref="L2:AA2"/>
    <mergeCell ref="D2:E2"/>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8633C-E120-43CB-9457-ADF79B9BC2FF}">
  <dimension ref="A1:G90"/>
  <sheetViews>
    <sheetView topLeftCell="A10" zoomScale="110" zoomScaleNormal="110" workbookViewId="0">
      <selection activeCell="A15" sqref="A15"/>
    </sheetView>
  </sheetViews>
  <sheetFormatPr defaultRowHeight="14.25" x14ac:dyDescent="0.45"/>
  <cols>
    <col min="1" max="1" width="29.73046875" style="107" customWidth="1"/>
    <col min="2" max="2" width="34" customWidth="1"/>
    <col min="3" max="3" width="78.3984375" customWidth="1"/>
    <col min="4" max="4" width="25" customWidth="1"/>
    <col min="5" max="5" width="20.1328125" customWidth="1"/>
    <col min="6" max="6" width="20.3984375" customWidth="1"/>
    <col min="7" max="7" width="20.86328125" customWidth="1"/>
  </cols>
  <sheetData>
    <row r="1" spans="1:7" ht="76.5" customHeight="1" x14ac:dyDescent="0.45"/>
    <row r="2" spans="1:7" ht="39.75" customHeight="1" x14ac:dyDescent="0.45">
      <c r="A2" s="34" t="s">
        <v>1</v>
      </c>
      <c r="B2" s="33" t="s">
        <v>586</v>
      </c>
      <c r="C2" s="33" t="s">
        <v>587</v>
      </c>
      <c r="D2" s="33" t="s">
        <v>5</v>
      </c>
      <c r="E2" s="33" t="s">
        <v>6</v>
      </c>
      <c r="F2" s="33" t="s">
        <v>7</v>
      </c>
      <c r="G2" s="108" t="s">
        <v>588</v>
      </c>
    </row>
    <row r="3" spans="1:7" ht="89.25" customHeight="1" x14ac:dyDescent="0.45">
      <c r="A3" s="34" t="s">
        <v>589</v>
      </c>
      <c r="B3" s="109" t="s">
        <v>590</v>
      </c>
      <c r="C3" s="109" t="s">
        <v>591</v>
      </c>
      <c r="D3" s="110" t="s">
        <v>592</v>
      </c>
      <c r="E3" s="111">
        <v>42979</v>
      </c>
      <c r="F3" s="112" t="s">
        <v>593</v>
      </c>
      <c r="G3" s="112" t="s">
        <v>593</v>
      </c>
    </row>
    <row r="4" spans="1:7" ht="70.5" customHeight="1" x14ac:dyDescent="0.45">
      <c r="A4" s="113" t="s">
        <v>552</v>
      </c>
      <c r="B4" s="109" t="s">
        <v>594</v>
      </c>
      <c r="C4" s="109" t="s">
        <v>595</v>
      </c>
      <c r="D4" s="110" t="s">
        <v>596</v>
      </c>
      <c r="E4" s="111">
        <v>42979</v>
      </c>
      <c r="F4" s="112">
        <v>2017</v>
      </c>
      <c r="G4" s="112">
        <v>2015</v>
      </c>
    </row>
    <row r="5" spans="1:7" ht="51" customHeight="1" x14ac:dyDescent="0.45">
      <c r="A5" s="113" t="s">
        <v>597</v>
      </c>
      <c r="B5" s="109" t="s">
        <v>598</v>
      </c>
      <c r="C5" s="109" t="s">
        <v>599</v>
      </c>
      <c r="D5" s="110" t="s">
        <v>596</v>
      </c>
      <c r="E5" s="111">
        <v>42979</v>
      </c>
      <c r="F5" s="112">
        <v>2017</v>
      </c>
      <c r="G5" s="112">
        <v>2015</v>
      </c>
    </row>
    <row r="6" spans="1:7" ht="70.5" customHeight="1" x14ac:dyDescent="0.45">
      <c r="A6" s="113" t="s">
        <v>554</v>
      </c>
      <c r="B6" s="114" t="s">
        <v>600</v>
      </c>
      <c r="C6" s="109" t="s">
        <v>601</v>
      </c>
      <c r="D6" s="110" t="s">
        <v>596</v>
      </c>
      <c r="E6" s="111">
        <v>42979</v>
      </c>
      <c r="F6" s="112">
        <v>2017</v>
      </c>
      <c r="G6" s="112">
        <v>2015</v>
      </c>
    </row>
    <row r="7" spans="1:7" ht="57" customHeight="1" x14ac:dyDescent="0.45">
      <c r="A7" s="113" t="s">
        <v>555</v>
      </c>
      <c r="B7" s="109" t="s">
        <v>602</v>
      </c>
      <c r="C7" s="109" t="s">
        <v>603</v>
      </c>
      <c r="D7" s="110" t="s">
        <v>596</v>
      </c>
      <c r="E7" s="111">
        <v>42979</v>
      </c>
      <c r="F7" s="112">
        <v>2017</v>
      </c>
      <c r="G7" s="112">
        <v>2015</v>
      </c>
    </row>
    <row r="8" spans="1:7" ht="47.25" customHeight="1" x14ac:dyDescent="0.45">
      <c r="A8" s="113" t="s">
        <v>604</v>
      </c>
      <c r="B8" s="109" t="s">
        <v>605</v>
      </c>
      <c r="C8" s="109" t="s">
        <v>606</v>
      </c>
      <c r="D8" s="110" t="s">
        <v>596</v>
      </c>
      <c r="E8" s="111">
        <v>42979</v>
      </c>
      <c r="F8" s="112">
        <v>2017</v>
      </c>
      <c r="G8" s="112">
        <v>2015</v>
      </c>
    </row>
    <row r="9" spans="1:7" ht="69" customHeight="1" x14ac:dyDescent="0.45">
      <c r="A9" s="113" t="s">
        <v>557</v>
      </c>
      <c r="B9" s="114" t="s">
        <v>607</v>
      </c>
      <c r="C9" s="109" t="s">
        <v>608</v>
      </c>
      <c r="D9" s="110" t="s">
        <v>596</v>
      </c>
      <c r="E9" s="111">
        <v>42979</v>
      </c>
      <c r="F9" s="112">
        <v>2017</v>
      </c>
      <c r="G9" s="112">
        <v>2015</v>
      </c>
    </row>
    <row r="10" spans="1:7" ht="26.25" customHeight="1" x14ac:dyDescent="0.45">
      <c r="A10" s="145" t="s">
        <v>609</v>
      </c>
      <c r="B10" s="145"/>
      <c r="C10" s="145"/>
      <c r="D10" s="145"/>
      <c r="E10" s="145"/>
      <c r="F10" s="145"/>
      <c r="G10" s="145"/>
    </row>
    <row r="11" spans="1:7" ht="20.25" customHeight="1" x14ac:dyDescent="0.45">
      <c r="A11" s="146" t="s">
        <v>610</v>
      </c>
      <c r="B11" s="146"/>
      <c r="C11" s="146"/>
    </row>
    <row r="13" spans="1:7" s="1" customFormat="1" ht="13.15" x14ac:dyDescent="0.4">
      <c r="A13" s="115" t="s">
        <v>611</v>
      </c>
    </row>
    <row r="14" spans="1:7" x14ac:dyDescent="0.45">
      <c r="A14" s="116" t="s">
        <v>843</v>
      </c>
    </row>
    <row r="15" spans="1:7" s="1" customFormat="1" ht="13.15" x14ac:dyDescent="0.4">
      <c r="A15" s="117" t="s">
        <v>612</v>
      </c>
      <c r="B15" s="118" t="s">
        <v>613</v>
      </c>
      <c r="C15" s="119" t="s">
        <v>614</v>
      </c>
    </row>
    <row r="16" spans="1:7" s="1" customFormat="1" ht="13.15" x14ac:dyDescent="0.4">
      <c r="A16" s="120" t="s">
        <v>615</v>
      </c>
      <c r="B16" s="121" t="s">
        <v>616</v>
      </c>
      <c r="C16" s="122" t="s">
        <v>617</v>
      </c>
    </row>
    <row r="17" spans="1:3" s="1" customFormat="1" ht="13.15" x14ac:dyDescent="0.4">
      <c r="A17" s="123"/>
      <c r="B17" s="121" t="s">
        <v>618</v>
      </c>
      <c r="C17" s="122" t="s">
        <v>617</v>
      </c>
    </row>
    <row r="18" spans="1:3" s="1" customFormat="1" ht="13.15" x14ac:dyDescent="0.4">
      <c r="A18" s="120" t="s">
        <v>619</v>
      </c>
      <c r="B18" s="112">
        <v>681011</v>
      </c>
      <c r="C18" s="124" t="s">
        <v>620</v>
      </c>
    </row>
    <row r="19" spans="1:3" s="1" customFormat="1" ht="13.15" x14ac:dyDescent="0.4">
      <c r="A19" s="123"/>
      <c r="B19" s="112">
        <v>681019</v>
      </c>
      <c r="C19" s="124" t="s">
        <v>621</v>
      </c>
    </row>
    <row r="20" spans="1:3" s="1" customFormat="1" ht="13.15" x14ac:dyDescent="0.4">
      <c r="A20" s="123"/>
      <c r="B20" s="112" t="s">
        <v>622</v>
      </c>
      <c r="C20" s="124" t="s">
        <v>623</v>
      </c>
    </row>
    <row r="21" spans="1:3" s="1" customFormat="1" ht="13.15" x14ac:dyDescent="0.4">
      <c r="A21" s="123"/>
      <c r="B21" s="112" t="s">
        <v>624</v>
      </c>
      <c r="C21" s="124" t="s">
        <v>625</v>
      </c>
    </row>
    <row r="22" spans="1:3" s="1" customFormat="1" ht="13.15" x14ac:dyDescent="0.4">
      <c r="A22" s="123"/>
      <c r="B22" s="112">
        <v>6901</v>
      </c>
      <c r="C22" s="124" t="s">
        <v>626</v>
      </c>
    </row>
    <row r="23" spans="1:3" s="1" customFormat="1" ht="13.15" x14ac:dyDescent="0.4">
      <c r="A23" s="120" t="s">
        <v>627</v>
      </c>
      <c r="B23" s="125" t="s">
        <v>628</v>
      </c>
      <c r="C23" s="126" t="s">
        <v>629</v>
      </c>
    </row>
    <row r="24" spans="1:3" s="1" customFormat="1" ht="13.15" x14ac:dyDescent="0.4">
      <c r="A24" s="123"/>
      <c r="B24" s="125" t="s">
        <v>630</v>
      </c>
      <c r="C24" s="126" t="s">
        <v>631</v>
      </c>
    </row>
    <row r="25" spans="1:3" s="1" customFormat="1" ht="13.15" x14ac:dyDescent="0.4">
      <c r="A25" s="120" t="s">
        <v>632</v>
      </c>
      <c r="B25" s="127" t="s">
        <v>633</v>
      </c>
      <c r="C25" s="124" t="s">
        <v>634</v>
      </c>
    </row>
    <row r="26" spans="1:3" s="1" customFormat="1" ht="13.15" x14ac:dyDescent="0.4">
      <c r="A26" s="123"/>
      <c r="B26" s="127" t="s">
        <v>635</v>
      </c>
      <c r="C26" s="124" t="s">
        <v>636</v>
      </c>
    </row>
    <row r="27" spans="1:3" s="1" customFormat="1" ht="13.15" x14ac:dyDescent="0.4">
      <c r="A27" s="123"/>
      <c r="B27" s="127" t="s">
        <v>637</v>
      </c>
      <c r="C27" s="124" t="s">
        <v>638</v>
      </c>
    </row>
    <row r="28" spans="1:3" s="1" customFormat="1" ht="13.15" x14ac:dyDescent="0.4">
      <c r="A28" s="123"/>
      <c r="B28" s="127" t="s">
        <v>639</v>
      </c>
      <c r="C28" s="124" t="s">
        <v>640</v>
      </c>
    </row>
    <row r="29" spans="1:3" s="1" customFormat="1" ht="13.15" x14ac:dyDescent="0.4">
      <c r="A29" s="123"/>
      <c r="B29" s="127" t="s">
        <v>641</v>
      </c>
      <c r="C29" s="124" t="s">
        <v>642</v>
      </c>
    </row>
    <row r="30" spans="1:3" s="1" customFormat="1" ht="13.15" x14ac:dyDescent="0.4">
      <c r="A30" s="123"/>
      <c r="B30" s="127" t="s">
        <v>643</v>
      </c>
      <c r="C30" s="124" t="s">
        <v>644</v>
      </c>
    </row>
    <row r="31" spans="1:3" s="1" customFormat="1" ht="13.15" x14ac:dyDescent="0.4">
      <c r="A31" s="123"/>
      <c r="B31" s="125">
        <v>160250</v>
      </c>
      <c r="C31" s="124" t="s">
        <v>645</v>
      </c>
    </row>
    <row r="32" spans="1:3" s="1" customFormat="1" ht="13.15" x14ac:dyDescent="0.4">
      <c r="A32" s="120" t="s">
        <v>646</v>
      </c>
      <c r="B32" s="125">
        <v>121293</v>
      </c>
      <c r="C32" s="124" t="s">
        <v>647</v>
      </c>
    </row>
    <row r="33" spans="1:3" s="1" customFormat="1" ht="13.15" x14ac:dyDescent="0.4">
      <c r="A33" s="123"/>
      <c r="B33" s="125">
        <v>170310</v>
      </c>
      <c r="C33" s="124" t="s">
        <v>648</v>
      </c>
    </row>
    <row r="34" spans="1:3" s="1" customFormat="1" ht="13.15" x14ac:dyDescent="0.4">
      <c r="A34" s="123"/>
      <c r="B34" s="125">
        <v>170113</v>
      </c>
      <c r="C34" s="124" t="s">
        <v>649</v>
      </c>
    </row>
    <row r="35" spans="1:3" s="1" customFormat="1" ht="13.15" x14ac:dyDescent="0.4">
      <c r="A35" s="123"/>
      <c r="B35" s="125">
        <v>170114</v>
      </c>
      <c r="C35" s="124" t="s">
        <v>650</v>
      </c>
    </row>
    <row r="36" spans="1:3" s="1" customFormat="1" ht="13.15" x14ac:dyDescent="0.4">
      <c r="A36" s="120" t="s">
        <v>651</v>
      </c>
      <c r="B36" s="125">
        <v>284330</v>
      </c>
      <c r="C36" s="124" t="s">
        <v>652</v>
      </c>
    </row>
    <row r="37" spans="1:3" s="1" customFormat="1" ht="13.15" x14ac:dyDescent="0.4">
      <c r="A37" s="123"/>
      <c r="B37" s="125">
        <v>710811</v>
      </c>
      <c r="C37" s="124" t="s">
        <v>653</v>
      </c>
    </row>
    <row r="38" spans="1:3" s="1" customFormat="1" ht="13.15" x14ac:dyDescent="0.4">
      <c r="A38" s="123"/>
      <c r="B38" s="125">
        <v>710812</v>
      </c>
      <c r="C38" s="124" t="s">
        <v>654</v>
      </c>
    </row>
    <row r="39" spans="1:3" s="1" customFormat="1" ht="13.15" x14ac:dyDescent="0.4">
      <c r="A39" s="123"/>
      <c r="B39" s="125">
        <v>710813</v>
      </c>
      <c r="C39" s="124" t="s">
        <v>655</v>
      </c>
    </row>
    <row r="40" spans="1:3" s="1" customFormat="1" ht="13.15" x14ac:dyDescent="0.4">
      <c r="A40" s="123"/>
      <c r="B40" s="125">
        <v>710820</v>
      </c>
      <c r="C40" s="124" t="s">
        <v>656</v>
      </c>
    </row>
    <row r="41" spans="1:3" s="1" customFormat="1" ht="13.15" x14ac:dyDescent="0.4">
      <c r="A41" s="120" t="s">
        <v>657</v>
      </c>
      <c r="B41" s="125" t="s">
        <v>658</v>
      </c>
      <c r="C41" s="124" t="s">
        <v>659</v>
      </c>
    </row>
    <row r="42" spans="1:3" s="1" customFormat="1" ht="13.15" x14ac:dyDescent="0.4">
      <c r="A42" s="123"/>
      <c r="B42" s="125" t="s">
        <v>660</v>
      </c>
      <c r="C42" s="124" t="s">
        <v>661</v>
      </c>
    </row>
    <row r="43" spans="1:3" s="1" customFormat="1" ht="13.15" x14ac:dyDescent="0.4">
      <c r="A43" s="123"/>
      <c r="B43" s="125" t="s">
        <v>662</v>
      </c>
      <c r="C43" s="124" t="s">
        <v>663</v>
      </c>
    </row>
    <row r="44" spans="1:3" s="1" customFormat="1" ht="13.15" x14ac:dyDescent="0.4">
      <c r="A44" s="123"/>
      <c r="B44" s="125" t="s">
        <v>664</v>
      </c>
      <c r="C44" s="124" t="s">
        <v>665</v>
      </c>
    </row>
    <row r="45" spans="1:3" s="1" customFormat="1" ht="13.15" x14ac:dyDescent="0.4">
      <c r="A45" s="123"/>
      <c r="B45" s="125" t="s">
        <v>666</v>
      </c>
      <c r="C45" s="124" t="s">
        <v>667</v>
      </c>
    </row>
    <row r="46" spans="1:3" s="1" customFormat="1" ht="13.15" x14ac:dyDescent="0.4">
      <c r="A46" s="120" t="s">
        <v>668</v>
      </c>
      <c r="B46" s="125" t="s">
        <v>669</v>
      </c>
      <c r="C46" s="126" t="s">
        <v>670</v>
      </c>
    </row>
    <row r="47" spans="1:3" s="1" customFormat="1" ht="13.15" x14ac:dyDescent="0.4">
      <c r="A47" s="123"/>
      <c r="B47" s="125" t="s">
        <v>671</v>
      </c>
      <c r="C47" s="126" t="s">
        <v>672</v>
      </c>
    </row>
    <row r="48" spans="1:3" s="1" customFormat="1" ht="13.15" x14ac:dyDescent="0.4">
      <c r="A48" s="120" t="s">
        <v>673</v>
      </c>
      <c r="B48" s="127" t="s">
        <v>674</v>
      </c>
      <c r="C48" s="124" t="s">
        <v>675</v>
      </c>
    </row>
    <row r="49" spans="1:3" s="1" customFormat="1" ht="13.15" x14ac:dyDescent="0.4">
      <c r="A49" s="123"/>
      <c r="B49" s="127" t="s">
        <v>676</v>
      </c>
      <c r="C49" s="124" t="s">
        <v>677</v>
      </c>
    </row>
    <row r="50" spans="1:3" s="1" customFormat="1" ht="13.15" x14ac:dyDescent="0.4">
      <c r="A50" s="123"/>
      <c r="B50" s="127" t="s">
        <v>678</v>
      </c>
      <c r="C50" s="124" t="s">
        <v>679</v>
      </c>
    </row>
    <row r="51" spans="1:3" s="1" customFormat="1" ht="13.15" x14ac:dyDescent="0.4">
      <c r="A51" s="123"/>
      <c r="B51" s="127" t="s">
        <v>680</v>
      </c>
      <c r="C51" s="124" t="s">
        <v>681</v>
      </c>
    </row>
    <row r="52" spans="1:3" s="1" customFormat="1" ht="13.15" x14ac:dyDescent="0.4">
      <c r="A52" s="123"/>
      <c r="B52" s="127" t="s">
        <v>682</v>
      </c>
      <c r="C52" s="124" t="s">
        <v>683</v>
      </c>
    </row>
    <row r="53" spans="1:3" s="1" customFormat="1" ht="13.15" x14ac:dyDescent="0.4">
      <c r="A53" s="123"/>
      <c r="B53" s="125" t="s">
        <v>684</v>
      </c>
      <c r="C53" s="124" t="s">
        <v>685</v>
      </c>
    </row>
    <row r="54" spans="1:3" s="1" customFormat="1" ht="13.15" x14ac:dyDescent="0.4">
      <c r="A54" s="120" t="s">
        <v>686</v>
      </c>
      <c r="B54" s="125" t="s">
        <v>687</v>
      </c>
      <c r="C54" s="126" t="s">
        <v>688</v>
      </c>
    </row>
    <row r="55" spans="1:3" s="1" customFormat="1" ht="13.15" x14ac:dyDescent="0.4">
      <c r="A55" s="120" t="s">
        <v>689</v>
      </c>
      <c r="B55" s="125" t="s">
        <v>690</v>
      </c>
      <c r="C55" s="124" t="s">
        <v>691</v>
      </c>
    </row>
    <row r="56" spans="1:3" s="1" customFormat="1" ht="13.15" x14ac:dyDescent="0.4">
      <c r="A56" s="123"/>
      <c r="B56" s="125" t="s">
        <v>692</v>
      </c>
      <c r="C56" s="124" t="s">
        <v>693</v>
      </c>
    </row>
    <row r="57" spans="1:3" s="1" customFormat="1" ht="13.15" x14ac:dyDescent="0.4">
      <c r="A57" s="123"/>
      <c r="B57" s="125" t="s">
        <v>694</v>
      </c>
      <c r="C57" s="124" t="s">
        <v>695</v>
      </c>
    </row>
    <row r="58" spans="1:3" s="1" customFormat="1" ht="13.15" x14ac:dyDescent="0.4">
      <c r="A58" s="123"/>
      <c r="B58" s="125" t="s">
        <v>696</v>
      </c>
      <c r="C58" s="124" t="s">
        <v>697</v>
      </c>
    </row>
    <row r="59" spans="1:3" s="1" customFormat="1" ht="13.15" x14ac:dyDescent="0.4">
      <c r="A59" s="123"/>
      <c r="B59" s="125" t="s">
        <v>698</v>
      </c>
      <c r="C59" s="124" t="s">
        <v>699</v>
      </c>
    </row>
    <row r="60" spans="1:3" s="1" customFormat="1" ht="13.15" x14ac:dyDescent="0.4">
      <c r="A60" s="123"/>
      <c r="B60" s="125" t="s">
        <v>700</v>
      </c>
      <c r="C60" s="124" t="s">
        <v>701</v>
      </c>
    </row>
    <row r="61" spans="1:3" s="1" customFormat="1" ht="13.15" x14ac:dyDescent="0.4">
      <c r="A61" s="123"/>
      <c r="B61" s="125" t="s">
        <v>702</v>
      </c>
      <c r="C61" s="124" t="s">
        <v>703</v>
      </c>
    </row>
    <row r="62" spans="1:3" s="1" customFormat="1" ht="13.15" x14ac:dyDescent="0.4">
      <c r="A62" s="123"/>
      <c r="B62" s="125" t="s">
        <v>704</v>
      </c>
      <c r="C62" s="124" t="s">
        <v>705</v>
      </c>
    </row>
    <row r="63" spans="1:3" s="1" customFormat="1" ht="13.15" x14ac:dyDescent="0.4">
      <c r="A63" s="123"/>
      <c r="B63" s="125" t="s">
        <v>706</v>
      </c>
      <c r="C63" s="124" t="s">
        <v>707</v>
      </c>
    </row>
    <row r="64" spans="1:3" s="1" customFormat="1" ht="13.15" x14ac:dyDescent="0.4">
      <c r="A64" s="123"/>
      <c r="B64" s="125" t="s">
        <v>708</v>
      </c>
      <c r="C64" s="124" t="s">
        <v>709</v>
      </c>
    </row>
    <row r="65" spans="1:3" s="1" customFormat="1" ht="13.15" x14ac:dyDescent="0.4">
      <c r="A65" s="123"/>
      <c r="B65" s="125" t="s">
        <v>710</v>
      </c>
      <c r="C65" s="124" t="s">
        <v>711</v>
      </c>
    </row>
    <row r="66" spans="1:3" s="1" customFormat="1" ht="13.15" x14ac:dyDescent="0.4">
      <c r="A66" s="123"/>
      <c r="B66" s="125" t="s">
        <v>712</v>
      </c>
      <c r="C66" s="124" t="s">
        <v>713</v>
      </c>
    </row>
    <row r="67" spans="1:3" s="1" customFormat="1" ht="13.15" x14ac:dyDescent="0.4">
      <c r="A67" s="123"/>
      <c r="B67" s="125" t="s">
        <v>714</v>
      </c>
      <c r="C67" s="124" t="s">
        <v>715</v>
      </c>
    </row>
    <row r="68" spans="1:3" s="1" customFormat="1" ht="13.15" x14ac:dyDescent="0.4">
      <c r="A68" s="123"/>
      <c r="B68" s="125" t="s">
        <v>716</v>
      </c>
      <c r="C68" s="124" t="s">
        <v>717</v>
      </c>
    </row>
    <row r="69" spans="1:3" s="1" customFormat="1" ht="13.15" x14ac:dyDescent="0.4">
      <c r="A69" s="123"/>
      <c r="B69" s="125" t="s">
        <v>718</v>
      </c>
      <c r="C69" s="124" t="s">
        <v>719</v>
      </c>
    </row>
    <row r="70" spans="1:3" s="1" customFormat="1" ht="13.15" x14ac:dyDescent="0.4">
      <c r="A70" s="123"/>
      <c r="B70" s="125" t="s">
        <v>720</v>
      </c>
      <c r="C70" s="124" t="s">
        <v>721</v>
      </c>
    </row>
    <row r="71" spans="1:3" s="1" customFormat="1" ht="13.15" x14ac:dyDescent="0.4">
      <c r="A71" s="120" t="s">
        <v>722</v>
      </c>
      <c r="B71" s="128" t="s">
        <v>723</v>
      </c>
      <c r="C71" s="124" t="s">
        <v>724</v>
      </c>
    </row>
    <row r="72" spans="1:3" s="1" customFormat="1" ht="13.15" x14ac:dyDescent="0.4">
      <c r="A72" s="123"/>
      <c r="B72" s="128" t="s">
        <v>725</v>
      </c>
      <c r="C72" s="124" t="s">
        <v>726</v>
      </c>
    </row>
    <row r="73" spans="1:3" s="1" customFormat="1" ht="13.15" x14ac:dyDescent="0.4">
      <c r="A73" s="123"/>
      <c r="B73" s="128" t="s">
        <v>727</v>
      </c>
      <c r="C73" s="124" t="s">
        <v>728</v>
      </c>
    </row>
    <row r="74" spans="1:3" s="1" customFormat="1" ht="13.15" x14ac:dyDescent="0.4">
      <c r="A74" s="123"/>
      <c r="B74" s="128" t="s">
        <v>729</v>
      </c>
      <c r="C74" s="124" t="s">
        <v>730</v>
      </c>
    </row>
    <row r="75" spans="1:3" s="1" customFormat="1" ht="13.15" x14ac:dyDescent="0.4">
      <c r="A75" s="120" t="s">
        <v>731</v>
      </c>
      <c r="B75" s="125" t="s">
        <v>732</v>
      </c>
      <c r="C75" s="124" t="s">
        <v>733</v>
      </c>
    </row>
    <row r="76" spans="1:3" s="1" customFormat="1" ht="13.15" x14ac:dyDescent="0.4">
      <c r="A76" s="123"/>
      <c r="B76" s="125" t="s">
        <v>734</v>
      </c>
      <c r="C76" s="124" t="s">
        <v>735</v>
      </c>
    </row>
    <row r="77" spans="1:3" s="1" customFormat="1" ht="13.15" x14ac:dyDescent="0.4">
      <c r="A77" s="123"/>
      <c r="B77" s="125" t="s">
        <v>736</v>
      </c>
      <c r="C77" s="124" t="s">
        <v>737</v>
      </c>
    </row>
    <row r="78" spans="1:3" s="1" customFormat="1" ht="13.15" x14ac:dyDescent="0.4">
      <c r="A78" s="123"/>
      <c r="B78" s="125" t="s">
        <v>738</v>
      </c>
      <c r="C78" s="124" t="s">
        <v>739</v>
      </c>
    </row>
    <row r="79" spans="1:3" s="1" customFormat="1" ht="13.15" x14ac:dyDescent="0.4">
      <c r="A79" s="123"/>
      <c r="B79" s="125" t="s">
        <v>740</v>
      </c>
      <c r="C79" s="124" t="s">
        <v>741</v>
      </c>
    </row>
    <row r="80" spans="1:3" s="1" customFormat="1" ht="13.15" x14ac:dyDescent="0.4">
      <c r="A80" s="123"/>
      <c r="B80" s="125" t="s">
        <v>742</v>
      </c>
      <c r="C80" s="124" t="s">
        <v>743</v>
      </c>
    </row>
    <row r="81" spans="1:3" s="1" customFormat="1" ht="13.15" x14ac:dyDescent="0.4">
      <c r="A81" s="120" t="s">
        <v>744</v>
      </c>
      <c r="B81" s="125" t="s">
        <v>745</v>
      </c>
      <c r="C81" s="126" t="s">
        <v>746</v>
      </c>
    </row>
    <row r="82" spans="1:3" s="1" customFormat="1" ht="13.15" x14ac:dyDescent="0.4">
      <c r="A82" s="129" t="s">
        <v>747</v>
      </c>
      <c r="B82" s="127"/>
      <c r="C82" s="124"/>
    </row>
    <row r="83" spans="1:3" s="1" customFormat="1" ht="13.15" x14ac:dyDescent="0.4">
      <c r="A83" s="120" t="s">
        <v>748</v>
      </c>
      <c r="B83" s="125">
        <v>851712</v>
      </c>
      <c r="C83" s="126" t="s">
        <v>749</v>
      </c>
    </row>
    <row r="84" spans="1:3" s="1" customFormat="1" ht="13.15" x14ac:dyDescent="0.4">
      <c r="A84" s="120" t="s">
        <v>750</v>
      </c>
      <c r="B84" s="125">
        <v>847130</v>
      </c>
      <c r="C84" s="126" t="s">
        <v>751</v>
      </c>
    </row>
    <row r="85" spans="1:3" s="1" customFormat="1" ht="13.15" x14ac:dyDescent="0.4">
      <c r="A85" s="123"/>
      <c r="B85" s="125">
        <v>847141</v>
      </c>
      <c r="C85" s="126" t="s">
        <v>752</v>
      </c>
    </row>
    <row r="86" spans="1:3" s="1" customFormat="1" ht="13.15" x14ac:dyDescent="0.4">
      <c r="A86" s="123"/>
      <c r="B86" s="125">
        <v>847149</v>
      </c>
      <c r="C86" s="126" t="s">
        <v>753</v>
      </c>
    </row>
    <row r="87" spans="1:3" s="1" customFormat="1" ht="13.15" x14ac:dyDescent="0.4">
      <c r="A87" s="123"/>
      <c r="B87" s="125">
        <v>847150</v>
      </c>
      <c r="C87" s="126" t="s">
        <v>754</v>
      </c>
    </row>
    <row r="88" spans="1:3" s="1" customFormat="1" ht="13.15" x14ac:dyDescent="0.4">
      <c r="A88" s="123"/>
      <c r="B88" s="125">
        <v>847160</v>
      </c>
      <c r="C88" s="126" t="s">
        <v>755</v>
      </c>
    </row>
    <row r="89" spans="1:3" s="1" customFormat="1" ht="13.15" x14ac:dyDescent="0.4">
      <c r="A89" s="123"/>
      <c r="B89" s="125">
        <v>847170</v>
      </c>
      <c r="C89" s="126" t="s">
        <v>756</v>
      </c>
    </row>
    <row r="90" spans="1:3" s="1" customFormat="1" ht="13.15" x14ac:dyDescent="0.4">
      <c r="A90" s="130"/>
      <c r="B90" s="131">
        <v>847180</v>
      </c>
      <c r="C90" s="132" t="s">
        <v>757</v>
      </c>
    </row>
  </sheetData>
  <mergeCells count="2">
    <mergeCell ref="A10:G10"/>
    <mergeCell ref="A11:C11"/>
  </mergeCells>
  <hyperlinks>
    <hyperlink ref="D5:D9" r:id="rId1" display="BACI" xr:uid="{E6ED8CD2-11C3-43C7-AD6A-CBCDC22E9317}"/>
    <hyperlink ref="D3" r:id="rId2" xr:uid="{F099F428-EAC0-4E58-8F36-98A51180683C}"/>
  </hyperlinks>
  <pageMargins left="0.7" right="0.7" top="0.75" bottom="0.75" header="0.3" footer="0.3"/>
  <pageSetup paperSize="9" orientation="portrait" r:id="rId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1D46-A5B7-47F6-B6B4-D14B6E21FE5C}">
  <dimension ref="A1:G275"/>
  <sheetViews>
    <sheetView zoomScaleNormal="100" workbookViewId="0">
      <selection activeCell="F38" sqref="F38"/>
    </sheetView>
  </sheetViews>
  <sheetFormatPr defaultRowHeight="14.25" x14ac:dyDescent="0.45"/>
  <cols>
    <col min="1" max="1" width="16.1328125" customWidth="1"/>
    <col min="2" max="2" width="19" customWidth="1"/>
    <col min="3" max="3" width="9.1328125"/>
    <col min="5" max="5" width="33" customWidth="1"/>
    <col min="6" max="6" width="19.73046875" customWidth="1"/>
    <col min="7" max="7" width="55.1328125" customWidth="1"/>
    <col min="8" max="8" width="9.86328125" customWidth="1"/>
  </cols>
  <sheetData>
    <row r="1" spans="1:7" ht="73.5" customHeight="1" x14ac:dyDescent="0.45"/>
    <row r="2" spans="1:7" s="1" customFormat="1" ht="13.15" x14ac:dyDescent="0.4">
      <c r="A2" s="5" t="s">
        <v>842</v>
      </c>
    </row>
    <row r="3" spans="1:7" s="1" customFormat="1" ht="13.15" x14ac:dyDescent="0.4">
      <c r="A3" s="1" t="s">
        <v>841</v>
      </c>
    </row>
    <row r="4" spans="1:7" s="1" customFormat="1" ht="13.15" x14ac:dyDescent="0.4">
      <c r="A4" s="1" t="s">
        <v>840</v>
      </c>
    </row>
    <row r="5" spans="1:7" s="1" customFormat="1" ht="13.15" x14ac:dyDescent="0.4">
      <c r="A5" s="1" t="s">
        <v>839</v>
      </c>
    </row>
    <row r="6" spans="1:7" s="1" customFormat="1" ht="13.15" x14ac:dyDescent="0.4"/>
    <row r="7" spans="1:7" s="1" customFormat="1" ht="13.15" x14ac:dyDescent="0.4">
      <c r="A7" s="5" t="s">
        <v>838</v>
      </c>
      <c r="E7" s="5"/>
    </row>
    <row r="8" spans="1:7" s="1" customFormat="1" ht="13.15" x14ac:dyDescent="0.4">
      <c r="A8" s="142" t="s">
        <v>837</v>
      </c>
      <c r="B8" s="119" t="s">
        <v>836</v>
      </c>
      <c r="E8" s="5"/>
      <c r="F8" s="5"/>
      <c r="G8" s="5"/>
    </row>
    <row r="9" spans="1:7" s="1" customFormat="1" ht="24.75" customHeight="1" x14ac:dyDescent="0.4">
      <c r="A9" s="139" t="s">
        <v>835</v>
      </c>
      <c r="B9" s="141" t="s">
        <v>834</v>
      </c>
      <c r="F9" s="140"/>
      <c r="G9" s="140"/>
    </row>
    <row r="10" spans="1:7" s="1" customFormat="1" ht="13.15" x14ac:dyDescent="0.4">
      <c r="A10" s="139" t="s">
        <v>833</v>
      </c>
      <c r="B10" s="124" t="s">
        <v>832</v>
      </c>
      <c r="F10" s="140"/>
      <c r="G10" s="140"/>
    </row>
    <row r="11" spans="1:7" s="1" customFormat="1" ht="13.15" x14ac:dyDescent="0.4">
      <c r="A11" s="139" t="s">
        <v>831</v>
      </c>
      <c r="B11" s="124" t="s">
        <v>830</v>
      </c>
      <c r="F11" s="136"/>
    </row>
    <row r="12" spans="1:7" s="1" customFormat="1" ht="13.15" x14ac:dyDescent="0.4">
      <c r="A12" s="139" t="s">
        <v>829</v>
      </c>
      <c r="B12" s="124" t="s">
        <v>828</v>
      </c>
      <c r="F12" s="136"/>
    </row>
    <row r="13" spans="1:7" s="1" customFormat="1" ht="13.15" x14ac:dyDescent="0.4">
      <c r="A13" s="139" t="s">
        <v>827</v>
      </c>
      <c r="B13" s="124" t="s">
        <v>826</v>
      </c>
      <c r="F13" s="136"/>
    </row>
    <row r="14" spans="1:7" s="1" customFormat="1" ht="13.15" x14ac:dyDescent="0.4">
      <c r="A14" s="138" t="s">
        <v>825</v>
      </c>
      <c r="B14" s="137" t="s">
        <v>824</v>
      </c>
      <c r="F14" s="136"/>
    </row>
    <row r="15" spans="1:7" s="1" customFormat="1" ht="13.15" x14ac:dyDescent="0.4">
      <c r="F15" s="136"/>
    </row>
    <row r="16" spans="1:7" s="1" customFormat="1" ht="13.15" x14ac:dyDescent="0.4">
      <c r="A16" s="5" t="s">
        <v>823</v>
      </c>
      <c r="F16" s="115"/>
      <c r="G16" s="115"/>
    </row>
    <row r="17" spans="1:7" s="1" customFormat="1" ht="13.15" x14ac:dyDescent="0.4">
      <c r="A17" s="135" t="s">
        <v>822</v>
      </c>
      <c r="B17" s="135" t="s">
        <v>821</v>
      </c>
      <c r="F17" s="115"/>
      <c r="G17" s="115"/>
    </row>
    <row r="18" spans="1:7" s="1" customFormat="1" ht="13.15" x14ac:dyDescent="0.4">
      <c r="A18" s="127" t="s">
        <v>298</v>
      </c>
      <c r="B18" s="127">
        <v>4</v>
      </c>
    </row>
    <row r="19" spans="1:7" s="1" customFormat="1" ht="13.15" x14ac:dyDescent="0.4">
      <c r="A19" s="127" t="s">
        <v>300</v>
      </c>
      <c r="B19" s="127">
        <v>8</v>
      </c>
    </row>
    <row r="20" spans="1:7" s="1" customFormat="1" ht="13.15" x14ac:dyDescent="0.4">
      <c r="A20" s="127" t="s">
        <v>303</v>
      </c>
      <c r="B20" s="127">
        <v>12</v>
      </c>
    </row>
    <row r="21" spans="1:7" s="1" customFormat="1" ht="13.15" x14ac:dyDescent="0.4">
      <c r="A21" s="127" t="s">
        <v>820</v>
      </c>
      <c r="B21" s="127">
        <v>16</v>
      </c>
    </row>
    <row r="22" spans="1:7" s="1" customFormat="1" ht="13.15" x14ac:dyDescent="0.4">
      <c r="A22" s="127" t="s">
        <v>819</v>
      </c>
      <c r="B22" s="127">
        <v>20</v>
      </c>
    </row>
    <row r="23" spans="1:7" s="1" customFormat="1" ht="13.15" x14ac:dyDescent="0.4">
      <c r="A23" s="127" t="s">
        <v>306</v>
      </c>
      <c r="B23" s="127">
        <v>24</v>
      </c>
    </row>
    <row r="24" spans="1:7" s="1" customFormat="1" ht="13.15" x14ac:dyDescent="0.4">
      <c r="A24" s="127" t="s">
        <v>308</v>
      </c>
      <c r="B24" s="127">
        <v>28</v>
      </c>
      <c r="F24" s="115"/>
    </row>
    <row r="25" spans="1:7" s="1" customFormat="1" ht="13.15" x14ac:dyDescent="0.4">
      <c r="A25" s="127" t="s">
        <v>315</v>
      </c>
      <c r="B25" s="127">
        <v>31</v>
      </c>
      <c r="F25" s="115"/>
    </row>
    <row r="26" spans="1:7" s="1" customFormat="1" ht="13.15" x14ac:dyDescent="0.4">
      <c r="A26" s="127" t="s">
        <v>310</v>
      </c>
      <c r="B26" s="127">
        <v>32</v>
      </c>
      <c r="F26" s="115"/>
    </row>
    <row r="27" spans="1:7" s="1" customFormat="1" ht="13.15" x14ac:dyDescent="0.4">
      <c r="A27" s="127" t="s">
        <v>313</v>
      </c>
      <c r="B27" s="127">
        <v>36</v>
      </c>
      <c r="F27" s="115"/>
    </row>
    <row r="28" spans="1:7" s="1" customFormat="1" ht="13.15" x14ac:dyDescent="0.4">
      <c r="A28" s="127" t="s">
        <v>314</v>
      </c>
      <c r="B28" s="127">
        <v>40</v>
      </c>
      <c r="F28" s="115"/>
    </row>
    <row r="29" spans="1:7" s="1" customFormat="1" ht="13.15" x14ac:dyDescent="0.4">
      <c r="A29" s="127" t="s">
        <v>317</v>
      </c>
      <c r="B29" s="127">
        <v>44</v>
      </c>
      <c r="F29" s="115"/>
    </row>
    <row r="30" spans="1:7" s="1" customFormat="1" ht="13.15" x14ac:dyDescent="0.4">
      <c r="A30" s="127" t="s">
        <v>318</v>
      </c>
      <c r="B30" s="127">
        <v>48</v>
      </c>
      <c r="F30" s="115"/>
    </row>
    <row r="31" spans="1:7" s="1" customFormat="1" ht="13.15" x14ac:dyDescent="0.4">
      <c r="A31" s="127" t="s">
        <v>320</v>
      </c>
      <c r="B31" s="127">
        <v>50</v>
      </c>
      <c r="F31" s="115"/>
    </row>
    <row r="32" spans="1:7" s="1" customFormat="1" ht="13.15" x14ac:dyDescent="0.4">
      <c r="A32" s="127" t="s">
        <v>312</v>
      </c>
      <c r="B32" s="127">
        <v>51</v>
      </c>
      <c r="F32" s="115"/>
    </row>
    <row r="33" spans="1:7" s="1" customFormat="1" ht="13.15" x14ac:dyDescent="0.4">
      <c r="A33" s="127" t="s">
        <v>321</v>
      </c>
      <c r="B33" s="127">
        <v>52</v>
      </c>
      <c r="F33" s="115"/>
    </row>
    <row r="34" spans="1:7" s="1" customFormat="1" ht="13.15" x14ac:dyDescent="0.4">
      <c r="A34" s="127" t="s">
        <v>818</v>
      </c>
      <c r="B34" s="127">
        <v>58</v>
      </c>
      <c r="F34" s="115"/>
    </row>
    <row r="35" spans="1:7" s="1" customFormat="1" ht="13.15" x14ac:dyDescent="0.4">
      <c r="A35" s="127" t="s">
        <v>817</v>
      </c>
      <c r="B35" s="127">
        <v>60</v>
      </c>
      <c r="F35" s="115"/>
    </row>
    <row r="36" spans="1:7" s="1" customFormat="1" ht="13.15" x14ac:dyDescent="0.4">
      <c r="A36" s="127" t="s">
        <v>816</v>
      </c>
      <c r="B36" s="127">
        <v>64</v>
      </c>
      <c r="F36" s="115"/>
    </row>
    <row r="37" spans="1:7" s="1" customFormat="1" ht="13.15" x14ac:dyDescent="0.4">
      <c r="A37" s="127" t="s">
        <v>815</v>
      </c>
      <c r="B37" s="127">
        <v>68</v>
      </c>
      <c r="F37" s="115"/>
    </row>
    <row r="38" spans="1:7" s="1" customFormat="1" ht="13.15" x14ac:dyDescent="0.4">
      <c r="A38" s="127" t="s">
        <v>814</v>
      </c>
      <c r="B38" s="127">
        <v>70</v>
      </c>
      <c r="F38" s="115"/>
    </row>
    <row r="39" spans="1:7" s="1" customFormat="1" ht="13.15" x14ac:dyDescent="0.4">
      <c r="A39" s="127" t="s">
        <v>330</v>
      </c>
      <c r="B39" s="127">
        <v>76</v>
      </c>
      <c r="F39" s="115"/>
      <c r="G39" s="115"/>
    </row>
    <row r="40" spans="1:7" s="1" customFormat="1" ht="13.15" x14ac:dyDescent="0.4">
      <c r="A40" s="127" t="s">
        <v>325</v>
      </c>
      <c r="B40" s="127">
        <v>84</v>
      </c>
      <c r="F40" s="115"/>
      <c r="G40" s="115"/>
    </row>
    <row r="41" spans="1:7" s="1" customFormat="1" ht="13.15" x14ac:dyDescent="0.4">
      <c r="A41" s="127" t="s">
        <v>813</v>
      </c>
      <c r="B41" s="127">
        <v>86</v>
      </c>
    </row>
    <row r="42" spans="1:7" s="1" customFormat="1" ht="13.15" x14ac:dyDescent="0.4">
      <c r="A42" s="127" t="s">
        <v>812</v>
      </c>
      <c r="B42" s="127">
        <v>90</v>
      </c>
    </row>
    <row r="43" spans="1:7" s="1" customFormat="1" ht="13.15" x14ac:dyDescent="0.4">
      <c r="A43" s="127" t="s">
        <v>811</v>
      </c>
      <c r="B43" s="127">
        <v>92</v>
      </c>
    </row>
    <row r="44" spans="1:7" s="1" customFormat="1" ht="13.15" x14ac:dyDescent="0.4">
      <c r="A44" s="127" t="s">
        <v>331</v>
      </c>
      <c r="B44" s="127">
        <v>96</v>
      </c>
    </row>
    <row r="45" spans="1:7" s="1" customFormat="1" ht="13.15" x14ac:dyDescent="0.4">
      <c r="A45" s="127" t="s">
        <v>332</v>
      </c>
      <c r="B45" s="127">
        <v>100</v>
      </c>
    </row>
    <row r="46" spans="1:7" s="1" customFormat="1" ht="13.15" x14ac:dyDescent="0.4">
      <c r="A46" s="127" t="s">
        <v>424</v>
      </c>
      <c r="B46" s="127">
        <v>104</v>
      </c>
      <c r="F46" s="115"/>
    </row>
    <row r="47" spans="1:7" s="1" customFormat="1" ht="13.15" x14ac:dyDescent="0.4">
      <c r="A47" s="127" t="s">
        <v>334</v>
      </c>
      <c r="B47" s="127">
        <v>108</v>
      </c>
      <c r="F47" s="115"/>
      <c r="G47" s="115"/>
    </row>
    <row r="48" spans="1:7" s="1" customFormat="1" ht="13.15" x14ac:dyDescent="0.4">
      <c r="A48" s="127" t="s">
        <v>323</v>
      </c>
      <c r="B48" s="127">
        <v>112</v>
      </c>
      <c r="F48" s="115"/>
    </row>
    <row r="49" spans="1:6" s="1" customFormat="1" ht="13.15" x14ac:dyDescent="0.4">
      <c r="A49" s="127" t="s">
        <v>336</v>
      </c>
      <c r="B49" s="127">
        <v>116</v>
      </c>
      <c r="F49" s="115"/>
    </row>
    <row r="50" spans="1:6" s="1" customFormat="1" ht="13.15" x14ac:dyDescent="0.4">
      <c r="A50" s="127" t="s">
        <v>337</v>
      </c>
      <c r="B50" s="127">
        <v>120</v>
      </c>
      <c r="F50" s="115"/>
    </row>
    <row r="51" spans="1:6" s="1" customFormat="1" ht="13.15" x14ac:dyDescent="0.4">
      <c r="A51" s="127" t="s">
        <v>338</v>
      </c>
      <c r="B51" s="127">
        <v>124</v>
      </c>
      <c r="F51" s="115"/>
    </row>
    <row r="52" spans="1:6" s="1" customFormat="1" ht="13.15" x14ac:dyDescent="0.4">
      <c r="A52" s="127" t="s">
        <v>810</v>
      </c>
      <c r="B52" s="127">
        <v>132</v>
      </c>
      <c r="F52" s="115"/>
    </row>
    <row r="53" spans="1:6" s="1" customFormat="1" ht="13.15" x14ac:dyDescent="0.4">
      <c r="A53" s="127" t="s">
        <v>809</v>
      </c>
      <c r="B53" s="127">
        <v>136</v>
      </c>
      <c r="F53" s="115"/>
    </row>
    <row r="54" spans="1:6" s="1" customFormat="1" ht="13.15" x14ac:dyDescent="0.4">
      <c r="A54" s="127" t="s">
        <v>808</v>
      </c>
      <c r="B54" s="127">
        <v>140</v>
      </c>
      <c r="F54" s="115"/>
    </row>
    <row r="55" spans="1:6" s="1" customFormat="1" ht="13.15" x14ac:dyDescent="0.4">
      <c r="A55" s="127" t="s">
        <v>466</v>
      </c>
      <c r="B55" s="127">
        <v>144</v>
      </c>
      <c r="F55" s="115"/>
    </row>
    <row r="56" spans="1:6" s="1" customFormat="1" ht="13.15" x14ac:dyDescent="0.4">
      <c r="A56" s="127" t="s">
        <v>342</v>
      </c>
      <c r="B56" s="127">
        <v>148</v>
      </c>
      <c r="F56" s="115"/>
    </row>
    <row r="57" spans="1:6" s="1" customFormat="1" ht="13.15" x14ac:dyDescent="0.4">
      <c r="A57" s="127" t="s">
        <v>343</v>
      </c>
      <c r="B57" s="127">
        <v>152</v>
      </c>
      <c r="F57" s="115"/>
    </row>
    <row r="58" spans="1:6" s="1" customFormat="1" ht="13.15" x14ac:dyDescent="0.4">
      <c r="A58" s="127" t="s">
        <v>344</v>
      </c>
      <c r="B58" s="127">
        <v>156</v>
      </c>
      <c r="F58" s="115"/>
    </row>
    <row r="59" spans="1:6" s="1" customFormat="1" ht="13.15" x14ac:dyDescent="0.4">
      <c r="A59" s="127" t="s">
        <v>807</v>
      </c>
      <c r="B59" s="127">
        <v>162</v>
      </c>
      <c r="F59" s="115"/>
    </row>
    <row r="60" spans="1:6" s="1" customFormat="1" ht="13.15" x14ac:dyDescent="0.4">
      <c r="A60" s="127" t="s">
        <v>806</v>
      </c>
      <c r="B60" s="127">
        <v>166</v>
      </c>
      <c r="F60" s="115"/>
    </row>
    <row r="61" spans="1:6" s="1" customFormat="1" ht="13.15" x14ac:dyDescent="0.4">
      <c r="A61" s="127" t="s">
        <v>345</v>
      </c>
      <c r="B61" s="127">
        <v>170</v>
      </c>
      <c r="F61" s="115"/>
    </row>
    <row r="62" spans="1:6" s="1" customFormat="1" ht="13.15" x14ac:dyDescent="0.4">
      <c r="A62" s="127" t="s">
        <v>805</v>
      </c>
      <c r="B62" s="127">
        <v>174</v>
      </c>
      <c r="F62" s="115"/>
    </row>
    <row r="63" spans="1:6" s="1" customFormat="1" ht="13.15" x14ac:dyDescent="0.4">
      <c r="A63" s="127" t="s">
        <v>346</v>
      </c>
      <c r="B63" s="127">
        <v>178</v>
      </c>
      <c r="F63" s="115"/>
    </row>
    <row r="64" spans="1:6" s="1" customFormat="1" ht="13.15" x14ac:dyDescent="0.4">
      <c r="A64" s="127" t="s">
        <v>804</v>
      </c>
      <c r="B64" s="127">
        <v>180</v>
      </c>
      <c r="F64" s="134"/>
    </row>
    <row r="65" spans="1:7" s="1" customFormat="1" ht="13.15" x14ac:dyDescent="0.4">
      <c r="A65" s="127" t="s">
        <v>803</v>
      </c>
      <c r="B65" s="127">
        <v>184</v>
      </c>
      <c r="F65" s="134"/>
    </row>
    <row r="66" spans="1:7" s="1" customFormat="1" ht="13.15" x14ac:dyDescent="0.4">
      <c r="A66" s="127" t="s">
        <v>348</v>
      </c>
      <c r="B66" s="127">
        <v>188</v>
      </c>
      <c r="F66" s="134"/>
    </row>
    <row r="67" spans="1:7" s="1" customFormat="1" ht="13.15" x14ac:dyDescent="0.4">
      <c r="A67" s="127" t="s">
        <v>350</v>
      </c>
      <c r="B67" s="127">
        <v>191</v>
      </c>
      <c r="F67" s="134"/>
    </row>
    <row r="68" spans="1:7" s="1" customFormat="1" ht="13.15" x14ac:dyDescent="0.4">
      <c r="A68" s="127" t="s">
        <v>351</v>
      </c>
      <c r="B68" s="127">
        <v>192</v>
      </c>
      <c r="F68" s="115"/>
    </row>
    <row r="69" spans="1:7" s="1" customFormat="1" ht="13.15" x14ac:dyDescent="0.4">
      <c r="A69" s="127" t="s">
        <v>352</v>
      </c>
      <c r="B69" s="127">
        <v>196</v>
      </c>
      <c r="F69" s="115"/>
    </row>
    <row r="70" spans="1:7" s="1" customFormat="1" ht="13.15" x14ac:dyDescent="0.4">
      <c r="A70" s="127" t="s">
        <v>802</v>
      </c>
      <c r="B70" s="127">
        <v>203</v>
      </c>
      <c r="F70" s="115"/>
    </row>
    <row r="71" spans="1:7" s="1" customFormat="1" ht="13.15" x14ac:dyDescent="0.4">
      <c r="A71" s="127" t="s">
        <v>326</v>
      </c>
      <c r="B71" s="127">
        <v>204</v>
      </c>
      <c r="F71" s="115"/>
    </row>
    <row r="72" spans="1:7" s="1" customFormat="1" ht="13.15" x14ac:dyDescent="0.4">
      <c r="A72" s="127" t="s">
        <v>354</v>
      </c>
      <c r="B72" s="127">
        <v>208</v>
      </c>
      <c r="F72" s="115"/>
    </row>
    <row r="73" spans="1:7" s="1" customFormat="1" ht="13.15" x14ac:dyDescent="0.4">
      <c r="A73" s="127" t="s">
        <v>356</v>
      </c>
      <c r="B73" s="127">
        <v>212</v>
      </c>
      <c r="F73" s="115"/>
    </row>
    <row r="74" spans="1:7" s="1" customFormat="1" ht="13.15" x14ac:dyDescent="0.4">
      <c r="A74" s="127" t="s">
        <v>801</v>
      </c>
      <c r="B74" s="127">
        <v>214</v>
      </c>
      <c r="F74" s="115"/>
      <c r="G74" s="115"/>
    </row>
    <row r="75" spans="1:7" s="1" customFormat="1" ht="13.15" x14ac:dyDescent="0.4">
      <c r="A75" s="127" t="s">
        <v>358</v>
      </c>
      <c r="B75" s="127">
        <v>218</v>
      </c>
      <c r="E75" s="133"/>
    </row>
    <row r="76" spans="1:7" s="1" customFormat="1" ht="13.15" x14ac:dyDescent="0.4">
      <c r="A76" s="127" t="s">
        <v>360</v>
      </c>
      <c r="B76" s="127">
        <v>222</v>
      </c>
      <c r="F76" s="115"/>
      <c r="G76" s="115"/>
    </row>
    <row r="77" spans="1:7" s="1" customFormat="1" ht="13.15" x14ac:dyDescent="0.4">
      <c r="A77" s="127" t="s">
        <v>361</v>
      </c>
      <c r="B77" s="127">
        <v>226</v>
      </c>
      <c r="F77" s="115"/>
      <c r="G77" s="115"/>
    </row>
    <row r="78" spans="1:7" s="1" customFormat="1" ht="13.15" x14ac:dyDescent="0.4">
      <c r="A78" s="127" t="s">
        <v>364</v>
      </c>
      <c r="B78" s="127">
        <v>231</v>
      </c>
      <c r="F78" s="115"/>
      <c r="G78" s="115"/>
    </row>
    <row r="79" spans="1:7" s="1" customFormat="1" ht="13.15" x14ac:dyDescent="0.4">
      <c r="A79" s="127" t="s">
        <v>362</v>
      </c>
      <c r="B79" s="127">
        <v>232</v>
      </c>
      <c r="F79" s="115"/>
      <c r="G79" s="115"/>
    </row>
    <row r="80" spans="1:7" s="1" customFormat="1" ht="13.15" x14ac:dyDescent="0.4">
      <c r="A80" s="127" t="s">
        <v>363</v>
      </c>
      <c r="B80" s="127">
        <v>233</v>
      </c>
      <c r="F80" s="115"/>
      <c r="G80" s="115"/>
    </row>
    <row r="81" spans="1:7" s="1" customFormat="1" ht="13.15" x14ac:dyDescent="0.4">
      <c r="A81" s="127" t="s">
        <v>800</v>
      </c>
      <c r="B81" s="127">
        <v>238</v>
      </c>
      <c r="F81" s="115"/>
      <c r="G81" s="115"/>
    </row>
    <row r="82" spans="1:7" s="1" customFormat="1" ht="13.15" x14ac:dyDescent="0.4">
      <c r="A82" s="127" t="s">
        <v>365</v>
      </c>
      <c r="B82" s="127">
        <v>242</v>
      </c>
      <c r="F82" s="115"/>
      <c r="G82" s="115"/>
    </row>
    <row r="83" spans="1:7" s="1" customFormat="1" ht="13.15" x14ac:dyDescent="0.4">
      <c r="A83" s="127" t="s">
        <v>366</v>
      </c>
      <c r="B83" s="127">
        <v>246</v>
      </c>
      <c r="F83" s="115"/>
      <c r="G83" s="115"/>
    </row>
    <row r="84" spans="1:7" s="1" customFormat="1" ht="13.15" x14ac:dyDescent="0.4">
      <c r="A84" s="127" t="s">
        <v>367</v>
      </c>
      <c r="B84" s="127">
        <v>251</v>
      </c>
    </row>
    <row r="85" spans="1:7" s="1" customFormat="1" ht="13.15" x14ac:dyDescent="0.4">
      <c r="A85" s="127" t="s">
        <v>799</v>
      </c>
      <c r="B85" s="127">
        <v>258</v>
      </c>
    </row>
    <row r="86" spans="1:7" s="1" customFormat="1" ht="13.15" x14ac:dyDescent="0.4">
      <c r="A86" s="127" t="s">
        <v>798</v>
      </c>
      <c r="B86" s="127">
        <v>260</v>
      </c>
    </row>
    <row r="87" spans="1:7" s="1" customFormat="1" ht="13.15" x14ac:dyDescent="0.4">
      <c r="A87" s="127" t="s">
        <v>355</v>
      </c>
      <c r="B87" s="127">
        <v>262</v>
      </c>
    </row>
    <row r="88" spans="1:7" s="1" customFormat="1" ht="13.15" x14ac:dyDescent="0.4">
      <c r="A88" s="127" t="s">
        <v>368</v>
      </c>
      <c r="B88" s="127">
        <v>266</v>
      </c>
    </row>
    <row r="89" spans="1:7" s="1" customFormat="1" ht="13.15" x14ac:dyDescent="0.4">
      <c r="A89" s="127" t="s">
        <v>370</v>
      </c>
      <c r="B89" s="127">
        <v>268</v>
      </c>
    </row>
    <row r="90" spans="1:7" s="1" customFormat="1" ht="13.15" x14ac:dyDescent="0.4">
      <c r="A90" s="127" t="s">
        <v>369</v>
      </c>
      <c r="B90" s="127">
        <v>270</v>
      </c>
    </row>
    <row r="91" spans="1:7" s="1" customFormat="1" ht="13.15" x14ac:dyDescent="0.4">
      <c r="A91" s="127" t="s">
        <v>797</v>
      </c>
      <c r="B91" s="127">
        <v>275</v>
      </c>
    </row>
    <row r="92" spans="1:7" s="1" customFormat="1" ht="13.15" x14ac:dyDescent="0.4">
      <c r="A92" s="127" t="s">
        <v>371</v>
      </c>
      <c r="B92" s="127">
        <v>276</v>
      </c>
    </row>
    <row r="93" spans="1:7" s="1" customFormat="1" ht="13.15" x14ac:dyDescent="0.4">
      <c r="A93" s="127" t="s">
        <v>372</v>
      </c>
      <c r="B93" s="127">
        <v>288</v>
      </c>
    </row>
    <row r="94" spans="1:7" s="1" customFormat="1" ht="13.15" x14ac:dyDescent="0.4">
      <c r="A94" s="127" t="s">
        <v>796</v>
      </c>
      <c r="B94" s="127">
        <v>292</v>
      </c>
    </row>
    <row r="95" spans="1:7" s="1" customFormat="1" ht="13.15" x14ac:dyDescent="0.4">
      <c r="A95" s="127" t="s">
        <v>396</v>
      </c>
      <c r="B95" s="127">
        <v>296</v>
      </c>
    </row>
    <row r="96" spans="1:7" s="1" customFormat="1" ht="13.15" x14ac:dyDescent="0.4">
      <c r="A96" s="127" t="s">
        <v>373</v>
      </c>
      <c r="B96" s="127">
        <v>300</v>
      </c>
    </row>
    <row r="97" spans="1:2" s="1" customFormat="1" ht="13.15" x14ac:dyDescent="0.4">
      <c r="A97" s="127" t="s">
        <v>795</v>
      </c>
      <c r="B97" s="127">
        <v>304</v>
      </c>
    </row>
    <row r="98" spans="1:2" s="1" customFormat="1" ht="13.15" x14ac:dyDescent="0.4">
      <c r="A98" s="127" t="s">
        <v>374</v>
      </c>
      <c r="B98" s="127">
        <v>308</v>
      </c>
    </row>
    <row r="99" spans="1:2" s="1" customFormat="1" ht="13.15" x14ac:dyDescent="0.4">
      <c r="A99" s="127" t="s">
        <v>794</v>
      </c>
      <c r="B99" s="127">
        <v>316</v>
      </c>
    </row>
    <row r="100" spans="1:2" s="1" customFormat="1" ht="13.15" x14ac:dyDescent="0.4">
      <c r="A100" s="127" t="s">
        <v>375</v>
      </c>
      <c r="B100" s="127">
        <v>320</v>
      </c>
    </row>
    <row r="101" spans="1:2" s="1" customFormat="1" ht="13.15" x14ac:dyDescent="0.4">
      <c r="A101" s="127" t="s">
        <v>376</v>
      </c>
      <c r="B101" s="127">
        <v>324</v>
      </c>
    </row>
    <row r="102" spans="1:2" s="1" customFormat="1" ht="13.15" x14ac:dyDescent="0.4">
      <c r="A102" s="127" t="s">
        <v>378</v>
      </c>
      <c r="B102" s="127">
        <v>328</v>
      </c>
    </row>
    <row r="103" spans="1:2" s="1" customFormat="1" ht="13.15" x14ac:dyDescent="0.4">
      <c r="A103" s="127" t="s">
        <v>379</v>
      </c>
      <c r="B103" s="127">
        <v>332</v>
      </c>
    </row>
    <row r="104" spans="1:2" s="1" customFormat="1" ht="13.15" x14ac:dyDescent="0.4">
      <c r="A104" s="127" t="s">
        <v>380</v>
      </c>
      <c r="B104" s="127">
        <v>340</v>
      </c>
    </row>
    <row r="105" spans="1:2" s="1" customFormat="1" ht="13.15" x14ac:dyDescent="0.4">
      <c r="A105" s="127" t="s">
        <v>793</v>
      </c>
      <c r="B105" s="127">
        <v>344</v>
      </c>
    </row>
    <row r="106" spans="1:2" s="1" customFormat="1" ht="13.15" x14ac:dyDescent="0.4">
      <c r="A106" s="127" t="s">
        <v>382</v>
      </c>
      <c r="B106" s="127">
        <v>348</v>
      </c>
    </row>
    <row r="107" spans="1:2" s="1" customFormat="1" ht="13.15" x14ac:dyDescent="0.4">
      <c r="A107" s="127" t="s">
        <v>383</v>
      </c>
      <c r="B107" s="127">
        <v>352</v>
      </c>
    </row>
    <row r="108" spans="1:2" s="1" customFormat="1" ht="13.15" x14ac:dyDescent="0.4">
      <c r="A108" s="127" t="s">
        <v>385</v>
      </c>
      <c r="B108" s="127">
        <v>360</v>
      </c>
    </row>
    <row r="109" spans="1:2" s="1" customFormat="1" ht="13.15" x14ac:dyDescent="0.4">
      <c r="A109" s="127" t="s">
        <v>792</v>
      </c>
      <c r="B109" s="127">
        <v>364</v>
      </c>
    </row>
    <row r="110" spans="1:2" s="1" customFormat="1" ht="13.15" x14ac:dyDescent="0.4">
      <c r="A110" s="127" t="s">
        <v>387</v>
      </c>
      <c r="B110" s="127">
        <v>368</v>
      </c>
    </row>
    <row r="111" spans="1:2" s="1" customFormat="1" ht="13.15" x14ac:dyDescent="0.4">
      <c r="A111" s="127" t="s">
        <v>388</v>
      </c>
      <c r="B111" s="127">
        <v>372</v>
      </c>
    </row>
    <row r="112" spans="1:2" s="1" customFormat="1" ht="13.15" x14ac:dyDescent="0.4">
      <c r="A112" s="127" t="s">
        <v>389</v>
      </c>
      <c r="B112" s="127">
        <v>376</v>
      </c>
    </row>
    <row r="113" spans="1:2" s="1" customFormat="1" ht="13.15" x14ac:dyDescent="0.4">
      <c r="A113" s="127" t="s">
        <v>390</v>
      </c>
      <c r="B113" s="127">
        <v>381</v>
      </c>
    </row>
    <row r="114" spans="1:2" s="1" customFormat="1" ht="13.15" x14ac:dyDescent="0.4">
      <c r="A114" s="127" t="s">
        <v>791</v>
      </c>
      <c r="B114" s="127">
        <v>384</v>
      </c>
    </row>
    <row r="115" spans="1:2" s="1" customFormat="1" ht="13.15" x14ac:dyDescent="0.4">
      <c r="A115" s="127" t="s">
        <v>391</v>
      </c>
      <c r="B115" s="127">
        <v>388</v>
      </c>
    </row>
    <row r="116" spans="1:2" s="1" customFormat="1" ht="13.15" x14ac:dyDescent="0.4">
      <c r="A116" s="127" t="s">
        <v>392</v>
      </c>
      <c r="B116" s="127">
        <v>392</v>
      </c>
    </row>
    <row r="117" spans="1:2" s="1" customFormat="1" ht="13.15" x14ac:dyDescent="0.4">
      <c r="A117" s="127" t="s">
        <v>394</v>
      </c>
      <c r="B117" s="127">
        <v>398</v>
      </c>
    </row>
    <row r="118" spans="1:2" s="1" customFormat="1" ht="13.15" x14ac:dyDescent="0.4">
      <c r="A118" s="127" t="s">
        <v>393</v>
      </c>
      <c r="B118" s="127">
        <v>400</v>
      </c>
    </row>
    <row r="119" spans="1:2" s="1" customFormat="1" ht="13.15" x14ac:dyDescent="0.4">
      <c r="A119" s="127" t="s">
        <v>395</v>
      </c>
      <c r="B119" s="127">
        <v>404</v>
      </c>
    </row>
    <row r="120" spans="1:2" s="1" customFormat="1" ht="13.15" x14ac:dyDescent="0.4">
      <c r="A120" s="127" t="s">
        <v>790</v>
      </c>
      <c r="B120" s="127">
        <v>408</v>
      </c>
    </row>
    <row r="121" spans="1:2" s="1" customFormat="1" ht="13.15" x14ac:dyDescent="0.4">
      <c r="A121" s="127" t="s">
        <v>789</v>
      </c>
      <c r="B121" s="127">
        <v>410</v>
      </c>
    </row>
    <row r="122" spans="1:2" s="1" customFormat="1" ht="13.15" x14ac:dyDescent="0.4">
      <c r="A122" s="127" t="s">
        <v>400</v>
      </c>
      <c r="B122" s="127">
        <v>414</v>
      </c>
    </row>
    <row r="123" spans="1:2" s="1" customFormat="1" ht="13.15" x14ac:dyDescent="0.4">
      <c r="A123" s="127" t="s">
        <v>401</v>
      </c>
      <c r="B123" s="127">
        <v>417</v>
      </c>
    </row>
    <row r="124" spans="1:2" s="1" customFormat="1" ht="13.15" x14ac:dyDescent="0.4">
      <c r="A124" s="127" t="s">
        <v>788</v>
      </c>
      <c r="B124" s="127">
        <v>418</v>
      </c>
    </row>
    <row r="125" spans="1:2" s="1" customFormat="1" ht="13.15" x14ac:dyDescent="0.4">
      <c r="A125" s="127" t="s">
        <v>404</v>
      </c>
      <c r="B125" s="127">
        <v>422</v>
      </c>
    </row>
    <row r="126" spans="1:2" s="1" customFormat="1" ht="13.15" x14ac:dyDescent="0.4">
      <c r="A126" s="127" t="s">
        <v>403</v>
      </c>
      <c r="B126" s="127">
        <v>428</v>
      </c>
    </row>
    <row r="127" spans="1:2" s="1" customFormat="1" ht="13.15" x14ac:dyDescent="0.4">
      <c r="A127" s="127" t="s">
        <v>406</v>
      </c>
      <c r="B127" s="127">
        <v>430</v>
      </c>
    </row>
    <row r="128" spans="1:2" s="1" customFormat="1" ht="13.15" x14ac:dyDescent="0.4">
      <c r="A128" s="127" t="s">
        <v>407</v>
      </c>
      <c r="B128" s="127">
        <v>434</v>
      </c>
    </row>
    <row r="129" spans="1:2" s="1" customFormat="1" ht="13.15" x14ac:dyDescent="0.4">
      <c r="A129" s="127" t="s">
        <v>408</v>
      </c>
      <c r="B129" s="127">
        <v>440</v>
      </c>
    </row>
    <row r="130" spans="1:2" s="1" customFormat="1" ht="13.15" x14ac:dyDescent="0.4">
      <c r="A130" s="127" t="s">
        <v>787</v>
      </c>
      <c r="B130" s="127">
        <v>446</v>
      </c>
    </row>
    <row r="131" spans="1:2" s="1" customFormat="1" ht="13.15" x14ac:dyDescent="0.4">
      <c r="A131" s="127" t="s">
        <v>411</v>
      </c>
      <c r="B131" s="127">
        <v>450</v>
      </c>
    </row>
    <row r="132" spans="1:2" s="1" customFormat="1" ht="13.15" x14ac:dyDescent="0.4">
      <c r="A132" s="127" t="s">
        <v>412</v>
      </c>
      <c r="B132" s="127">
        <v>454</v>
      </c>
    </row>
    <row r="133" spans="1:2" s="1" customFormat="1" ht="13.15" x14ac:dyDescent="0.4">
      <c r="A133" s="127" t="s">
        <v>413</v>
      </c>
      <c r="B133" s="127">
        <v>458</v>
      </c>
    </row>
    <row r="134" spans="1:2" s="1" customFormat="1" ht="13.15" x14ac:dyDescent="0.4">
      <c r="A134" s="127" t="s">
        <v>786</v>
      </c>
      <c r="B134" s="127">
        <v>462</v>
      </c>
    </row>
    <row r="135" spans="1:2" s="1" customFormat="1" ht="13.15" x14ac:dyDescent="0.4">
      <c r="A135" s="127" t="s">
        <v>414</v>
      </c>
      <c r="B135" s="127">
        <v>466</v>
      </c>
    </row>
    <row r="136" spans="1:2" s="1" customFormat="1" ht="13.15" x14ac:dyDescent="0.4">
      <c r="A136" s="127" t="s">
        <v>415</v>
      </c>
      <c r="B136" s="127">
        <v>470</v>
      </c>
    </row>
    <row r="137" spans="1:2" s="1" customFormat="1" ht="13.15" x14ac:dyDescent="0.4">
      <c r="A137" s="127" t="s">
        <v>416</v>
      </c>
      <c r="B137" s="127">
        <v>478</v>
      </c>
    </row>
    <row r="138" spans="1:2" s="1" customFormat="1" ht="13.15" x14ac:dyDescent="0.4">
      <c r="A138" s="127" t="s">
        <v>417</v>
      </c>
      <c r="B138" s="127">
        <v>480</v>
      </c>
    </row>
    <row r="139" spans="1:2" s="1" customFormat="1" ht="13.15" x14ac:dyDescent="0.4">
      <c r="A139" s="127" t="s">
        <v>418</v>
      </c>
      <c r="B139" s="127">
        <v>484</v>
      </c>
    </row>
    <row r="140" spans="1:2" s="1" customFormat="1" ht="13.15" x14ac:dyDescent="0.4">
      <c r="A140" s="127" t="s">
        <v>785</v>
      </c>
      <c r="B140" s="127">
        <v>490</v>
      </c>
    </row>
    <row r="141" spans="1:2" s="1" customFormat="1" ht="13.15" x14ac:dyDescent="0.4">
      <c r="A141" s="127" t="s">
        <v>420</v>
      </c>
      <c r="B141" s="127">
        <v>496</v>
      </c>
    </row>
    <row r="142" spans="1:2" s="1" customFormat="1" ht="13.15" x14ac:dyDescent="0.4">
      <c r="A142" s="127" t="s">
        <v>784</v>
      </c>
      <c r="B142" s="127">
        <v>498</v>
      </c>
    </row>
    <row r="143" spans="1:2" s="1" customFormat="1" ht="13.15" x14ac:dyDescent="0.4">
      <c r="A143" s="127" t="s">
        <v>421</v>
      </c>
      <c r="B143" s="127">
        <v>499</v>
      </c>
    </row>
    <row r="144" spans="1:2" s="1" customFormat="1" ht="13.15" x14ac:dyDescent="0.4">
      <c r="A144" s="127" t="s">
        <v>783</v>
      </c>
      <c r="B144" s="127">
        <v>500</v>
      </c>
    </row>
    <row r="145" spans="1:2" s="1" customFormat="1" ht="13.15" x14ac:dyDescent="0.4">
      <c r="A145" s="127" t="s">
        <v>422</v>
      </c>
      <c r="B145" s="127">
        <v>504</v>
      </c>
    </row>
    <row r="146" spans="1:2" s="1" customFormat="1" ht="13.15" x14ac:dyDescent="0.4">
      <c r="A146" s="127" t="s">
        <v>423</v>
      </c>
      <c r="B146" s="127">
        <v>508</v>
      </c>
    </row>
    <row r="147" spans="1:2" s="1" customFormat="1" ht="13.15" x14ac:dyDescent="0.4">
      <c r="A147" s="127" t="s">
        <v>435</v>
      </c>
      <c r="B147" s="127">
        <v>512</v>
      </c>
    </row>
    <row r="148" spans="1:2" s="1" customFormat="1" ht="13.15" x14ac:dyDescent="0.4">
      <c r="A148" s="127" t="s">
        <v>426</v>
      </c>
      <c r="B148" s="127">
        <v>520</v>
      </c>
    </row>
    <row r="149" spans="1:2" s="1" customFormat="1" ht="13.15" x14ac:dyDescent="0.4">
      <c r="A149" s="127" t="s">
        <v>427</v>
      </c>
      <c r="B149" s="127">
        <v>524</v>
      </c>
    </row>
    <row r="150" spans="1:2" s="1" customFormat="1" ht="13.15" x14ac:dyDescent="0.4">
      <c r="A150" s="127" t="s">
        <v>428</v>
      </c>
      <c r="B150" s="127">
        <v>528</v>
      </c>
    </row>
    <row r="151" spans="1:2" s="1" customFormat="1" ht="13.15" x14ac:dyDescent="0.4">
      <c r="A151" s="127" t="s">
        <v>782</v>
      </c>
      <c r="B151" s="127">
        <v>531</v>
      </c>
    </row>
    <row r="152" spans="1:2" s="1" customFormat="1" ht="13.15" x14ac:dyDescent="0.4">
      <c r="A152" s="127" t="s">
        <v>781</v>
      </c>
      <c r="B152" s="127">
        <v>533</v>
      </c>
    </row>
    <row r="153" spans="1:2" s="1" customFormat="1" ht="13.15" x14ac:dyDescent="0.4">
      <c r="A153" s="127" t="s">
        <v>780</v>
      </c>
      <c r="B153" s="127">
        <v>534</v>
      </c>
    </row>
    <row r="154" spans="1:2" s="1" customFormat="1" ht="13.15" x14ac:dyDescent="0.4">
      <c r="A154" s="127" t="s">
        <v>779</v>
      </c>
      <c r="B154" s="127">
        <v>535</v>
      </c>
    </row>
    <row r="155" spans="1:2" s="1" customFormat="1" ht="13.15" x14ac:dyDescent="0.4">
      <c r="A155" s="127" t="s">
        <v>778</v>
      </c>
      <c r="B155" s="127">
        <v>540</v>
      </c>
    </row>
    <row r="156" spans="1:2" s="1" customFormat="1" ht="13.15" x14ac:dyDescent="0.4">
      <c r="A156" s="127" t="s">
        <v>493</v>
      </c>
      <c r="B156" s="127">
        <v>548</v>
      </c>
    </row>
    <row r="157" spans="1:2" s="1" customFormat="1" ht="13.15" x14ac:dyDescent="0.4">
      <c r="A157" s="127" t="s">
        <v>430</v>
      </c>
      <c r="B157" s="127">
        <v>554</v>
      </c>
    </row>
    <row r="158" spans="1:2" s="1" customFormat="1" ht="13.15" x14ac:dyDescent="0.4">
      <c r="A158" s="127" t="s">
        <v>431</v>
      </c>
      <c r="B158" s="127">
        <v>558</v>
      </c>
    </row>
    <row r="159" spans="1:2" s="1" customFormat="1" ht="13.15" x14ac:dyDescent="0.4">
      <c r="A159" s="127" t="s">
        <v>432</v>
      </c>
      <c r="B159" s="127">
        <v>562</v>
      </c>
    </row>
    <row r="160" spans="1:2" s="1" customFormat="1" ht="13.15" x14ac:dyDescent="0.4">
      <c r="A160" s="127" t="s">
        <v>433</v>
      </c>
      <c r="B160" s="127">
        <v>566</v>
      </c>
    </row>
    <row r="161" spans="1:2" s="1" customFormat="1" ht="13.15" x14ac:dyDescent="0.4">
      <c r="A161" s="127" t="s">
        <v>777</v>
      </c>
      <c r="B161" s="127">
        <v>570</v>
      </c>
    </row>
    <row r="162" spans="1:2" s="1" customFormat="1" ht="13.15" x14ac:dyDescent="0.4">
      <c r="A162" s="127" t="s">
        <v>776</v>
      </c>
      <c r="B162" s="127">
        <v>574</v>
      </c>
    </row>
    <row r="163" spans="1:2" s="1" customFormat="1" ht="13.15" x14ac:dyDescent="0.4">
      <c r="A163" s="127" t="s">
        <v>434</v>
      </c>
      <c r="B163" s="127">
        <v>579</v>
      </c>
    </row>
    <row r="164" spans="1:2" s="1" customFormat="1" ht="13.15" x14ac:dyDescent="0.4">
      <c r="A164" s="127" t="s">
        <v>775</v>
      </c>
      <c r="B164" s="127">
        <v>580</v>
      </c>
    </row>
    <row r="165" spans="1:2" s="1" customFormat="1" ht="13.15" x14ac:dyDescent="0.4">
      <c r="A165" s="127" t="s">
        <v>774</v>
      </c>
      <c r="B165" s="127">
        <v>583</v>
      </c>
    </row>
    <row r="166" spans="1:2" s="1" customFormat="1" ht="13.15" x14ac:dyDescent="0.4">
      <c r="A166" s="127" t="s">
        <v>773</v>
      </c>
      <c r="B166" s="127">
        <v>584</v>
      </c>
    </row>
    <row r="167" spans="1:2" s="1" customFormat="1" ht="13.15" x14ac:dyDescent="0.4">
      <c r="A167" s="127" t="s">
        <v>437</v>
      </c>
      <c r="B167" s="127">
        <v>585</v>
      </c>
    </row>
    <row r="168" spans="1:2" s="1" customFormat="1" ht="13.15" x14ac:dyDescent="0.4">
      <c r="A168" s="127" t="s">
        <v>436</v>
      </c>
      <c r="B168" s="127">
        <v>586</v>
      </c>
    </row>
    <row r="169" spans="1:2" s="1" customFormat="1" ht="13.15" x14ac:dyDescent="0.4">
      <c r="A169" s="127" t="s">
        <v>438</v>
      </c>
      <c r="B169" s="127">
        <v>591</v>
      </c>
    </row>
    <row r="170" spans="1:2" s="1" customFormat="1" ht="13.15" x14ac:dyDescent="0.4">
      <c r="A170" s="127" t="s">
        <v>439</v>
      </c>
      <c r="B170" s="127">
        <v>598</v>
      </c>
    </row>
    <row r="171" spans="1:2" s="1" customFormat="1" ht="13.15" x14ac:dyDescent="0.4">
      <c r="A171" s="127" t="s">
        <v>440</v>
      </c>
      <c r="B171" s="127">
        <v>600</v>
      </c>
    </row>
    <row r="172" spans="1:2" s="1" customFormat="1" ht="13.15" x14ac:dyDescent="0.4">
      <c r="A172" s="127" t="s">
        <v>441</v>
      </c>
      <c r="B172" s="127">
        <v>604</v>
      </c>
    </row>
    <row r="173" spans="1:2" s="1" customFormat="1" ht="13.15" x14ac:dyDescent="0.4">
      <c r="A173" s="127" t="s">
        <v>442</v>
      </c>
      <c r="B173" s="127">
        <v>608</v>
      </c>
    </row>
    <row r="174" spans="1:2" s="1" customFormat="1" ht="13.15" x14ac:dyDescent="0.4">
      <c r="A174" s="127" t="s">
        <v>772</v>
      </c>
      <c r="B174" s="127">
        <v>612</v>
      </c>
    </row>
    <row r="175" spans="1:2" s="1" customFormat="1" ht="13.15" x14ac:dyDescent="0.4">
      <c r="A175" s="127" t="s">
        <v>443</v>
      </c>
      <c r="B175" s="127">
        <v>616</v>
      </c>
    </row>
    <row r="176" spans="1:2" s="1" customFormat="1" ht="13.15" x14ac:dyDescent="0.4">
      <c r="A176" s="127" t="s">
        <v>444</v>
      </c>
      <c r="B176" s="127">
        <v>620</v>
      </c>
    </row>
    <row r="177" spans="1:2" s="1" customFormat="1" ht="13.15" x14ac:dyDescent="0.4">
      <c r="A177" s="127" t="s">
        <v>377</v>
      </c>
      <c r="B177" s="127">
        <v>624</v>
      </c>
    </row>
    <row r="178" spans="1:2" s="1" customFormat="1" ht="13.15" x14ac:dyDescent="0.4">
      <c r="A178" s="127" t="s">
        <v>477</v>
      </c>
      <c r="B178" s="127">
        <v>626</v>
      </c>
    </row>
    <row r="179" spans="1:2" s="1" customFormat="1" ht="13.15" x14ac:dyDescent="0.4">
      <c r="A179" s="127" t="s">
        <v>445</v>
      </c>
      <c r="B179" s="127">
        <v>634</v>
      </c>
    </row>
    <row r="180" spans="1:2" s="1" customFormat="1" ht="13.15" x14ac:dyDescent="0.4">
      <c r="A180" s="127" t="s">
        <v>446</v>
      </c>
      <c r="B180" s="127">
        <v>642</v>
      </c>
    </row>
    <row r="181" spans="1:2" s="1" customFormat="1" ht="13.15" x14ac:dyDescent="0.4">
      <c r="A181" s="127" t="s">
        <v>447</v>
      </c>
      <c r="B181" s="127">
        <v>643</v>
      </c>
    </row>
    <row r="182" spans="1:2" s="1" customFormat="1" ht="13.15" x14ac:dyDescent="0.4">
      <c r="A182" s="127" t="s">
        <v>448</v>
      </c>
      <c r="B182" s="127">
        <v>646</v>
      </c>
    </row>
    <row r="183" spans="1:2" s="1" customFormat="1" ht="13.15" x14ac:dyDescent="0.4">
      <c r="A183" s="127" t="s">
        <v>771</v>
      </c>
      <c r="B183" s="127">
        <v>654</v>
      </c>
    </row>
    <row r="184" spans="1:2" s="1" customFormat="1" ht="13.15" x14ac:dyDescent="0.4">
      <c r="A184" s="127" t="s">
        <v>449</v>
      </c>
      <c r="B184" s="127">
        <v>659</v>
      </c>
    </row>
    <row r="185" spans="1:2" s="1" customFormat="1" ht="13.15" x14ac:dyDescent="0.4">
      <c r="A185" s="127" t="s">
        <v>770</v>
      </c>
      <c r="B185" s="127">
        <v>660</v>
      </c>
    </row>
    <row r="186" spans="1:2" s="1" customFormat="1" ht="13.15" x14ac:dyDescent="0.4">
      <c r="A186" s="127" t="s">
        <v>450</v>
      </c>
      <c r="B186" s="127">
        <v>662</v>
      </c>
    </row>
    <row r="187" spans="1:2" s="1" customFormat="1" ht="13.15" x14ac:dyDescent="0.4">
      <c r="A187" s="127" t="s">
        <v>769</v>
      </c>
      <c r="B187" s="127">
        <v>666</v>
      </c>
    </row>
    <row r="188" spans="1:2" s="1" customFormat="1" ht="13.15" x14ac:dyDescent="0.4">
      <c r="A188" s="127" t="s">
        <v>451</v>
      </c>
      <c r="B188" s="127">
        <v>670</v>
      </c>
    </row>
    <row r="189" spans="1:2" s="1" customFormat="1" ht="13.15" x14ac:dyDescent="0.4">
      <c r="A189" s="127" t="s">
        <v>768</v>
      </c>
      <c r="B189" s="127">
        <v>674</v>
      </c>
    </row>
    <row r="190" spans="1:2" s="1" customFormat="1" ht="13.15" x14ac:dyDescent="0.4">
      <c r="A190" s="127" t="s">
        <v>767</v>
      </c>
      <c r="B190" s="127">
        <v>678</v>
      </c>
    </row>
    <row r="191" spans="1:2" s="1" customFormat="1" ht="13.15" x14ac:dyDescent="0.4">
      <c r="A191" s="127" t="s">
        <v>453</v>
      </c>
      <c r="B191" s="127">
        <v>682</v>
      </c>
    </row>
    <row r="192" spans="1:2" s="1" customFormat="1" ht="13.15" x14ac:dyDescent="0.4">
      <c r="A192" s="127" t="s">
        <v>454</v>
      </c>
      <c r="B192" s="127">
        <v>686</v>
      </c>
    </row>
    <row r="193" spans="1:2" s="1" customFormat="1" ht="13.15" x14ac:dyDescent="0.4">
      <c r="A193" s="127" t="s">
        <v>455</v>
      </c>
      <c r="B193" s="127">
        <v>688</v>
      </c>
    </row>
    <row r="194" spans="1:2" s="1" customFormat="1" ht="13.15" x14ac:dyDescent="0.4">
      <c r="A194" s="127" t="s">
        <v>456</v>
      </c>
      <c r="B194" s="127">
        <v>690</v>
      </c>
    </row>
    <row r="195" spans="1:2" s="1" customFormat="1" ht="13.15" x14ac:dyDescent="0.4">
      <c r="A195" s="127" t="s">
        <v>457</v>
      </c>
      <c r="B195" s="127">
        <v>694</v>
      </c>
    </row>
    <row r="196" spans="1:2" s="1" customFormat="1" ht="13.15" x14ac:dyDescent="0.4">
      <c r="A196" s="127" t="s">
        <v>384</v>
      </c>
      <c r="B196" s="127">
        <v>699</v>
      </c>
    </row>
    <row r="197" spans="1:2" s="1" customFormat="1" ht="13.15" x14ac:dyDescent="0.4">
      <c r="A197" s="127" t="s">
        <v>458</v>
      </c>
      <c r="B197" s="127">
        <v>702</v>
      </c>
    </row>
    <row r="198" spans="1:2" s="1" customFormat="1" ht="13.15" x14ac:dyDescent="0.4">
      <c r="A198" s="127" t="s">
        <v>459</v>
      </c>
      <c r="B198" s="127">
        <v>703</v>
      </c>
    </row>
    <row r="199" spans="1:2" s="1" customFormat="1" ht="13.15" x14ac:dyDescent="0.4">
      <c r="A199" s="127" t="s">
        <v>495</v>
      </c>
      <c r="B199" s="127">
        <v>704</v>
      </c>
    </row>
    <row r="200" spans="1:2" s="1" customFormat="1" ht="13.15" x14ac:dyDescent="0.4">
      <c r="A200" s="127" t="s">
        <v>460</v>
      </c>
      <c r="B200" s="127">
        <v>705</v>
      </c>
    </row>
    <row r="201" spans="1:2" s="1" customFormat="1" ht="13.15" x14ac:dyDescent="0.4">
      <c r="A201" s="127" t="s">
        <v>462</v>
      </c>
      <c r="B201" s="127">
        <v>706</v>
      </c>
    </row>
    <row r="202" spans="1:2" s="1" customFormat="1" ht="13.15" x14ac:dyDescent="0.4">
      <c r="A202" s="127" t="s">
        <v>766</v>
      </c>
      <c r="B202" s="127">
        <v>711</v>
      </c>
    </row>
    <row r="203" spans="1:2" s="1" customFormat="1" ht="13.15" x14ac:dyDescent="0.4">
      <c r="A203" s="127" t="s">
        <v>498</v>
      </c>
      <c r="B203" s="127">
        <v>716</v>
      </c>
    </row>
    <row r="204" spans="1:2" s="1" customFormat="1" ht="13.15" x14ac:dyDescent="0.4">
      <c r="A204" s="127" t="s">
        <v>465</v>
      </c>
      <c r="B204" s="127">
        <v>724</v>
      </c>
    </row>
    <row r="205" spans="1:2" s="1" customFormat="1" ht="13.15" x14ac:dyDescent="0.4">
      <c r="A205" s="127" t="s">
        <v>464</v>
      </c>
      <c r="B205" s="127">
        <v>728</v>
      </c>
    </row>
    <row r="206" spans="1:2" s="1" customFormat="1" ht="13.15" x14ac:dyDescent="0.4">
      <c r="A206" s="127" t="s">
        <v>467</v>
      </c>
      <c r="B206" s="127">
        <v>729</v>
      </c>
    </row>
    <row r="207" spans="1:2" s="1" customFormat="1" ht="13.15" x14ac:dyDescent="0.4">
      <c r="A207" s="127" t="s">
        <v>468</v>
      </c>
      <c r="B207" s="127">
        <v>740</v>
      </c>
    </row>
    <row r="208" spans="1:2" s="1" customFormat="1" ht="13.15" x14ac:dyDescent="0.4">
      <c r="A208" s="127" t="s">
        <v>470</v>
      </c>
      <c r="B208" s="127">
        <v>752</v>
      </c>
    </row>
    <row r="209" spans="1:2" s="1" customFormat="1" ht="13.15" x14ac:dyDescent="0.4">
      <c r="A209" s="127" t="s">
        <v>471</v>
      </c>
      <c r="B209" s="127">
        <v>757</v>
      </c>
    </row>
    <row r="210" spans="1:2" s="1" customFormat="1" ht="13.15" x14ac:dyDescent="0.4">
      <c r="A210" s="127" t="s">
        <v>765</v>
      </c>
      <c r="B210" s="127">
        <v>760</v>
      </c>
    </row>
    <row r="211" spans="1:2" s="1" customFormat="1" ht="13.15" x14ac:dyDescent="0.4">
      <c r="A211" s="127" t="s">
        <v>474</v>
      </c>
      <c r="B211" s="127">
        <v>762</v>
      </c>
    </row>
    <row r="212" spans="1:2" s="1" customFormat="1" ht="13.15" x14ac:dyDescent="0.4">
      <c r="A212" s="127" t="s">
        <v>476</v>
      </c>
      <c r="B212" s="127">
        <v>764</v>
      </c>
    </row>
    <row r="213" spans="1:2" s="1" customFormat="1" ht="13.15" x14ac:dyDescent="0.4">
      <c r="A213" s="127" t="s">
        <v>478</v>
      </c>
      <c r="B213" s="127">
        <v>768</v>
      </c>
    </row>
    <row r="214" spans="1:2" s="1" customFormat="1" ht="13.15" x14ac:dyDescent="0.4">
      <c r="A214" s="127" t="s">
        <v>764</v>
      </c>
      <c r="B214" s="127">
        <v>772</v>
      </c>
    </row>
    <row r="215" spans="1:2" s="1" customFormat="1" ht="13.15" x14ac:dyDescent="0.4">
      <c r="A215" s="127" t="s">
        <v>479</v>
      </c>
      <c r="B215" s="127">
        <v>776</v>
      </c>
    </row>
    <row r="216" spans="1:2" s="1" customFormat="1" ht="13.15" x14ac:dyDescent="0.4">
      <c r="A216" s="127" t="s">
        <v>480</v>
      </c>
      <c r="B216" s="127">
        <v>780</v>
      </c>
    </row>
    <row r="217" spans="1:2" s="1" customFormat="1" ht="13.15" x14ac:dyDescent="0.4">
      <c r="A217" s="127" t="s">
        <v>487</v>
      </c>
      <c r="B217" s="127">
        <v>784</v>
      </c>
    </row>
    <row r="218" spans="1:2" s="1" customFormat="1" ht="13.15" x14ac:dyDescent="0.4">
      <c r="A218" s="127" t="s">
        <v>481</v>
      </c>
      <c r="B218" s="127">
        <v>788</v>
      </c>
    </row>
    <row r="219" spans="1:2" s="1" customFormat="1" ht="13.15" x14ac:dyDescent="0.4">
      <c r="A219" s="127" t="s">
        <v>482</v>
      </c>
      <c r="B219" s="127">
        <v>792</v>
      </c>
    </row>
    <row r="220" spans="1:2" s="1" customFormat="1" ht="13.15" x14ac:dyDescent="0.4">
      <c r="A220" s="127" t="s">
        <v>483</v>
      </c>
      <c r="B220" s="127">
        <v>795</v>
      </c>
    </row>
    <row r="221" spans="1:2" s="1" customFormat="1" ht="13.15" x14ac:dyDescent="0.4">
      <c r="A221" s="127" t="s">
        <v>763</v>
      </c>
      <c r="B221" s="127">
        <v>796</v>
      </c>
    </row>
    <row r="222" spans="1:2" s="1" customFormat="1" ht="13.15" x14ac:dyDescent="0.4">
      <c r="A222" s="127" t="s">
        <v>484</v>
      </c>
      <c r="B222" s="127">
        <v>798</v>
      </c>
    </row>
    <row r="223" spans="1:2" s="1" customFormat="1" ht="13.15" x14ac:dyDescent="0.4">
      <c r="A223" s="127" t="s">
        <v>485</v>
      </c>
      <c r="B223" s="127">
        <v>800</v>
      </c>
    </row>
    <row r="224" spans="1:2" s="1" customFormat="1" ht="13.15" x14ac:dyDescent="0.4">
      <c r="A224" s="127" t="s">
        <v>486</v>
      </c>
      <c r="B224" s="127">
        <v>804</v>
      </c>
    </row>
    <row r="225" spans="1:2" s="1" customFormat="1" ht="13.15" x14ac:dyDescent="0.4">
      <c r="A225" s="127" t="s">
        <v>762</v>
      </c>
      <c r="B225" s="127">
        <v>807</v>
      </c>
    </row>
    <row r="226" spans="1:2" s="1" customFormat="1" ht="13.15" x14ac:dyDescent="0.4">
      <c r="A226" s="127" t="s">
        <v>359</v>
      </c>
      <c r="B226" s="127">
        <v>818</v>
      </c>
    </row>
    <row r="227" spans="1:2" s="1" customFormat="1" ht="13.15" x14ac:dyDescent="0.4">
      <c r="A227" s="127" t="s">
        <v>488</v>
      </c>
      <c r="B227" s="127">
        <v>826</v>
      </c>
    </row>
    <row r="228" spans="1:2" s="1" customFormat="1" ht="13.15" x14ac:dyDescent="0.4">
      <c r="A228" s="127" t="s">
        <v>761</v>
      </c>
      <c r="B228" s="127">
        <v>834</v>
      </c>
    </row>
    <row r="229" spans="1:2" s="1" customFormat="1" ht="13.15" x14ac:dyDescent="0.4">
      <c r="A229" s="127" t="s">
        <v>760</v>
      </c>
      <c r="B229" s="127">
        <v>842</v>
      </c>
    </row>
    <row r="230" spans="1:2" s="1" customFormat="1" ht="13.15" x14ac:dyDescent="0.4">
      <c r="A230" s="127" t="s">
        <v>333</v>
      </c>
      <c r="B230" s="127">
        <v>854</v>
      </c>
    </row>
    <row r="231" spans="1:2" s="1" customFormat="1" ht="13.15" x14ac:dyDescent="0.4">
      <c r="A231" s="127" t="s">
        <v>491</v>
      </c>
      <c r="B231" s="127">
        <v>858</v>
      </c>
    </row>
    <row r="232" spans="1:2" s="1" customFormat="1" ht="13.15" x14ac:dyDescent="0.4">
      <c r="A232" s="127" t="s">
        <v>492</v>
      </c>
      <c r="B232" s="127">
        <v>860</v>
      </c>
    </row>
    <row r="233" spans="1:2" s="1" customFormat="1" ht="13.15" x14ac:dyDescent="0.4">
      <c r="A233" s="127" t="s">
        <v>759</v>
      </c>
      <c r="B233" s="127">
        <v>862</v>
      </c>
    </row>
    <row r="234" spans="1:2" s="1" customFormat="1" ht="13.15" x14ac:dyDescent="0.4">
      <c r="A234" s="127" t="s">
        <v>758</v>
      </c>
      <c r="B234" s="127">
        <v>876</v>
      </c>
    </row>
    <row r="235" spans="1:2" s="1" customFormat="1" ht="13.15" x14ac:dyDescent="0.4">
      <c r="A235" s="127" t="s">
        <v>452</v>
      </c>
      <c r="B235" s="127">
        <v>882</v>
      </c>
    </row>
    <row r="236" spans="1:2" s="1" customFormat="1" ht="13.15" x14ac:dyDescent="0.4">
      <c r="A236" s="127" t="s">
        <v>496</v>
      </c>
      <c r="B236" s="127">
        <v>887</v>
      </c>
    </row>
    <row r="237" spans="1:2" s="1" customFormat="1" ht="13.15" x14ac:dyDescent="0.4">
      <c r="A237" s="127" t="s">
        <v>497</v>
      </c>
      <c r="B237" s="127">
        <v>894</v>
      </c>
    </row>
    <row r="238" spans="1:2" s="1" customFormat="1" ht="13.15" x14ac:dyDescent="0.4"/>
    <row r="239" spans="1:2" s="1" customFormat="1" ht="13.15" x14ac:dyDescent="0.4"/>
    <row r="240" spans="1:2" s="1" customFormat="1" ht="13.15" x14ac:dyDescent="0.4"/>
    <row r="241" s="1" customFormat="1" ht="13.15" x14ac:dyDescent="0.4"/>
    <row r="242" s="1" customFormat="1" ht="13.15" x14ac:dyDescent="0.4"/>
    <row r="243" s="1" customFormat="1" ht="13.15" x14ac:dyDescent="0.4"/>
    <row r="244" s="1" customFormat="1" ht="13.15" x14ac:dyDescent="0.4"/>
    <row r="245" s="1" customFormat="1" ht="13.15" x14ac:dyDescent="0.4"/>
    <row r="246" s="1" customFormat="1" ht="13.15" x14ac:dyDescent="0.4"/>
    <row r="247" s="1" customFormat="1" ht="13.15" x14ac:dyDescent="0.4"/>
    <row r="248" s="1" customFormat="1" ht="13.15" x14ac:dyDescent="0.4"/>
    <row r="249" s="1" customFormat="1" ht="13.15" x14ac:dyDescent="0.4"/>
    <row r="250" s="1" customFormat="1" ht="13.15" x14ac:dyDescent="0.4"/>
    <row r="251" s="1" customFormat="1" ht="13.15" x14ac:dyDescent="0.4"/>
    <row r="252" s="1" customFormat="1" ht="13.15" x14ac:dyDescent="0.4"/>
    <row r="253" s="1" customFormat="1" ht="13.15" x14ac:dyDescent="0.4"/>
    <row r="254" s="1" customFormat="1" ht="13.15" x14ac:dyDescent="0.4"/>
    <row r="255" s="1" customFormat="1" ht="13.15" x14ac:dyDescent="0.4"/>
    <row r="256" s="1" customFormat="1" ht="13.15" x14ac:dyDescent="0.4"/>
    <row r="257" s="1" customFormat="1" ht="13.15" x14ac:dyDescent="0.4"/>
    <row r="258" s="1" customFormat="1" ht="13.15" x14ac:dyDescent="0.4"/>
    <row r="259" s="1" customFormat="1" ht="13.15" x14ac:dyDescent="0.4"/>
    <row r="260" s="1" customFormat="1" ht="13.15" x14ac:dyDescent="0.4"/>
    <row r="261" s="1" customFormat="1" ht="13.15" x14ac:dyDescent="0.4"/>
    <row r="262" s="1" customFormat="1" ht="13.15" x14ac:dyDescent="0.4"/>
    <row r="263" s="1" customFormat="1" ht="13.15" x14ac:dyDescent="0.4"/>
    <row r="264" s="1" customFormat="1" ht="13.15" x14ac:dyDescent="0.4"/>
    <row r="265" s="1" customFormat="1" ht="13.15" x14ac:dyDescent="0.4"/>
    <row r="266" s="1" customFormat="1" ht="13.15" x14ac:dyDescent="0.4"/>
    <row r="267" s="1" customFormat="1" ht="13.15" x14ac:dyDescent="0.4"/>
    <row r="268" s="1" customFormat="1" ht="13.15" x14ac:dyDescent="0.4"/>
    <row r="269" s="1" customFormat="1" ht="13.15" x14ac:dyDescent="0.4"/>
    <row r="270" s="1" customFormat="1" ht="13.15" x14ac:dyDescent="0.4"/>
    <row r="271" s="1" customFormat="1" ht="13.15" x14ac:dyDescent="0.4"/>
    <row r="272" s="1" customFormat="1" ht="13.15" x14ac:dyDescent="0.4"/>
    <row r="273" s="1" customFormat="1" ht="13.15" x14ac:dyDescent="0.4"/>
    <row r="274" s="1" customFormat="1" ht="13.15" x14ac:dyDescent="0.4"/>
    <row r="275" s="1" customFormat="1" ht="13.15" x14ac:dyDescent="0.4"/>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C942B-41D2-4BC6-878D-300B725375E2}">
  <dimension ref="A1:DG97"/>
  <sheetViews>
    <sheetView zoomScale="90" zoomScaleNormal="90" workbookViewId="0">
      <pane xSplit="1" ySplit="2" topLeftCell="B3" activePane="bottomRight" state="frozen"/>
      <selection pane="topRight" activeCell="B1" sqref="B1"/>
      <selection pane="bottomLeft" activeCell="A2" sqref="A2"/>
      <selection pane="bottomRight" activeCell="A17" sqref="A17"/>
    </sheetView>
  </sheetViews>
  <sheetFormatPr defaultColWidth="9.1328125" defaultRowHeight="13.15" x14ac:dyDescent="0.4"/>
  <cols>
    <col min="1" max="1" width="18.1328125" style="1" customWidth="1"/>
    <col min="2" max="2" width="17" style="59" customWidth="1"/>
    <col min="3" max="3" width="18.1328125" style="59" customWidth="1"/>
    <col min="4" max="4" width="15.59765625" style="60" customWidth="1"/>
    <col min="5" max="6" width="18.1328125" style="59" customWidth="1"/>
    <col min="7" max="7" width="16.3984375" style="60" customWidth="1"/>
    <col min="8" max="8" width="12.73046875" style="59" customWidth="1"/>
    <col min="9" max="9" width="16.73046875" style="59" customWidth="1"/>
    <col min="10" max="10" width="12.1328125" style="61" bestFit="1" customWidth="1"/>
    <col min="11" max="11" width="14.59765625" style="59" customWidth="1"/>
    <col min="12" max="12" width="12.3984375" style="59" bestFit="1" customWidth="1"/>
    <col min="13" max="13" width="13.86328125" style="61" customWidth="1"/>
    <col min="14" max="14" width="12.86328125" style="59" customWidth="1"/>
    <col min="15" max="15" width="12.59765625" style="59" bestFit="1" customWidth="1"/>
    <col min="16" max="16" width="12.265625" style="61" customWidth="1"/>
    <col min="17" max="17" width="15" style="59" customWidth="1"/>
    <col min="18" max="18" width="13.59765625" style="59" bestFit="1" customWidth="1"/>
    <col min="19" max="19" width="14.3984375" style="61" customWidth="1"/>
    <col min="20" max="20" width="14.3984375" style="59" customWidth="1"/>
    <col min="21" max="21" width="13.59765625" style="59" bestFit="1" customWidth="1"/>
    <col min="22" max="22" width="13.1328125" style="61" customWidth="1"/>
    <col min="23" max="23" width="14.73046875" style="59" customWidth="1"/>
    <col min="24" max="24" width="15.265625" style="59" bestFit="1" customWidth="1"/>
    <col min="25" max="25" width="14.3984375" style="61" customWidth="1"/>
    <col min="26" max="26" width="14.3984375" style="59" customWidth="1"/>
    <col min="27" max="27" width="15.265625" style="59" bestFit="1" customWidth="1"/>
    <col min="28" max="28" width="13.265625" style="61" customWidth="1"/>
    <col min="29" max="29" width="16" style="59" customWidth="1"/>
    <col min="30" max="30" width="20.1328125" style="59" bestFit="1" customWidth="1"/>
    <col min="31" max="31" width="14.59765625" style="61" customWidth="1"/>
    <col min="32" max="32" width="14.59765625" style="59" customWidth="1"/>
    <col min="33" max="33" width="14" style="59" bestFit="1" customWidth="1"/>
    <col min="34" max="34" width="13.1328125" style="61" customWidth="1"/>
    <col min="35" max="35" width="15" style="59" customWidth="1"/>
    <col min="36" max="36" width="13.59765625" style="59" bestFit="1" customWidth="1"/>
    <col min="37" max="37" width="13.86328125" style="61" customWidth="1"/>
    <col min="38" max="38" width="13.265625" style="59" customWidth="1"/>
    <col min="39" max="39" width="19" style="59" bestFit="1" customWidth="1"/>
    <col min="40" max="40" width="13.1328125" style="61" customWidth="1"/>
    <col min="41" max="41" width="16" style="59" customWidth="1"/>
    <col min="42" max="42" width="14" style="59" bestFit="1" customWidth="1"/>
    <col min="43" max="43" width="14.265625" style="61" customWidth="1"/>
    <col min="44" max="45" width="14.265625" style="62" customWidth="1"/>
    <col min="46" max="46" width="14.265625" style="61" customWidth="1"/>
    <col min="47" max="48" width="14.265625" style="62" customWidth="1"/>
    <col min="49" max="49" width="14.265625" style="61" customWidth="1"/>
    <col min="50" max="50" width="14" style="63" customWidth="1"/>
    <col min="51" max="51" width="13.59765625" style="63" bestFit="1" customWidth="1"/>
    <col min="52" max="52" width="11.265625" style="64" customWidth="1"/>
    <col min="53" max="53" width="15.265625" style="63" customWidth="1"/>
    <col min="54" max="54" width="15.265625" style="63" bestFit="1" customWidth="1"/>
    <col min="55" max="55" width="14.265625" style="64" customWidth="1"/>
    <col min="56" max="56" width="14.59765625" style="59" customWidth="1"/>
    <col min="57" max="57" width="15.265625" style="59" bestFit="1" customWidth="1"/>
    <col min="58" max="58" width="12.3984375" style="61" customWidth="1"/>
    <col min="59" max="59" width="14.86328125" style="59" customWidth="1"/>
    <col min="60" max="60" width="15.3984375" style="59" bestFit="1" customWidth="1"/>
    <col min="61" max="61" width="14.3984375" style="61" customWidth="1"/>
    <col min="62" max="63" width="14.3984375" style="62" customWidth="1"/>
    <col min="64" max="64" width="14.3984375" style="61" customWidth="1"/>
    <col min="65" max="66" width="14.3984375" style="62" customWidth="1"/>
    <col min="67" max="67" width="14.3984375" style="61" customWidth="1"/>
    <col min="68" max="69" width="14.3984375" style="62" customWidth="1"/>
    <col min="70" max="70" width="14.3984375" style="61" customWidth="1"/>
    <col min="71" max="72" width="14.3984375" style="62" customWidth="1"/>
    <col min="73" max="73" width="14.3984375" style="61" customWidth="1"/>
    <col min="74" max="74" width="15.73046875" style="63" customWidth="1"/>
    <col min="75" max="75" width="15.265625" style="63" bestFit="1" customWidth="1"/>
    <col min="76" max="76" width="12.1328125" style="64" customWidth="1"/>
    <col min="77" max="77" width="15" style="63" customWidth="1"/>
    <col min="78" max="78" width="15.3984375" style="63" bestFit="1" customWidth="1"/>
    <col min="79" max="79" width="13.73046875" style="64" customWidth="1"/>
    <col min="80" max="81" width="13.73046875" style="62" customWidth="1"/>
    <col min="82" max="82" width="13.73046875" style="61" customWidth="1"/>
    <col min="83" max="84" width="13.73046875" style="62" customWidth="1"/>
    <col min="85" max="85" width="13.73046875" style="61" customWidth="1"/>
    <col min="86" max="86" width="15.73046875" style="59" customWidth="1"/>
    <col min="87" max="87" width="15.265625" style="59" bestFit="1" customWidth="1"/>
    <col min="88" max="88" width="13.265625" style="61" customWidth="1"/>
    <col min="89" max="89" width="15.3984375" style="59" customWidth="1"/>
    <col min="90" max="90" width="15.3984375" style="59" bestFit="1" customWidth="1"/>
    <col min="91" max="91" width="14" style="61" customWidth="1"/>
    <col min="92" max="93" width="14" style="62" customWidth="1"/>
    <col min="94" max="94" width="14" style="61" customWidth="1"/>
    <col min="95" max="96" width="14" style="62" customWidth="1"/>
    <col min="97" max="97" width="14" style="61" customWidth="1"/>
    <col min="98" max="98" width="13.86328125" style="63" customWidth="1"/>
    <col min="99" max="99" width="15.3984375" style="63" bestFit="1" customWidth="1"/>
    <col min="100" max="100" width="13" style="64" customWidth="1"/>
    <col min="101" max="101" width="15.265625" style="63" customWidth="1"/>
    <col min="102" max="102" width="15.265625" style="63" bestFit="1" customWidth="1"/>
    <col min="103" max="103" width="14" style="64" customWidth="1"/>
    <col min="104" max="104" width="14.3984375" style="59" customWidth="1"/>
    <col min="105" max="105" width="14.59765625" style="59" bestFit="1" customWidth="1"/>
    <col min="106" max="106" width="12.73046875" style="61" customWidth="1"/>
    <col min="107" max="107" width="15.3984375" style="59" customWidth="1"/>
    <col min="108" max="108" width="15.3984375" style="59" bestFit="1" customWidth="1"/>
    <col min="109" max="109" width="13.73046875" style="61" customWidth="1"/>
    <col min="110" max="110" width="9.1328125" style="1"/>
    <col min="111" max="111" width="12.3984375" style="1" bestFit="1" customWidth="1"/>
    <col min="112" max="16384" width="9.1328125" style="1"/>
  </cols>
  <sheetData>
    <row r="1" spans="1:109" ht="76.900000000000006" customHeight="1" x14ac:dyDescent="0.4"/>
    <row r="2" spans="1:109" s="70" customFormat="1" ht="65.650000000000006" x14ac:dyDescent="0.45">
      <c r="A2" s="65" t="s">
        <v>551</v>
      </c>
      <c r="B2" s="66" t="s">
        <v>552</v>
      </c>
      <c r="C2" s="66" t="s">
        <v>553</v>
      </c>
      <c r="D2" s="67" t="s">
        <v>554</v>
      </c>
      <c r="E2" s="66" t="s">
        <v>555</v>
      </c>
      <c r="F2" s="66" t="s">
        <v>556</v>
      </c>
      <c r="G2" s="67" t="s">
        <v>557</v>
      </c>
      <c r="H2" s="68" t="s">
        <v>552</v>
      </c>
      <c r="I2" s="68" t="s">
        <v>553</v>
      </c>
      <c r="J2" s="69" t="s">
        <v>554</v>
      </c>
      <c r="K2" s="68" t="s">
        <v>555</v>
      </c>
      <c r="L2" s="68" t="s">
        <v>556</v>
      </c>
      <c r="M2" s="69" t="s">
        <v>557</v>
      </c>
      <c r="N2" s="66" t="s">
        <v>552</v>
      </c>
      <c r="O2" s="66" t="s">
        <v>553</v>
      </c>
      <c r="P2" s="67" t="s">
        <v>554</v>
      </c>
      <c r="Q2" s="66" t="s">
        <v>555</v>
      </c>
      <c r="R2" s="66" t="s">
        <v>556</v>
      </c>
      <c r="S2" s="67" t="s">
        <v>557</v>
      </c>
      <c r="T2" s="68" t="s">
        <v>552</v>
      </c>
      <c r="U2" s="68" t="s">
        <v>553</v>
      </c>
      <c r="V2" s="69" t="s">
        <v>554</v>
      </c>
      <c r="W2" s="68" t="s">
        <v>555</v>
      </c>
      <c r="X2" s="68" t="s">
        <v>556</v>
      </c>
      <c r="Y2" s="69" t="s">
        <v>557</v>
      </c>
      <c r="Z2" s="66" t="s">
        <v>552</v>
      </c>
      <c r="AA2" s="66" t="s">
        <v>553</v>
      </c>
      <c r="AB2" s="67" t="s">
        <v>554</v>
      </c>
      <c r="AC2" s="66" t="s">
        <v>555</v>
      </c>
      <c r="AD2" s="66" t="s">
        <v>556</v>
      </c>
      <c r="AE2" s="67" t="s">
        <v>557</v>
      </c>
      <c r="AF2" s="68" t="s">
        <v>552</v>
      </c>
      <c r="AG2" s="68" t="s">
        <v>553</v>
      </c>
      <c r="AH2" s="69" t="s">
        <v>554</v>
      </c>
      <c r="AI2" s="68" t="s">
        <v>555</v>
      </c>
      <c r="AJ2" s="68" t="s">
        <v>556</v>
      </c>
      <c r="AK2" s="69" t="s">
        <v>557</v>
      </c>
      <c r="AL2" s="66" t="s">
        <v>552</v>
      </c>
      <c r="AM2" s="66" t="s">
        <v>553</v>
      </c>
      <c r="AN2" s="67" t="s">
        <v>554</v>
      </c>
      <c r="AO2" s="66" t="s">
        <v>555</v>
      </c>
      <c r="AP2" s="66" t="s">
        <v>556</v>
      </c>
      <c r="AQ2" s="67" t="s">
        <v>557</v>
      </c>
      <c r="AR2" s="68" t="s">
        <v>552</v>
      </c>
      <c r="AS2" s="68" t="s">
        <v>553</v>
      </c>
      <c r="AT2" s="69" t="s">
        <v>554</v>
      </c>
      <c r="AU2" s="68" t="s">
        <v>555</v>
      </c>
      <c r="AV2" s="68" t="s">
        <v>556</v>
      </c>
      <c r="AW2" s="69" t="s">
        <v>557</v>
      </c>
      <c r="AX2" s="66" t="s">
        <v>552</v>
      </c>
      <c r="AY2" s="66" t="s">
        <v>553</v>
      </c>
      <c r="AZ2" s="67" t="s">
        <v>554</v>
      </c>
      <c r="BA2" s="66" t="s">
        <v>555</v>
      </c>
      <c r="BB2" s="66" t="s">
        <v>556</v>
      </c>
      <c r="BC2" s="67" t="s">
        <v>557</v>
      </c>
      <c r="BD2" s="68" t="s">
        <v>552</v>
      </c>
      <c r="BE2" s="68" t="s">
        <v>553</v>
      </c>
      <c r="BF2" s="69" t="s">
        <v>554</v>
      </c>
      <c r="BG2" s="68" t="s">
        <v>555</v>
      </c>
      <c r="BH2" s="68" t="s">
        <v>556</v>
      </c>
      <c r="BI2" s="69" t="s">
        <v>557</v>
      </c>
      <c r="BJ2" s="66" t="s">
        <v>552</v>
      </c>
      <c r="BK2" s="66" t="s">
        <v>553</v>
      </c>
      <c r="BL2" s="67" t="s">
        <v>554</v>
      </c>
      <c r="BM2" s="66" t="s">
        <v>555</v>
      </c>
      <c r="BN2" s="66" t="s">
        <v>556</v>
      </c>
      <c r="BO2" s="67" t="s">
        <v>557</v>
      </c>
      <c r="BP2" s="68" t="s">
        <v>552</v>
      </c>
      <c r="BQ2" s="68" t="s">
        <v>553</v>
      </c>
      <c r="BR2" s="69" t="s">
        <v>554</v>
      </c>
      <c r="BS2" s="68" t="s">
        <v>555</v>
      </c>
      <c r="BT2" s="68" t="s">
        <v>556</v>
      </c>
      <c r="BU2" s="69" t="s">
        <v>557</v>
      </c>
      <c r="BV2" s="66" t="s">
        <v>552</v>
      </c>
      <c r="BW2" s="66" t="s">
        <v>553</v>
      </c>
      <c r="BX2" s="67" t="s">
        <v>554</v>
      </c>
      <c r="BY2" s="66" t="s">
        <v>555</v>
      </c>
      <c r="BZ2" s="66" t="s">
        <v>556</v>
      </c>
      <c r="CA2" s="67" t="s">
        <v>557</v>
      </c>
      <c r="CB2" s="68" t="s">
        <v>552</v>
      </c>
      <c r="CC2" s="68" t="s">
        <v>553</v>
      </c>
      <c r="CD2" s="69" t="s">
        <v>554</v>
      </c>
      <c r="CE2" s="68" t="s">
        <v>555</v>
      </c>
      <c r="CF2" s="68" t="s">
        <v>556</v>
      </c>
      <c r="CG2" s="69" t="s">
        <v>557</v>
      </c>
      <c r="CH2" s="66" t="s">
        <v>552</v>
      </c>
      <c r="CI2" s="66" t="s">
        <v>553</v>
      </c>
      <c r="CJ2" s="67" t="s">
        <v>554</v>
      </c>
      <c r="CK2" s="66" t="s">
        <v>555</v>
      </c>
      <c r="CL2" s="66" t="s">
        <v>556</v>
      </c>
      <c r="CM2" s="67" t="s">
        <v>557</v>
      </c>
      <c r="CN2" s="68" t="s">
        <v>552</v>
      </c>
      <c r="CO2" s="68" t="s">
        <v>553</v>
      </c>
      <c r="CP2" s="69" t="s">
        <v>554</v>
      </c>
      <c r="CQ2" s="68" t="s">
        <v>555</v>
      </c>
      <c r="CR2" s="68" t="s">
        <v>556</v>
      </c>
      <c r="CS2" s="69" t="s">
        <v>557</v>
      </c>
      <c r="CT2" s="66" t="s">
        <v>552</v>
      </c>
      <c r="CU2" s="66" t="s">
        <v>553</v>
      </c>
      <c r="CV2" s="67" t="s">
        <v>554</v>
      </c>
      <c r="CW2" s="66" t="s">
        <v>555</v>
      </c>
      <c r="CX2" s="66" t="s">
        <v>556</v>
      </c>
      <c r="CY2" s="67" t="s">
        <v>557</v>
      </c>
      <c r="CZ2" s="68" t="s">
        <v>552</v>
      </c>
      <c r="DA2" s="68" t="s">
        <v>553</v>
      </c>
      <c r="DB2" s="69" t="s">
        <v>554</v>
      </c>
      <c r="DC2" s="68" t="s">
        <v>555</v>
      </c>
      <c r="DD2" s="68" t="s">
        <v>556</v>
      </c>
      <c r="DE2" s="69" t="s">
        <v>557</v>
      </c>
    </row>
    <row r="3" spans="1:109" x14ac:dyDescent="0.4">
      <c r="B3" s="144" t="s">
        <v>310</v>
      </c>
      <c r="C3" s="144"/>
      <c r="D3" s="144"/>
      <c r="E3" s="144"/>
      <c r="F3" s="144"/>
      <c r="G3" s="144"/>
      <c r="H3" s="143" t="s">
        <v>313</v>
      </c>
      <c r="I3" s="143"/>
      <c r="J3" s="143"/>
      <c r="K3" s="143"/>
      <c r="L3" s="143"/>
      <c r="M3" s="143"/>
      <c r="N3" s="144" t="s">
        <v>330</v>
      </c>
      <c r="O3" s="144"/>
      <c r="P3" s="144"/>
      <c r="Q3" s="144"/>
      <c r="R3" s="144"/>
      <c r="S3" s="144"/>
      <c r="T3" s="143" t="s">
        <v>338</v>
      </c>
      <c r="U3" s="143"/>
      <c r="V3" s="143"/>
      <c r="W3" s="143"/>
      <c r="X3" s="143"/>
      <c r="Y3" s="143"/>
      <c r="Z3" s="144" t="s">
        <v>344</v>
      </c>
      <c r="AA3" s="144"/>
      <c r="AB3" s="144"/>
      <c r="AC3" s="144"/>
      <c r="AD3" s="144"/>
      <c r="AE3" s="144"/>
      <c r="AF3" s="143" t="s">
        <v>367</v>
      </c>
      <c r="AG3" s="143"/>
      <c r="AH3" s="143"/>
      <c r="AI3" s="143"/>
      <c r="AJ3" s="143"/>
      <c r="AK3" s="143"/>
      <c r="AL3" s="144" t="s">
        <v>371</v>
      </c>
      <c r="AM3" s="144"/>
      <c r="AN3" s="144"/>
      <c r="AO3" s="144"/>
      <c r="AP3" s="144"/>
      <c r="AQ3" s="144"/>
      <c r="AR3" s="143" t="s">
        <v>385</v>
      </c>
      <c r="AS3" s="143"/>
      <c r="AT3" s="143"/>
      <c r="AU3" s="147"/>
      <c r="AV3" s="143"/>
      <c r="AW3" s="143"/>
      <c r="AX3" s="153" t="s">
        <v>390</v>
      </c>
      <c r="AY3" s="144"/>
      <c r="AZ3" s="144"/>
      <c r="BA3" s="153"/>
      <c r="BB3" s="144"/>
      <c r="BC3" s="152"/>
      <c r="BD3" s="147" t="s">
        <v>392</v>
      </c>
      <c r="BE3" s="143"/>
      <c r="BF3" s="143"/>
      <c r="BG3" s="147"/>
      <c r="BH3" s="143"/>
      <c r="BI3" s="143"/>
      <c r="BJ3" s="153" t="s">
        <v>558</v>
      </c>
      <c r="BK3" s="144"/>
      <c r="BL3" s="144"/>
      <c r="BM3" s="153"/>
      <c r="BN3" s="144"/>
      <c r="BO3" s="144"/>
      <c r="BP3" s="147" t="s">
        <v>418</v>
      </c>
      <c r="BQ3" s="143"/>
      <c r="BR3" s="143"/>
      <c r="BS3" s="147"/>
      <c r="BT3" s="143"/>
      <c r="BU3" s="143"/>
      <c r="BV3" s="153" t="s">
        <v>559</v>
      </c>
      <c r="BW3" s="144"/>
      <c r="BX3" s="144"/>
      <c r="BY3" s="153"/>
      <c r="BZ3" s="144"/>
      <c r="CA3" s="144"/>
      <c r="CB3" s="147" t="s">
        <v>453</v>
      </c>
      <c r="CC3" s="143"/>
      <c r="CD3" s="143"/>
      <c r="CE3" s="147"/>
      <c r="CF3" s="143"/>
      <c r="CG3" s="143"/>
      <c r="CH3" s="153" t="s">
        <v>384</v>
      </c>
      <c r="CI3" s="144"/>
      <c r="CJ3" s="144"/>
      <c r="CK3" s="153"/>
      <c r="CL3" s="144"/>
      <c r="CM3" s="144"/>
      <c r="CN3" s="147" t="s">
        <v>482</v>
      </c>
      <c r="CO3" s="143"/>
      <c r="CP3" s="143"/>
      <c r="CQ3" s="147"/>
      <c r="CR3" s="143"/>
      <c r="CS3" s="143"/>
      <c r="CT3" s="153" t="s">
        <v>560</v>
      </c>
      <c r="CU3" s="144"/>
      <c r="CV3" s="144"/>
      <c r="CW3" s="153"/>
      <c r="CX3" s="144"/>
      <c r="CY3" s="144"/>
      <c r="CZ3" s="147" t="s">
        <v>561</v>
      </c>
      <c r="DA3" s="143"/>
      <c r="DB3" s="143"/>
      <c r="DC3" s="147"/>
      <c r="DD3" s="143"/>
      <c r="DE3" s="143"/>
    </row>
    <row r="4" spans="1:109" x14ac:dyDescent="0.4">
      <c r="A4" s="5" t="s">
        <v>562</v>
      </c>
      <c r="B4" s="71"/>
      <c r="C4" s="71"/>
      <c r="D4" s="72"/>
      <c r="E4" s="71"/>
      <c r="F4" s="71"/>
      <c r="G4" s="72"/>
      <c r="H4" s="73"/>
      <c r="I4" s="73"/>
      <c r="J4" s="74"/>
      <c r="K4" s="73"/>
      <c r="L4" s="73"/>
      <c r="M4" s="74"/>
      <c r="N4" s="75"/>
      <c r="O4" s="75"/>
      <c r="P4" s="76"/>
      <c r="Q4" s="75"/>
      <c r="R4" s="75"/>
      <c r="S4" s="76"/>
      <c r="T4" s="73"/>
      <c r="U4" s="73"/>
      <c r="V4" s="74"/>
      <c r="W4" s="73"/>
      <c r="X4" s="73"/>
      <c r="Y4" s="74"/>
      <c r="Z4" s="75"/>
      <c r="AA4" s="75"/>
      <c r="AB4" s="76"/>
      <c r="AC4" s="75"/>
      <c r="AD4" s="75"/>
      <c r="AE4" s="76"/>
      <c r="AF4" s="73"/>
      <c r="AG4" s="73"/>
      <c r="AH4" s="74"/>
      <c r="AI4" s="73"/>
      <c r="AJ4" s="73"/>
      <c r="AK4" s="74"/>
      <c r="AL4" s="75"/>
      <c r="AM4" s="75"/>
      <c r="AN4" s="76"/>
      <c r="AO4" s="75"/>
      <c r="AP4" s="75"/>
      <c r="AQ4" s="76"/>
      <c r="AR4" s="77"/>
      <c r="AS4" s="77"/>
      <c r="AT4" s="74"/>
      <c r="AU4" s="77"/>
      <c r="AV4" s="77"/>
      <c r="AW4" s="74"/>
      <c r="AX4" s="75"/>
      <c r="AY4" s="75"/>
      <c r="AZ4" s="76"/>
      <c r="BA4" s="75"/>
      <c r="BB4" s="75"/>
      <c r="BC4" s="76"/>
      <c r="BD4" s="73"/>
      <c r="BE4" s="73"/>
      <c r="BF4" s="74"/>
      <c r="BG4" s="73"/>
      <c r="BH4" s="73"/>
      <c r="BI4" s="74"/>
      <c r="BJ4" s="78"/>
      <c r="BK4" s="78"/>
      <c r="BL4" s="76"/>
      <c r="BM4" s="78"/>
      <c r="BN4" s="78"/>
      <c r="BO4" s="76"/>
      <c r="BP4" s="77"/>
      <c r="BQ4" s="77"/>
      <c r="BR4" s="74"/>
      <c r="BS4" s="77"/>
      <c r="BT4" s="77"/>
      <c r="BU4" s="74"/>
      <c r="BV4" s="75"/>
      <c r="BW4" s="75"/>
      <c r="BX4" s="76"/>
      <c r="BY4" s="75"/>
      <c r="BZ4" s="75"/>
      <c r="CA4" s="76"/>
      <c r="CB4" s="77"/>
      <c r="CC4" s="77"/>
      <c r="CD4" s="74"/>
      <c r="CE4" s="77"/>
      <c r="CF4" s="77"/>
      <c r="CG4" s="74"/>
      <c r="CH4" s="75"/>
      <c r="CI4" s="75"/>
      <c r="CJ4" s="76"/>
      <c r="CK4" s="75"/>
      <c r="CL4" s="75"/>
      <c r="CM4" s="76"/>
      <c r="CN4" s="77"/>
      <c r="CO4" s="77"/>
      <c r="CP4" s="74"/>
      <c r="CQ4" s="77"/>
      <c r="CR4" s="77"/>
      <c r="CS4" s="74"/>
      <c r="CT4" s="75"/>
      <c r="CU4" s="75"/>
      <c r="CV4" s="76"/>
      <c r="CW4" s="75"/>
      <c r="CX4" s="75"/>
      <c r="CY4" s="76"/>
      <c r="CZ4" s="73"/>
      <c r="DA4" s="73"/>
      <c r="DB4" s="74"/>
      <c r="DC4" s="73"/>
      <c r="DD4" s="73"/>
      <c r="DE4" s="74"/>
    </row>
    <row r="5" spans="1:109" x14ac:dyDescent="0.4">
      <c r="A5" s="1" t="s">
        <v>394</v>
      </c>
      <c r="B5" s="63">
        <v>0</v>
      </c>
      <c r="C5" s="79">
        <v>2481.6618948</v>
      </c>
      <c r="D5" s="80">
        <f>B5/C5</f>
        <v>0</v>
      </c>
      <c r="E5" s="63">
        <v>0</v>
      </c>
      <c r="F5" s="63">
        <v>1648.6410569</v>
      </c>
      <c r="G5" s="80">
        <f>E5/F5</f>
        <v>0</v>
      </c>
      <c r="H5" s="81">
        <v>0</v>
      </c>
      <c r="I5" s="81">
        <v>630.24639999999999</v>
      </c>
      <c r="J5" s="61">
        <f>H5/I5</f>
        <v>0</v>
      </c>
      <c r="K5" s="81">
        <v>0</v>
      </c>
      <c r="L5" s="81">
        <v>404.79230000000001</v>
      </c>
      <c r="M5" s="61">
        <f>K5/L5</f>
        <v>0</v>
      </c>
      <c r="N5" s="79">
        <v>0</v>
      </c>
      <c r="O5" s="79">
        <v>0</v>
      </c>
      <c r="P5" s="82">
        <v>0</v>
      </c>
      <c r="Q5" s="79">
        <v>0</v>
      </c>
      <c r="R5" s="79">
        <v>0</v>
      </c>
      <c r="S5" s="82">
        <v>0</v>
      </c>
      <c r="T5" s="81">
        <v>0</v>
      </c>
      <c r="U5" s="81">
        <v>1893.404</v>
      </c>
      <c r="V5" s="61">
        <f>T5/U5</f>
        <v>0</v>
      </c>
      <c r="W5" s="81">
        <v>0</v>
      </c>
      <c r="X5" s="81">
        <v>720.52639999999997</v>
      </c>
      <c r="Y5" s="61">
        <f>W5/X5</f>
        <v>0</v>
      </c>
      <c r="Z5" s="79">
        <v>0</v>
      </c>
      <c r="AA5" s="79">
        <v>2352403</v>
      </c>
      <c r="AB5" s="64">
        <f>Z5/AA5</f>
        <v>0</v>
      </c>
      <c r="AC5" s="79">
        <v>0</v>
      </c>
      <c r="AD5" s="79">
        <v>1401069</v>
      </c>
      <c r="AE5" s="64">
        <f>AC5/AD5</f>
        <v>0</v>
      </c>
      <c r="AF5" s="81">
        <v>2985.779</v>
      </c>
      <c r="AG5" s="81">
        <v>30281.78</v>
      </c>
      <c r="AH5" s="61">
        <f>AF5/AG5</f>
        <v>9.8599851131604549E-2</v>
      </c>
      <c r="AI5" s="81">
        <v>2045.3710000000001</v>
      </c>
      <c r="AJ5" s="81">
        <v>18771.71</v>
      </c>
      <c r="AK5" s="61">
        <f>AI5/AJ5</f>
        <v>0.10896029184341757</v>
      </c>
      <c r="AL5" s="79">
        <v>8798.2739999999994</v>
      </c>
      <c r="AM5" s="79">
        <v>84633.95</v>
      </c>
      <c r="AN5" s="64">
        <f>AL5/AM5</f>
        <v>0.1039567927527901</v>
      </c>
      <c r="AO5" s="79">
        <v>6219.09</v>
      </c>
      <c r="AP5" s="79">
        <v>46454.81</v>
      </c>
      <c r="AQ5" s="64">
        <f>AO5/AP5</f>
        <v>0.13387397343784208</v>
      </c>
      <c r="AR5" s="62">
        <v>0</v>
      </c>
      <c r="AS5" s="62">
        <v>792993.77150000003</v>
      </c>
      <c r="AT5" s="61">
        <f>AR5/AS5</f>
        <v>0</v>
      </c>
      <c r="AU5" s="62">
        <v>0</v>
      </c>
      <c r="AV5" s="62">
        <v>529659.21068999998</v>
      </c>
      <c r="AW5" s="61">
        <f>AU5/AV5</f>
        <v>0</v>
      </c>
      <c r="AX5" s="79">
        <v>1109.6369999999999</v>
      </c>
      <c r="AY5" s="79">
        <v>85883.04</v>
      </c>
      <c r="AZ5" s="64">
        <f>AX5/AY5</f>
        <v>1.2920327459298135E-2</v>
      </c>
      <c r="BA5" s="79">
        <v>726.93299999999999</v>
      </c>
      <c r="BB5" s="79">
        <v>50001.72</v>
      </c>
      <c r="BC5" s="64">
        <f>BA5/BB5</f>
        <v>1.4538159887299876E-2</v>
      </c>
      <c r="BD5" s="81">
        <v>0</v>
      </c>
      <c r="BE5" s="81">
        <v>117041.5</v>
      </c>
      <c r="BF5" s="61">
        <f>BD5/BE5</f>
        <v>0</v>
      </c>
      <c r="BG5" s="81">
        <v>0</v>
      </c>
      <c r="BH5" s="81">
        <v>66170.64</v>
      </c>
      <c r="BI5" s="61">
        <f>BG5/BH5</f>
        <v>0</v>
      </c>
      <c r="BJ5" s="83">
        <v>0</v>
      </c>
      <c r="BK5" s="83">
        <v>467266.22431999998</v>
      </c>
      <c r="BL5" s="64">
        <f>BJ5/BK5</f>
        <v>0</v>
      </c>
      <c r="BM5" s="83">
        <v>0</v>
      </c>
      <c r="BN5" s="83">
        <v>293561.06743</v>
      </c>
      <c r="BO5" s="64">
        <f>BM5/BN5</f>
        <v>0</v>
      </c>
      <c r="BP5" s="62">
        <v>0</v>
      </c>
      <c r="BQ5" s="62">
        <v>335962.31841000001</v>
      </c>
      <c r="BR5" s="61">
        <f>BP5/BQ5</f>
        <v>0</v>
      </c>
      <c r="BS5" s="62">
        <v>0</v>
      </c>
      <c r="BT5" s="62">
        <v>219662.16767</v>
      </c>
      <c r="BU5" s="61">
        <f>BS5/BT5</f>
        <v>0</v>
      </c>
      <c r="BV5" s="79">
        <v>15897.52</v>
      </c>
      <c r="BW5" s="79">
        <v>74441.240000000005</v>
      </c>
      <c r="BX5" s="64">
        <f>BV5/BW5</f>
        <v>0.21355796867435309</v>
      </c>
      <c r="BY5" s="79">
        <v>12799.91</v>
      </c>
      <c r="BZ5" s="79">
        <v>57561.57</v>
      </c>
      <c r="CA5" s="64">
        <f>BY5/BZ5</f>
        <v>0.22236902155379015</v>
      </c>
      <c r="CB5" s="62">
        <v>0</v>
      </c>
      <c r="CC5" s="62">
        <v>4681.4024128000001</v>
      </c>
      <c r="CD5" s="61">
        <f>CB5/CC5</f>
        <v>0</v>
      </c>
      <c r="CE5" s="62">
        <v>0</v>
      </c>
      <c r="CF5" s="62">
        <v>2493.4154953000002</v>
      </c>
      <c r="CG5" s="61">
        <f>CE5/CF5</f>
        <v>0</v>
      </c>
      <c r="CH5" s="79">
        <v>0</v>
      </c>
      <c r="CI5" s="79">
        <v>371222.5</v>
      </c>
      <c r="CJ5" s="64">
        <f>CH5/CI5</f>
        <v>0</v>
      </c>
      <c r="CK5" s="79">
        <v>0</v>
      </c>
      <c r="CL5" s="79">
        <v>208647.4</v>
      </c>
      <c r="CM5" s="64">
        <f>CK5/CL5</f>
        <v>0</v>
      </c>
      <c r="CN5" s="62">
        <v>1034.02</v>
      </c>
      <c r="CO5" s="62">
        <v>1205262.9944</v>
      </c>
      <c r="CP5" s="61">
        <f>CN5/CO5</f>
        <v>8.5792064039496413E-4</v>
      </c>
      <c r="CQ5" s="62">
        <v>427.63099999999997</v>
      </c>
      <c r="CR5" s="62">
        <v>818786.02774000005</v>
      </c>
      <c r="CS5" s="61">
        <f>CQ5/CR5</f>
        <v>5.2227442275772605E-4</v>
      </c>
      <c r="CT5" s="79">
        <v>0</v>
      </c>
      <c r="CU5" s="79">
        <v>64435.43</v>
      </c>
      <c r="CV5" s="64">
        <f>CT5/CU5</f>
        <v>0</v>
      </c>
      <c r="CW5" s="79">
        <v>0</v>
      </c>
      <c r="CX5" s="79">
        <v>43815.54</v>
      </c>
      <c r="CY5" s="64">
        <f>CW5/CX5</f>
        <v>0</v>
      </c>
      <c r="CZ5" s="81">
        <v>0</v>
      </c>
      <c r="DA5" s="81">
        <v>10282.129999999999</v>
      </c>
      <c r="DB5" s="61">
        <f>CZ5/DA5</f>
        <v>0</v>
      </c>
      <c r="DC5" s="81">
        <v>0</v>
      </c>
      <c r="DD5" s="81">
        <v>6541.4070000000002</v>
      </c>
      <c r="DE5" s="61">
        <f>DC5/DD5</f>
        <v>0</v>
      </c>
    </row>
    <row r="6" spans="1:109" x14ac:dyDescent="0.4">
      <c r="A6" s="1" t="s">
        <v>474</v>
      </c>
      <c r="B6" s="63">
        <v>0</v>
      </c>
      <c r="C6" s="79">
        <v>2481.6618948</v>
      </c>
      <c r="D6" s="80">
        <f>B6/C6</f>
        <v>0</v>
      </c>
      <c r="E6" s="63">
        <v>0</v>
      </c>
      <c r="F6" s="63">
        <v>1648.6410569</v>
      </c>
      <c r="G6" s="80">
        <f>E6/F6</f>
        <v>0</v>
      </c>
      <c r="H6" s="81">
        <v>0</v>
      </c>
      <c r="I6" s="81">
        <v>630.24639999999999</v>
      </c>
      <c r="J6" s="61">
        <f>H6/I6</f>
        <v>0</v>
      </c>
      <c r="K6" s="81">
        <v>0</v>
      </c>
      <c r="L6" s="81">
        <v>404.79230000000001</v>
      </c>
      <c r="M6" s="61">
        <f>K6/L6</f>
        <v>0</v>
      </c>
      <c r="N6" s="79">
        <v>0</v>
      </c>
      <c r="O6" s="79">
        <v>0</v>
      </c>
      <c r="P6" s="82">
        <v>0</v>
      </c>
      <c r="Q6" s="79">
        <v>0</v>
      </c>
      <c r="R6" s="79">
        <v>0</v>
      </c>
      <c r="S6" s="82">
        <v>0</v>
      </c>
      <c r="T6" s="81">
        <v>0</v>
      </c>
      <c r="U6" s="81">
        <v>1893.404</v>
      </c>
      <c r="V6" s="61">
        <f>T6/U6</f>
        <v>0</v>
      </c>
      <c r="W6" s="81">
        <v>0</v>
      </c>
      <c r="X6" s="81">
        <v>720.52639999999997</v>
      </c>
      <c r="Y6" s="61">
        <f>W6/X6</f>
        <v>0</v>
      </c>
      <c r="Z6" s="79">
        <v>12966.74</v>
      </c>
      <c r="AA6" s="79">
        <v>2352403</v>
      </c>
      <c r="AB6" s="64">
        <f>Z6/AA6</f>
        <v>5.5121252608502881E-3</v>
      </c>
      <c r="AC6" s="79">
        <v>8318.0370000000003</v>
      </c>
      <c r="AD6" s="79">
        <v>1401069</v>
      </c>
      <c r="AE6" s="64">
        <f>AC6/AD6</f>
        <v>5.9369217361885818E-3</v>
      </c>
      <c r="AF6" s="81">
        <v>107.3171</v>
      </c>
      <c r="AG6" s="81">
        <v>30281.78</v>
      </c>
      <c r="AH6" s="61">
        <f>AF6/AG6</f>
        <v>3.5439495300474411E-3</v>
      </c>
      <c r="AI6" s="81">
        <v>70.471999999999994</v>
      </c>
      <c r="AJ6" s="81">
        <v>18771.71</v>
      </c>
      <c r="AK6" s="61">
        <f>AI6/AJ6</f>
        <v>3.7541598501148804E-3</v>
      </c>
      <c r="AL6" s="79">
        <v>896.85050000000001</v>
      </c>
      <c r="AM6" s="79">
        <v>84633.95</v>
      </c>
      <c r="AN6" s="64">
        <f>AL6/AM6</f>
        <v>1.059681723469128E-2</v>
      </c>
      <c r="AO6" s="79">
        <v>563.10599999999999</v>
      </c>
      <c r="AP6" s="79">
        <v>46454.81</v>
      </c>
      <c r="AQ6" s="64">
        <f>AO6/AP6</f>
        <v>1.2121586548303609E-2</v>
      </c>
      <c r="AR6" s="62">
        <v>0</v>
      </c>
      <c r="AS6" s="62">
        <v>792993.77150000003</v>
      </c>
      <c r="AT6" s="61">
        <f>AR6/AS6</f>
        <v>0</v>
      </c>
      <c r="AU6" s="62">
        <v>0</v>
      </c>
      <c r="AV6" s="62">
        <v>529659.21068999998</v>
      </c>
      <c r="AW6" s="61">
        <f>AU6/AV6</f>
        <v>0</v>
      </c>
      <c r="AX6" s="79">
        <v>570.20699999999999</v>
      </c>
      <c r="AY6" s="79">
        <v>85883.04</v>
      </c>
      <c r="AZ6" s="64">
        <f>AX6/AY6</f>
        <v>6.6393434605947817E-3</v>
      </c>
      <c r="BA6" s="79">
        <v>355.74799999999999</v>
      </c>
      <c r="BB6" s="79">
        <v>50001.72</v>
      </c>
      <c r="BC6" s="64">
        <f>BA6/BB6</f>
        <v>7.1147152537952693E-3</v>
      </c>
      <c r="BD6" s="81">
        <v>0</v>
      </c>
      <c r="BE6" s="81">
        <v>117041.5</v>
      </c>
      <c r="BF6" s="61">
        <f>BD6/BE6</f>
        <v>0</v>
      </c>
      <c r="BG6" s="81">
        <v>0</v>
      </c>
      <c r="BH6" s="81">
        <v>66170.64</v>
      </c>
      <c r="BI6" s="61">
        <f>BG6/BH6</f>
        <v>0</v>
      </c>
      <c r="BJ6" s="83">
        <v>0</v>
      </c>
      <c r="BK6" s="83">
        <v>467266.22431999998</v>
      </c>
      <c r="BL6" s="64">
        <f>BJ6/BK6</f>
        <v>0</v>
      </c>
      <c r="BM6" s="83">
        <v>0</v>
      </c>
      <c r="BN6" s="83">
        <v>293561.06743</v>
      </c>
      <c r="BO6" s="64">
        <f>BM6/BN6</f>
        <v>0</v>
      </c>
      <c r="BP6" s="62">
        <v>0</v>
      </c>
      <c r="BQ6" s="62">
        <v>335962.31841000001</v>
      </c>
      <c r="BR6" s="61">
        <f>BP6/BQ6</f>
        <v>0</v>
      </c>
      <c r="BS6" s="62">
        <v>0</v>
      </c>
      <c r="BT6" s="62">
        <v>219662.16767</v>
      </c>
      <c r="BU6" s="61">
        <f>BS6/BT6</f>
        <v>0</v>
      </c>
      <c r="BV6" s="79">
        <v>28443.360000000001</v>
      </c>
      <c r="BW6" s="79">
        <v>74441.240000000005</v>
      </c>
      <c r="BX6" s="64">
        <f>BV6/BW6</f>
        <v>0.38209143211477936</v>
      </c>
      <c r="BY6" s="79">
        <v>22581.81</v>
      </c>
      <c r="BZ6" s="79">
        <v>57561.57</v>
      </c>
      <c r="CA6" s="64">
        <f>BY6/BZ6</f>
        <v>0.39230705486316653</v>
      </c>
      <c r="CB6" s="62">
        <v>0</v>
      </c>
      <c r="CC6" s="62">
        <v>4681.4024128000001</v>
      </c>
      <c r="CD6" s="61">
        <f>CB6/CC6</f>
        <v>0</v>
      </c>
      <c r="CE6" s="62">
        <v>0</v>
      </c>
      <c r="CF6" s="62">
        <v>2493.4154953000002</v>
      </c>
      <c r="CG6" s="61">
        <f>CE6/CF6</f>
        <v>0</v>
      </c>
      <c r="CH6" s="79">
        <v>0</v>
      </c>
      <c r="CI6" s="79">
        <v>371222.5</v>
      </c>
      <c r="CJ6" s="64">
        <f>CH6/CI6</f>
        <v>0</v>
      </c>
      <c r="CK6" s="79">
        <v>0</v>
      </c>
      <c r="CL6" s="79">
        <v>208647.4</v>
      </c>
      <c r="CM6" s="64">
        <f>CK6/CL6</f>
        <v>0</v>
      </c>
      <c r="CN6" s="62">
        <v>32362.22</v>
      </c>
      <c r="CO6" s="62">
        <v>1205262.9944</v>
      </c>
      <c r="CP6" s="61">
        <f>CN6/CO6</f>
        <v>2.6850753860662963E-2</v>
      </c>
      <c r="CQ6" s="62">
        <v>23326.15</v>
      </c>
      <c r="CR6" s="62">
        <v>818786.02774000005</v>
      </c>
      <c r="CS6" s="61">
        <f>CQ6/CR6</f>
        <v>2.8488700600307584E-2</v>
      </c>
      <c r="CT6" s="79">
        <v>0</v>
      </c>
      <c r="CU6" s="79">
        <v>64435.43</v>
      </c>
      <c r="CV6" s="64">
        <f>CT6/CU6</f>
        <v>0</v>
      </c>
      <c r="CW6" s="79">
        <v>0</v>
      </c>
      <c r="CX6" s="79">
        <v>43815.54</v>
      </c>
      <c r="CY6" s="64">
        <f>CW6/CX6</f>
        <v>0</v>
      </c>
      <c r="CZ6" s="81">
        <v>0</v>
      </c>
      <c r="DA6" s="81">
        <v>10282.129999999999</v>
      </c>
      <c r="DB6" s="61">
        <f>CZ6/DA6</f>
        <v>0</v>
      </c>
      <c r="DC6" s="81">
        <v>0</v>
      </c>
      <c r="DD6" s="81">
        <v>6541.4070000000002</v>
      </c>
      <c r="DE6" s="61">
        <f>DC6/DD6</f>
        <v>0</v>
      </c>
    </row>
    <row r="7" spans="1:109" x14ac:dyDescent="0.4">
      <c r="A7" s="1" t="s">
        <v>483</v>
      </c>
      <c r="B7" s="63">
        <v>0</v>
      </c>
      <c r="C7" s="79">
        <v>2481.6618948</v>
      </c>
      <c r="D7" s="80">
        <f>B7/C7</f>
        <v>0</v>
      </c>
      <c r="E7" s="63">
        <v>0</v>
      </c>
      <c r="F7" s="63">
        <v>1648.6410569</v>
      </c>
      <c r="G7" s="80">
        <f>E7/F7</f>
        <v>0</v>
      </c>
      <c r="H7" s="81">
        <v>0</v>
      </c>
      <c r="I7" s="81">
        <v>630.24639999999999</v>
      </c>
      <c r="J7" s="61">
        <f>H7/I7</f>
        <v>0</v>
      </c>
      <c r="K7" s="81">
        <v>0</v>
      </c>
      <c r="L7" s="81">
        <v>404.79230000000001</v>
      </c>
      <c r="M7" s="61">
        <f>K7/L7</f>
        <v>0</v>
      </c>
      <c r="N7" s="79">
        <v>0</v>
      </c>
      <c r="O7" s="79">
        <v>0</v>
      </c>
      <c r="P7" s="82">
        <v>0</v>
      </c>
      <c r="Q7" s="79">
        <v>0</v>
      </c>
      <c r="R7" s="79">
        <v>0</v>
      </c>
      <c r="S7" s="82">
        <v>0</v>
      </c>
      <c r="T7" s="81">
        <v>0</v>
      </c>
      <c r="U7" s="81">
        <v>1893.404</v>
      </c>
      <c r="V7" s="61">
        <f>T7/U7</f>
        <v>0</v>
      </c>
      <c r="W7" s="81">
        <v>0</v>
      </c>
      <c r="X7" s="81">
        <v>720.52639999999997</v>
      </c>
      <c r="Y7" s="61">
        <f>W7/X7</f>
        <v>0</v>
      </c>
      <c r="Z7" s="79">
        <v>3317.0619999999999</v>
      </c>
      <c r="AA7" s="79">
        <v>2352403</v>
      </c>
      <c r="AB7" s="64">
        <f>Z7/AA7</f>
        <v>1.4100738691457202E-3</v>
      </c>
      <c r="AC7" s="79">
        <v>2278.1060000000002</v>
      </c>
      <c r="AD7" s="79">
        <v>1401069</v>
      </c>
      <c r="AE7" s="64">
        <f>AC7/AD7</f>
        <v>1.6259770218311877E-3</v>
      </c>
      <c r="AF7" s="81">
        <v>292.67809999999997</v>
      </c>
      <c r="AG7" s="81">
        <v>30281.78</v>
      </c>
      <c r="AH7" s="61">
        <f>AF7/AG7</f>
        <v>9.6651550866560677E-3</v>
      </c>
      <c r="AI7" s="81">
        <v>164.57</v>
      </c>
      <c r="AJ7" s="81">
        <v>18771.71</v>
      </c>
      <c r="AK7" s="61">
        <f>AI7/AJ7</f>
        <v>8.7669157471535631E-3</v>
      </c>
      <c r="AL7" s="79">
        <v>574.42439999999999</v>
      </c>
      <c r="AM7" s="79">
        <v>84633.95</v>
      </c>
      <c r="AN7" s="64">
        <f>AL7/AM7</f>
        <v>6.7871628347725707E-3</v>
      </c>
      <c r="AO7" s="79">
        <v>373.63299999999998</v>
      </c>
      <c r="AP7" s="79">
        <v>46454.81</v>
      </c>
      <c r="AQ7" s="64">
        <f>AO7/AP7</f>
        <v>8.0429346282979101E-3</v>
      </c>
      <c r="AR7" s="62">
        <v>0</v>
      </c>
      <c r="AS7" s="62">
        <v>792993.77150000003</v>
      </c>
      <c r="AT7" s="61">
        <f>AR7/AS7</f>
        <v>0</v>
      </c>
      <c r="AU7" s="62">
        <v>0</v>
      </c>
      <c r="AV7" s="62">
        <v>529659.21068999998</v>
      </c>
      <c r="AW7" s="61">
        <f>AU7/AV7</f>
        <v>0</v>
      </c>
      <c r="AX7" s="79">
        <v>571.58590000000004</v>
      </c>
      <c r="AY7" s="79">
        <v>85883.04</v>
      </c>
      <c r="AZ7" s="64">
        <f>AX7/AY7</f>
        <v>6.655399017081837E-3</v>
      </c>
      <c r="BA7" s="79">
        <v>368.94</v>
      </c>
      <c r="BB7" s="79">
        <v>50001.72</v>
      </c>
      <c r="BC7" s="64">
        <f>BA7/BB7</f>
        <v>7.3785461780114759E-3</v>
      </c>
      <c r="BD7" s="81">
        <v>0</v>
      </c>
      <c r="BE7" s="81">
        <v>117041.5</v>
      </c>
      <c r="BF7" s="61">
        <f>BD7/BE7</f>
        <v>0</v>
      </c>
      <c r="BG7" s="81">
        <v>0</v>
      </c>
      <c r="BH7" s="81">
        <v>66170.64</v>
      </c>
      <c r="BI7" s="61">
        <f>BG7/BH7</f>
        <v>0</v>
      </c>
      <c r="BJ7" s="83">
        <v>0</v>
      </c>
      <c r="BK7" s="83">
        <v>467266.22431999998</v>
      </c>
      <c r="BL7" s="64">
        <f>BJ7/BK7</f>
        <v>0</v>
      </c>
      <c r="BM7" s="83">
        <v>0</v>
      </c>
      <c r="BN7" s="83">
        <v>293561.06743</v>
      </c>
      <c r="BO7" s="64">
        <f>BM7/BN7</f>
        <v>0</v>
      </c>
      <c r="BP7" s="62">
        <v>0</v>
      </c>
      <c r="BQ7" s="62">
        <v>335962.31841000001</v>
      </c>
      <c r="BR7" s="61">
        <f>BP7/BQ7</f>
        <v>0</v>
      </c>
      <c r="BS7" s="62">
        <v>0</v>
      </c>
      <c r="BT7" s="62">
        <v>219662.16767</v>
      </c>
      <c r="BU7" s="61">
        <f>BS7/BT7</f>
        <v>0</v>
      </c>
      <c r="BV7" s="79">
        <v>5771.6310000000003</v>
      </c>
      <c r="BW7" s="79">
        <v>74441.240000000005</v>
      </c>
      <c r="BX7" s="64">
        <f>BV7/BW7</f>
        <v>7.7532709019892732E-2</v>
      </c>
      <c r="BY7" s="79">
        <v>4107.9520000000002</v>
      </c>
      <c r="BZ7" s="79">
        <v>57561.57</v>
      </c>
      <c r="CA7" s="64">
        <f>BY7/BZ7</f>
        <v>7.1366225764863608E-2</v>
      </c>
      <c r="CB7" s="62">
        <v>0</v>
      </c>
      <c r="CC7" s="62">
        <v>4681.4024128000001</v>
      </c>
      <c r="CD7" s="61">
        <f>CB7/CC7</f>
        <v>0</v>
      </c>
      <c r="CE7" s="62">
        <v>0</v>
      </c>
      <c r="CF7" s="62">
        <v>2493.4154953000002</v>
      </c>
      <c r="CG7" s="61">
        <f>CE7/CF7</f>
        <v>0</v>
      </c>
      <c r="CH7" s="79">
        <v>2785.0250000000001</v>
      </c>
      <c r="CI7" s="79">
        <v>371222.5</v>
      </c>
      <c r="CJ7" s="64">
        <f>CH7/CI7</f>
        <v>7.5023065681632988E-3</v>
      </c>
      <c r="CK7" s="79">
        <v>1422.049</v>
      </c>
      <c r="CL7" s="79">
        <v>208647.4</v>
      </c>
      <c r="CM7" s="64">
        <f>CK7/CL7</f>
        <v>6.8155606060751293E-3</v>
      </c>
      <c r="CN7" s="62">
        <v>207998.5</v>
      </c>
      <c r="CO7" s="62">
        <v>1205262.9944</v>
      </c>
      <c r="CP7" s="61">
        <f>CN7/CO7</f>
        <v>0.17257519808242774</v>
      </c>
      <c r="CQ7" s="62">
        <v>150511.5</v>
      </c>
      <c r="CR7" s="62">
        <v>818786.02774000005</v>
      </c>
      <c r="CS7" s="61">
        <f>CQ7/CR7</f>
        <v>0.18382275087844308</v>
      </c>
      <c r="CT7" s="79">
        <v>0</v>
      </c>
      <c r="CU7" s="79">
        <v>64435.43</v>
      </c>
      <c r="CV7" s="64">
        <f>CT7/CU7</f>
        <v>0</v>
      </c>
      <c r="CW7" s="79">
        <v>0</v>
      </c>
      <c r="CX7" s="79">
        <v>43815.54</v>
      </c>
      <c r="CY7" s="64">
        <f>CW7/CX7</f>
        <v>0</v>
      </c>
      <c r="CZ7" s="81">
        <v>0</v>
      </c>
      <c r="DA7" s="81">
        <v>10282.129999999999</v>
      </c>
      <c r="DB7" s="61">
        <f>CZ7/DA7</f>
        <v>0</v>
      </c>
      <c r="DC7" s="81">
        <v>0</v>
      </c>
      <c r="DD7" s="81">
        <v>6541.4070000000002</v>
      </c>
      <c r="DE7" s="61">
        <f>DC7/DD7</f>
        <v>0</v>
      </c>
    </row>
    <row r="8" spans="1:109" x14ac:dyDescent="0.4">
      <c r="A8" s="1" t="s">
        <v>492</v>
      </c>
      <c r="B8" s="63">
        <v>0</v>
      </c>
      <c r="C8" s="79">
        <v>2481.6618948</v>
      </c>
      <c r="D8" s="80">
        <f>B8/C8</f>
        <v>0</v>
      </c>
      <c r="E8" s="63">
        <v>0</v>
      </c>
      <c r="F8" s="63">
        <v>1648.6410569</v>
      </c>
      <c r="G8" s="80">
        <f>E8/F8</f>
        <v>0</v>
      </c>
      <c r="H8" s="81">
        <v>0</v>
      </c>
      <c r="I8" s="81">
        <v>630.24639999999999</v>
      </c>
      <c r="J8" s="61">
        <f>H8/I8</f>
        <v>0</v>
      </c>
      <c r="K8" s="81">
        <v>0</v>
      </c>
      <c r="L8" s="81">
        <v>404.79230000000001</v>
      </c>
      <c r="M8" s="61">
        <f>K8/L8</f>
        <v>0</v>
      </c>
      <c r="N8" s="79">
        <v>0</v>
      </c>
      <c r="O8" s="79">
        <v>0</v>
      </c>
      <c r="P8" s="82">
        <v>0</v>
      </c>
      <c r="Q8" s="79">
        <v>0</v>
      </c>
      <c r="R8" s="79">
        <v>0</v>
      </c>
      <c r="S8" s="82">
        <v>0</v>
      </c>
      <c r="T8" s="81">
        <v>0</v>
      </c>
      <c r="U8" s="81">
        <v>1893.404</v>
      </c>
      <c r="V8" s="61">
        <f>T8/U8</f>
        <v>0</v>
      </c>
      <c r="W8" s="81">
        <v>0</v>
      </c>
      <c r="X8" s="81">
        <v>720.52639999999997</v>
      </c>
      <c r="Y8" s="61">
        <f>W8/X8</f>
        <v>0</v>
      </c>
      <c r="Z8" s="79">
        <v>273671.5</v>
      </c>
      <c r="AA8" s="79">
        <v>2352403</v>
      </c>
      <c r="AB8" s="64">
        <f>Z8/AA8</f>
        <v>0.11633699667956553</v>
      </c>
      <c r="AC8" s="79">
        <v>171533.9</v>
      </c>
      <c r="AD8" s="79">
        <v>1401069</v>
      </c>
      <c r="AE8" s="64">
        <f>AC8/AD8</f>
        <v>0.12243072967855259</v>
      </c>
      <c r="AF8" s="81">
        <v>205.49090000000001</v>
      </c>
      <c r="AG8" s="81">
        <v>30281.78</v>
      </c>
      <c r="AH8" s="61">
        <f>AF8/AG8</f>
        <v>6.785958421202453E-3</v>
      </c>
      <c r="AI8" s="81">
        <v>139.16399999999999</v>
      </c>
      <c r="AJ8" s="81">
        <v>18771.71</v>
      </c>
      <c r="AK8" s="61">
        <f>AI8/AJ8</f>
        <v>7.4134961599129747E-3</v>
      </c>
      <c r="AL8" s="79">
        <v>1356.126</v>
      </c>
      <c r="AM8" s="79">
        <v>84633.95</v>
      </c>
      <c r="AN8" s="64">
        <f>AL8/AM8</f>
        <v>1.6023427950603748E-2</v>
      </c>
      <c r="AO8" s="79">
        <v>964.2</v>
      </c>
      <c r="AP8" s="79">
        <v>46454.81</v>
      </c>
      <c r="AQ8" s="64">
        <f>AO8/AP8</f>
        <v>2.0755654796564663E-2</v>
      </c>
      <c r="AR8" s="62">
        <v>0</v>
      </c>
      <c r="AS8" s="62">
        <v>792993.77150000003</v>
      </c>
      <c r="AT8" s="61">
        <f>AR8/AS8</f>
        <v>0</v>
      </c>
      <c r="AU8" s="62">
        <v>0</v>
      </c>
      <c r="AV8" s="62">
        <v>529659.21068999998</v>
      </c>
      <c r="AW8" s="61">
        <f>AU8/AV8</f>
        <v>0</v>
      </c>
      <c r="AX8" s="79">
        <v>444.75069999999999</v>
      </c>
      <c r="AY8" s="79">
        <v>85883.04</v>
      </c>
      <c r="AZ8" s="64">
        <f>AX8/AY8</f>
        <v>5.1785626125949898E-3</v>
      </c>
      <c r="BA8" s="79">
        <v>279.36700000000002</v>
      </c>
      <c r="BB8" s="79">
        <v>50001.72</v>
      </c>
      <c r="BC8" s="64">
        <f>BA8/BB8</f>
        <v>5.5871478021156072E-3</v>
      </c>
      <c r="BD8" s="81">
        <v>362.69630000000001</v>
      </c>
      <c r="BE8" s="81">
        <v>117041.5</v>
      </c>
      <c r="BF8" s="61">
        <f>BD8/BE8</f>
        <v>3.0988692045129294E-3</v>
      </c>
      <c r="BG8" s="81">
        <v>84.766999999999996</v>
      </c>
      <c r="BH8" s="81">
        <v>66170.64</v>
      </c>
      <c r="BI8" s="61">
        <f>BG8/BH8</f>
        <v>1.2810364234047003E-3</v>
      </c>
      <c r="BJ8" s="83">
        <v>0</v>
      </c>
      <c r="BK8" s="83">
        <v>467266.22431999998</v>
      </c>
      <c r="BL8" s="64">
        <f>BJ8/BK8</f>
        <v>0</v>
      </c>
      <c r="BM8" s="83">
        <v>0</v>
      </c>
      <c r="BN8" s="83">
        <v>293561.06743</v>
      </c>
      <c r="BO8" s="64">
        <f>BM8/BN8</f>
        <v>0</v>
      </c>
      <c r="BP8" s="62">
        <v>0</v>
      </c>
      <c r="BQ8" s="62">
        <v>335962.31841000001</v>
      </c>
      <c r="BR8" s="61">
        <f>BP8/BQ8</f>
        <v>0</v>
      </c>
      <c r="BS8" s="62">
        <v>0</v>
      </c>
      <c r="BT8" s="62">
        <v>219662.16767</v>
      </c>
      <c r="BU8" s="61">
        <f>BS8/BT8</f>
        <v>0</v>
      </c>
      <c r="BV8" s="79">
        <v>3496.0210000000002</v>
      </c>
      <c r="BW8" s="79">
        <v>74441.240000000005</v>
      </c>
      <c r="BX8" s="64">
        <f>BV8/BW8</f>
        <v>4.6963497652645229E-2</v>
      </c>
      <c r="BY8" s="79">
        <v>3000.87</v>
      </c>
      <c r="BZ8" s="79">
        <v>57561.57</v>
      </c>
      <c r="CA8" s="64">
        <f>BY8/BZ8</f>
        <v>5.2133220132807356E-2</v>
      </c>
      <c r="CB8" s="62">
        <v>0</v>
      </c>
      <c r="CC8" s="62">
        <v>4681.4024128000001</v>
      </c>
      <c r="CD8" s="61">
        <f>CB8/CC8</f>
        <v>0</v>
      </c>
      <c r="CE8" s="62">
        <v>0</v>
      </c>
      <c r="CF8" s="62">
        <v>2493.4154953000002</v>
      </c>
      <c r="CG8" s="61">
        <f>CE8/CF8</f>
        <v>0</v>
      </c>
      <c r="CH8" s="79">
        <v>0</v>
      </c>
      <c r="CI8" s="79">
        <v>371222.5</v>
      </c>
      <c r="CJ8" s="64">
        <f>CH8/CI8</f>
        <v>0</v>
      </c>
      <c r="CK8" s="79">
        <v>0</v>
      </c>
      <c r="CL8" s="79">
        <v>208647.4</v>
      </c>
      <c r="CM8" s="64">
        <f>CK8/CL8</f>
        <v>0</v>
      </c>
      <c r="CN8" s="62">
        <v>10622.41</v>
      </c>
      <c r="CO8" s="62">
        <v>1205262.9944</v>
      </c>
      <c r="CP8" s="61">
        <f>CN8/CO8</f>
        <v>8.8133544706464773E-3</v>
      </c>
      <c r="CQ8" s="62">
        <v>9587.3349999999991</v>
      </c>
      <c r="CR8" s="62">
        <v>818786.02774000005</v>
      </c>
      <c r="CS8" s="61">
        <f>CQ8/CR8</f>
        <v>1.1709206893115661E-2</v>
      </c>
      <c r="CT8" s="79">
        <v>0</v>
      </c>
      <c r="CU8" s="79">
        <v>64435.43</v>
      </c>
      <c r="CV8" s="64">
        <f>CT8/CU8</f>
        <v>0</v>
      </c>
      <c r="CW8" s="79">
        <v>0</v>
      </c>
      <c r="CX8" s="79">
        <v>43815.54</v>
      </c>
      <c r="CY8" s="64">
        <f>CW8/CX8</f>
        <v>0</v>
      </c>
      <c r="CZ8" s="81">
        <v>0</v>
      </c>
      <c r="DA8" s="81">
        <v>10282.129999999999</v>
      </c>
      <c r="DB8" s="61">
        <f>CZ8/DA8</f>
        <v>0</v>
      </c>
      <c r="DC8" s="81">
        <v>0</v>
      </c>
      <c r="DD8" s="81">
        <v>6541.4070000000002</v>
      </c>
      <c r="DE8" s="61">
        <f>DC8/DD8</f>
        <v>0</v>
      </c>
    </row>
    <row r="9" spans="1:109" s="91" customFormat="1" x14ac:dyDescent="0.4">
      <c r="A9" s="84" t="s">
        <v>563</v>
      </c>
      <c r="B9" s="85">
        <v>0</v>
      </c>
      <c r="C9" s="86">
        <v>2481.6618948</v>
      </c>
      <c r="D9" s="87">
        <f>B9/C9</f>
        <v>0</v>
      </c>
      <c r="E9" s="85">
        <f>SUM(E5:E8)</f>
        <v>0</v>
      </c>
      <c r="F9" s="85">
        <v>1648.6410569</v>
      </c>
      <c r="G9" s="87">
        <f>E9/F9</f>
        <v>0</v>
      </c>
      <c r="H9" s="86">
        <f>SUM(H5:H8)</f>
        <v>0</v>
      </c>
      <c r="I9" s="86">
        <v>630.24639999999999</v>
      </c>
      <c r="J9" s="88">
        <f>H9/I9</f>
        <v>0</v>
      </c>
      <c r="K9" s="86">
        <f>SUM(K5:K8)</f>
        <v>0</v>
      </c>
      <c r="L9" s="86">
        <v>404.79230000000001</v>
      </c>
      <c r="M9" s="88">
        <f>K9/L9</f>
        <v>0</v>
      </c>
      <c r="N9" s="86">
        <v>0</v>
      </c>
      <c r="O9" s="86">
        <v>0</v>
      </c>
      <c r="P9" s="89">
        <v>0</v>
      </c>
      <c r="Q9" s="86">
        <v>0</v>
      </c>
      <c r="R9" s="86">
        <v>0</v>
      </c>
      <c r="S9" s="89">
        <v>0</v>
      </c>
      <c r="T9" s="86">
        <f>SUM(T5:T8)</f>
        <v>0</v>
      </c>
      <c r="U9" s="86">
        <v>1893.404</v>
      </c>
      <c r="V9" s="88">
        <f>T9/U9</f>
        <v>0</v>
      </c>
      <c r="W9" s="86">
        <f>SUM(W5:W8)</f>
        <v>0</v>
      </c>
      <c r="X9" s="86">
        <v>720.52639999999997</v>
      </c>
      <c r="Y9" s="88">
        <f>W9/X9</f>
        <v>0</v>
      </c>
      <c r="Z9" s="86">
        <f>SUM(Z5:Z8)</f>
        <v>289955.30200000003</v>
      </c>
      <c r="AA9" s="86">
        <v>2352403</v>
      </c>
      <c r="AB9" s="88">
        <f>Z9/AA9</f>
        <v>0.12325919580956156</v>
      </c>
      <c r="AC9" s="86">
        <f>SUM(AC5:AC8)</f>
        <v>182130.04300000001</v>
      </c>
      <c r="AD9" s="86">
        <v>1401069</v>
      </c>
      <c r="AE9" s="88">
        <f>AC9/AD9</f>
        <v>0.12999362843657236</v>
      </c>
      <c r="AF9" s="86">
        <f>SUM(AF5:AF8)</f>
        <v>3591.2651000000005</v>
      </c>
      <c r="AG9" s="86">
        <v>30281.78</v>
      </c>
      <c r="AH9" s="88">
        <f>AF9/AG9</f>
        <v>0.11859491416951053</v>
      </c>
      <c r="AI9" s="86">
        <f>SUM(AI5:AI8)</f>
        <v>2419.5770000000002</v>
      </c>
      <c r="AJ9" s="86">
        <v>18771.71</v>
      </c>
      <c r="AK9" s="88">
        <f>AI9/AJ9</f>
        <v>0.12889486360059901</v>
      </c>
      <c r="AL9" s="86">
        <f>SUM(AL5:AL8)</f>
        <v>11625.6749</v>
      </c>
      <c r="AM9" s="86">
        <v>84633.95</v>
      </c>
      <c r="AN9" s="88">
        <f>AL9/AM9</f>
        <v>0.13736420077285771</v>
      </c>
      <c r="AO9" s="86">
        <f>SUM(AO5:AO8)</f>
        <v>8120.0289999999995</v>
      </c>
      <c r="AP9" s="86">
        <v>46454.81</v>
      </c>
      <c r="AQ9" s="88">
        <f>AO9/AP9</f>
        <v>0.17479414941100824</v>
      </c>
      <c r="AR9" s="90">
        <f>SUM(AR5:AR8)</f>
        <v>0</v>
      </c>
      <c r="AS9" s="90">
        <v>792993.77150000003</v>
      </c>
      <c r="AT9" s="88">
        <f>AR9/AS9</f>
        <v>0</v>
      </c>
      <c r="AU9" s="90">
        <f>SUM(AU5:AU8)</f>
        <v>0</v>
      </c>
      <c r="AV9" s="90">
        <v>529659.21068999998</v>
      </c>
      <c r="AW9" s="88">
        <f>AU9/AV9</f>
        <v>0</v>
      </c>
      <c r="AX9" s="86">
        <f>SUM(AX5:AX8)</f>
        <v>2696.1806000000001</v>
      </c>
      <c r="AY9" s="86">
        <v>85883.04</v>
      </c>
      <c r="AZ9" s="88">
        <f>AX9/AY9</f>
        <v>3.1393632549569742E-2</v>
      </c>
      <c r="BA9" s="86">
        <f>SUM(BA5:BA8)</f>
        <v>1730.9880000000001</v>
      </c>
      <c r="BB9" s="86">
        <v>50001.72</v>
      </c>
      <c r="BC9" s="88">
        <f>BA9/BB9</f>
        <v>3.4618569121222229E-2</v>
      </c>
      <c r="BD9" s="86">
        <f>SUM(BD5:BD8)</f>
        <v>362.69630000000001</v>
      </c>
      <c r="BE9" s="86">
        <v>117041.5</v>
      </c>
      <c r="BF9" s="88">
        <f>BD9/BE9</f>
        <v>3.0988692045129294E-3</v>
      </c>
      <c r="BG9" s="86">
        <f>SUM(BG5:BG8)</f>
        <v>84.766999999999996</v>
      </c>
      <c r="BH9" s="86">
        <v>66170.64</v>
      </c>
      <c r="BI9" s="88">
        <f>BG9/BH9</f>
        <v>1.2810364234047003E-3</v>
      </c>
      <c r="BJ9" s="90">
        <f>SUM(BJ5:BJ8)</f>
        <v>0</v>
      </c>
      <c r="BK9" s="90">
        <v>467266.22431999998</v>
      </c>
      <c r="BL9" s="88">
        <f>SUM(BL5:BL8)</f>
        <v>0</v>
      </c>
      <c r="BM9" s="90">
        <f>SUM(BM5:BM8)</f>
        <v>0</v>
      </c>
      <c r="BN9" s="90">
        <v>293561.06743</v>
      </c>
      <c r="BO9" s="88">
        <f>SUM(BO5:BO8)</f>
        <v>0</v>
      </c>
      <c r="BP9" s="90">
        <v>0</v>
      </c>
      <c r="BQ9" s="90">
        <v>335962.31841000001</v>
      </c>
      <c r="BR9" s="88">
        <f>BP9/BQ9</f>
        <v>0</v>
      </c>
      <c r="BS9" s="90">
        <v>0</v>
      </c>
      <c r="BT9" s="90">
        <v>219662.16767</v>
      </c>
      <c r="BU9" s="88">
        <f>BS9/BT9</f>
        <v>0</v>
      </c>
      <c r="BV9" s="86">
        <f>SUM(BV5:BV8)</f>
        <v>53608.532000000007</v>
      </c>
      <c r="BW9" s="86">
        <v>74441.240000000005</v>
      </c>
      <c r="BX9" s="88">
        <f>BV9/BW9</f>
        <v>0.72014560746167045</v>
      </c>
      <c r="BY9" s="86">
        <f>SUM(BY5:BY8)</f>
        <v>42490.542000000001</v>
      </c>
      <c r="BZ9" s="86">
        <v>57561.57</v>
      </c>
      <c r="CA9" s="88">
        <f>BY9/BZ9</f>
        <v>0.73817552231462769</v>
      </c>
      <c r="CB9" s="90">
        <v>0</v>
      </c>
      <c r="CC9" s="90">
        <v>4681.4024128000001</v>
      </c>
      <c r="CD9" s="88">
        <f>CB9/CC9</f>
        <v>0</v>
      </c>
      <c r="CE9" s="90">
        <v>0</v>
      </c>
      <c r="CF9" s="90">
        <v>2493.4154953000002</v>
      </c>
      <c r="CG9" s="88">
        <f>CE9/CF9</f>
        <v>0</v>
      </c>
      <c r="CH9" s="86">
        <f>SUM(CH5:CH8)</f>
        <v>2785.0250000000001</v>
      </c>
      <c r="CI9" s="86">
        <v>371222.5</v>
      </c>
      <c r="CJ9" s="88">
        <f>CH9/CI9</f>
        <v>7.5023065681632988E-3</v>
      </c>
      <c r="CK9" s="86">
        <f>SUM(CK5:CK8)</f>
        <v>1422.049</v>
      </c>
      <c r="CL9" s="86">
        <v>208647.4</v>
      </c>
      <c r="CM9" s="88">
        <f>CK9/CL9</f>
        <v>6.8155606060751293E-3</v>
      </c>
      <c r="CN9" s="90">
        <f>SUM(CN5:CN8)</f>
        <v>252017.15</v>
      </c>
      <c r="CO9" s="90">
        <v>1205262.9944</v>
      </c>
      <c r="CP9" s="88">
        <f>SUM(CP5:CP8)</f>
        <v>0.20909722705413217</v>
      </c>
      <c r="CQ9" s="90"/>
      <c r="CR9" s="90">
        <v>818786.02774000005</v>
      </c>
      <c r="CS9" s="88">
        <f>SUM(CS5:CS8)</f>
        <v>0.22454293279462406</v>
      </c>
      <c r="CT9" s="86">
        <f>SUM(CT5:CT8)</f>
        <v>0</v>
      </c>
      <c r="CU9" s="86">
        <v>64435.43</v>
      </c>
      <c r="CV9" s="88">
        <f>CT9/CU9</f>
        <v>0</v>
      </c>
      <c r="CW9" s="86">
        <f>SUM(CW5:CW5)</f>
        <v>0</v>
      </c>
      <c r="CX9" s="86">
        <v>43815.54</v>
      </c>
      <c r="CY9" s="88">
        <f>CW9/CX9</f>
        <v>0</v>
      </c>
      <c r="CZ9" s="86">
        <f>SUM(CZ5:CZ8)</f>
        <v>0</v>
      </c>
      <c r="DA9" s="86">
        <v>10282.129999999999</v>
      </c>
      <c r="DB9" s="88">
        <f>CZ9/DA9</f>
        <v>0</v>
      </c>
      <c r="DC9" s="86">
        <f>SUM(DC5:DC8)</f>
        <v>0</v>
      </c>
      <c r="DD9" s="86">
        <v>6541.4070000000002</v>
      </c>
      <c r="DE9" s="88">
        <f>DC9/DD9</f>
        <v>0</v>
      </c>
    </row>
    <row r="10" spans="1:109" x14ac:dyDescent="0.4">
      <c r="B10" s="144" t="s">
        <v>310</v>
      </c>
      <c r="C10" s="144"/>
      <c r="D10" s="144"/>
      <c r="E10" s="144"/>
      <c r="F10" s="144"/>
      <c r="G10" s="144"/>
      <c r="H10" s="151" t="s">
        <v>313</v>
      </c>
      <c r="I10" s="151"/>
      <c r="J10" s="151"/>
      <c r="K10" s="151"/>
      <c r="L10" s="151"/>
      <c r="M10" s="151"/>
      <c r="N10" s="149" t="s">
        <v>330</v>
      </c>
      <c r="O10" s="149"/>
      <c r="P10" s="149"/>
      <c r="Q10" s="149"/>
      <c r="R10" s="149"/>
      <c r="S10" s="149"/>
      <c r="T10" s="151" t="s">
        <v>338</v>
      </c>
      <c r="U10" s="151"/>
      <c r="V10" s="151"/>
      <c r="W10" s="151"/>
      <c r="X10" s="151"/>
      <c r="Y10" s="151"/>
      <c r="Z10" s="149" t="s">
        <v>344</v>
      </c>
      <c r="AA10" s="149"/>
      <c r="AB10" s="149"/>
      <c r="AC10" s="149"/>
      <c r="AD10" s="149"/>
      <c r="AE10" s="149"/>
      <c r="AF10" s="151" t="s">
        <v>367</v>
      </c>
      <c r="AG10" s="151"/>
      <c r="AH10" s="151"/>
      <c r="AI10" s="151"/>
      <c r="AJ10" s="151"/>
      <c r="AK10" s="151"/>
      <c r="AL10" s="149" t="s">
        <v>371</v>
      </c>
      <c r="AM10" s="149"/>
      <c r="AN10" s="149"/>
      <c r="AO10" s="149"/>
      <c r="AP10" s="149"/>
      <c r="AQ10" s="149"/>
      <c r="AR10" s="143" t="s">
        <v>385</v>
      </c>
      <c r="AS10" s="143"/>
      <c r="AT10" s="143"/>
      <c r="AU10" s="147"/>
      <c r="AV10" s="143"/>
      <c r="AW10" s="143"/>
      <c r="AX10" s="148" t="s">
        <v>390</v>
      </c>
      <c r="AY10" s="149"/>
      <c r="AZ10" s="149"/>
      <c r="BA10" s="148"/>
      <c r="BB10" s="149"/>
      <c r="BC10" s="152"/>
      <c r="BD10" s="150" t="s">
        <v>392</v>
      </c>
      <c r="BE10" s="151"/>
      <c r="BF10" s="151"/>
      <c r="BG10" s="150"/>
      <c r="BH10" s="151"/>
      <c r="BI10" s="151"/>
      <c r="BJ10" s="153" t="s">
        <v>558</v>
      </c>
      <c r="BK10" s="144"/>
      <c r="BL10" s="144"/>
      <c r="BM10" s="153"/>
      <c r="BN10" s="144"/>
      <c r="BO10" s="144"/>
      <c r="BP10" s="147" t="s">
        <v>418</v>
      </c>
      <c r="BQ10" s="143"/>
      <c r="BR10" s="143"/>
      <c r="BS10" s="147"/>
      <c r="BT10" s="143"/>
      <c r="BU10" s="143"/>
      <c r="BV10" s="148" t="s">
        <v>559</v>
      </c>
      <c r="BW10" s="149"/>
      <c r="BX10" s="149"/>
      <c r="BY10" s="148"/>
      <c r="BZ10" s="149"/>
      <c r="CA10" s="149"/>
      <c r="CB10" s="147" t="s">
        <v>453</v>
      </c>
      <c r="CC10" s="143"/>
      <c r="CD10" s="143"/>
      <c r="CE10" s="147"/>
      <c r="CF10" s="143"/>
      <c r="CG10" s="143"/>
      <c r="CH10" s="148" t="s">
        <v>384</v>
      </c>
      <c r="CI10" s="149"/>
      <c r="CJ10" s="149"/>
      <c r="CK10" s="148"/>
      <c r="CL10" s="149"/>
      <c r="CM10" s="149"/>
      <c r="CN10" s="147" t="s">
        <v>482</v>
      </c>
      <c r="CO10" s="143"/>
      <c r="CP10" s="143"/>
      <c r="CQ10" s="147"/>
      <c r="CR10" s="143"/>
      <c r="CS10" s="143"/>
      <c r="CT10" s="148" t="s">
        <v>560</v>
      </c>
      <c r="CU10" s="149"/>
      <c r="CV10" s="149"/>
      <c r="CW10" s="148"/>
      <c r="CX10" s="149"/>
      <c r="CY10" s="149"/>
      <c r="CZ10" s="150" t="s">
        <v>561</v>
      </c>
      <c r="DA10" s="151"/>
      <c r="DB10" s="151"/>
      <c r="DC10" s="150"/>
      <c r="DD10" s="151"/>
      <c r="DE10" s="151"/>
    </row>
    <row r="11" spans="1:109" x14ac:dyDescent="0.4">
      <c r="A11" s="5" t="s">
        <v>564</v>
      </c>
      <c r="B11" s="71"/>
      <c r="C11" s="71"/>
      <c r="D11" s="72"/>
      <c r="E11" s="71"/>
      <c r="F11" s="71"/>
      <c r="G11" s="72"/>
      <c r="H11" s="81"/>
      <c r="I11" s="81"/>
      <c r="K11" s="81"/>
      <c r="L11" s="81"/>
      <c r="N11" s="79"/>
      <c r="O11" s="79"/>
      <c r="P11" s="64"/>
      <c r="Q11" s="79"/>
      <c r="R11" s="79"/>
      <c r="S11" s="64"/>
      <c r="T11" s="81"/>
      <c r="U11" s="81"/>
      <c r="W11" s="81"/>
      <c r="X11" s="81"/>
      <c r="Z11" s="79"/>
      <c r="AA11" s="79"/>
      <c r="AB11" s="64"/>
      <c r="AC11" s="79"/>
      <c r="AD11" s="79"/>
      <c r="AE11" s="64"/>
      <c r="AF11" s="81"/>
      <c r="AG11" s="81"/>
      <c r="AI11" s="81"/>
      <c r="AJ11" s="81"/>
      <c r="AL11" s="79"/>
      <c r="AM11" s="79"/>
      <c r="AN11" s="64"/>
      <c r="AO11" s="79"/>
      <c r="AP11" s="79"/>
      <c r="AQ11" s="64"/>
      <c r="AX11" s="79"/>
      <c r="AY11" s="79"/>
      <c r="BA11" s="79"/>
      <c r="BB11" s="79"/>
      <c r="BD11" s="81"/>
      <c r="BE11" s="81"/>
      <c r="BG11" s="81"/>
      <c r="BH11" s="81"/>
      <c r="BJ11" s="83"/>
      <c r="BK11" s="83"/>
      <c r="BL11" s="64"/>
      <c r="BM11" s="83"/>
      <c r="BN11" s="83"/>
      <c r="BO11" s="64"/>
      <c r="BV11" s="79"/>
      <c r="BW11" s="79"/>
      <c r="BY11" s="79"/>
      <c r="BZ11" s="79"/>
      <c r="CH11" s="79"/>
      <c r="CI11" s="79"/>
      <c r="CJ11" s="64"/>
      <c r="CK11" s="79"/>
      <c r="CL11" s="79"/>
      <c r="CM11" s="64"/>
      <c r="CT11" s="79"/>
      <c r="CU11" s="79"/>
      <c r="CW11" s="79"/>
      <c r="CX11" s="79"/>
      <c r="CZ11" s="81"/>
      <c r="DA11" s="81"/>
      <c r="DC11" s="81"/>
      <c r="DD11" s="81"/>
    </row>
    <row r="12" spans="1:109" x14ac:dyDescent="0.4">
      <c r="A12" s="1" t="s">
        <v>298</v>
      </c>
      <c r="B12" s="63">
        <v>0</v>
      </c>
      <c r="C12" s="63">
        <v>36892.515910000002</v>
      </c>
      <c r="D12" s="80">
        <f>B12/C12</f>
        <v>0</v>
      </c>
      <c r="E12" s="63">
        <v>0</v>
      </c>
      <c r="F12" s="63">
        <v>61926.480755999997</v>
      </c>
      <c r="G12" s="80">
        <f>E12/F12</f>
        <v>0</v>
      </c>
      <c r="H12" s="81">
        <v>0</v>
      </c>
      <c r="I12" s="81">
        <v>59536.89</v>
      </c>
      <c r="J12" s="61">
        <f>H12/I12</f>
        <v>0</v>
      </c>
      <c r="K12" s="81">
        <v>0</v>
      </c>
      <c r="L12" s="81">
        <v>87707.59</v>
      </c>
      <c r="M12" s="61">
        <f>K12/L12</f>
        <v>0</v>
      </c>
      <c r="N12" s="79">
        <v>0</v>
      </c>
      <c r="O12" s="79">
        <v>77562.84</v>
      </c>
      <c r="P12" s="64">
        <f>N12/O12</f>
        <v>0</v>
      </c>
      <c r="Q12" s="79">
        <v>0</v>
      </c>
      <c r="R12" s="79">
        <v>108652.6</v>
      </c>
      <c r="S12" s="64">
        <f>Q12/R12</f>
        <v>0</v>
      </c>
      <c r="T12" s="81">
        <v>0</v>
      </c>
      <c r="U12" s="81">
        <v>226169.1</v>
      </c>
      <c r="V12" s="61">
        <f>T12/U12</f>
        <v>0</v>
      </c>
      <c r="W12" s="81">
        <v>0</v>
      </c>
      <c r="X12" s="81">
        <v>585250.80000000005</v>
      </c>
      <c r="Y12" s="61">
        <f>W12/X12</f>
        <v>0</v>
      </c>
      <c r="Z12" s="79">
        <v>0</v>
      </c>
      <c r="AA12" s="79">
        <v>94714.71</v>
      </c>
      <c r="AB12" s="64">
        <f>Z12/AA12</f>
        <v>0</v>
      </c>
      <c r="AC12" s="79">
        <v>0</v>
      </c>
      <c r="AD12" s="79">
        <v>70469.62</v>
      </c>
      <c r="AE12" s="64">
        <f>AC12/AD12</f>
        <v>0</v>
      </c>
      <c r="AF12" s="81">
        <v>0</v>
      </c>
      <c r="AG12" s="81">
        <v>219303.9</v>
      </c>
      <c r="AH12" s="61">
        <f>AF12/AG12</f>
        <v>0</v>
      </c>
      <c r="AI12" s="81">
        <v>0</v>
      </c>
      <c r="AJ12" s="81">
        <v>737660.6</v>
      </c>
      <c r="AK12" s="61">
        <f>AI12/AJ12</f>
        <v>0</v>
      </c>
      <c r="AL12" s="79">
        <v>0</v>
      </c>
      <c r="AM12" s="79">
        <v>251535.4</v>
      </c>
      <c r="AN12" s="64">
        <f>AL12/AM12</f>
        <v>0</v>
      </c>
      <c r="AO12" s="79">
        <v>0</v>
      </c>
      <c r="AP12" s="79">
        <v>752426.4</v>
      </c>
      <c r="AQ12" s="64">
        <f>AO12/AP12</f>
        <v>0</v>
      </c>
      <c r="AR12" s="62">
        <v>0</v>
      </c>
      <c r="AS12" s="62">
        <v>135930.57319</v>
      </c>
      <c r="AT12" s="61">
        <f>AR12/AS12</f>
        <v>0</v>
      </c>
      <c r="AU12" s="62">
        <v>0</v>
      </c>
      <c r="AV12" s="62">
        <v>169170.99145999999</v>
      </c>
      <c r="AW12" s="61">
        <f>AU12/AV12</f>
        <v>0</v>
      </c>
      <c r="AX12" s="79">
        <v>0</v>
      </c>
      <c r="AY12" s="79">
        <v>114736.6</v>
      </c>
      <c r="AZ12" s="64">
        <f>AX12/AY12</f>
        <v>0</v>
      </c>
      <c r="BA12" s="79">
        <v>0</v>
      </c>
      <c r="BB12" s="79">
        <v>198990.7</v>
      </c>
      <c r="BC12" s="64">
        <f>BA12/BB12</f>
        <v>0</v>
      </c>
      <c r="BD12" s="81">
        <v>0</v>
      </c>
      <c r="BE12" s="81">
        <v>213989.8</v>
      </c>
      <c r="BF12" s="61">
        <f>BD12/BE12</f>
        <v>0</v>
      </c>
      <c r="BG12" s="81">
        <v>0</v>
      </c>
      <c r="BH12" s="81">
        <v>272757.7</v>
      </c>
      <c r="BI12" s="61">
        <f>BG12/BH12</f>
        <v>0</v>
      </c>
      <c r="BJ12" s="83">
        <v>0</v>
      </c>
      <c r="BK12" s="83">
        <v>180818.86077999999</v>
      </c>
      <c r="BL12" s="64">
        <f>BJ12/BK12</f>
        <v>0</v>
      </c>
      <c r="BM12" s="83">
        <v>0</v>
      </c>
      <c r="BN12" s="83">
        <v>278097.39137000003</v>
      </c>
      <c r="BO12" s="64">
        <f>BM12/BN12</f>
        <v>0</v>
      </c>
      <c r="BP12" s="62">
        <v>0</v>
      </c>
      <c r="BQ12" s="62">
        <v>110726.78249</v>
      </c>
      <c r="BR12" s="61">
        <f>BP12/BQ12</f>
        <v>0</v>
      </c>
      <c r="BS12" s="62">
        <v>0</v>
      </c>
      <c r="BT12" s="62">
        <v>110726.78249</v>
      </c>
      <c r="BU12" s="61">
        <f>BS12/BT12</f>
        <v>0</v>
      </c>
      <c r="BV12" s="79">
        <v>0</v>
      </c>
      <c r="BW12" s="79">
        <v>171997.7</v>
      </c>
      <c r="BX12" s="64">
        <f>BV12/BW12</f>
        <v>0</v>
      </c>
      <c r="BY12" s="79">
        <v>0</v>
      </c>
      <c r="BZ12" s="79">
        <v>1409132</v>
      </c>
      <c r="CA12" s="64">
        <f>BY12/BZ12</f>
        <v>0</v>
      </c>
      <c r="CB12" s="62">
        <v>0</v>
      </c>
      <c r="CC12" s="62">
        <v>116997.27989000001</v>
      </c>
      <c r="CD12" s="61">
        <f>CB12/CC12</f>
        <v>0</v>
      </c>
      <c r="CE12" s="62">
        <v>0</v>
      </c>
      <c r="CF12" s="62">
        <v>167658.92684999999</v>
      </c>
      <c r="CG12" s="61">
        <f>CE12/CF12</f>
        <v>0</v>
      </c>
      <c r="CH12" s="79">
        <v>0</v>
      </c>
      <c r="CI12" s="79">
        <v>284296.5</v>
      </c>
      <c r="CJ12" s="64">
        <f>CH12/CI12</f>
        <v>0</v>
      </c>
      <c r="CK12" s="79">
        <v>0</v>
      </c>
      <c r="CL12" s="79">
        <v>296705.40000000002</v>
      </c>
      <c r="CM12" s="64">
        <f>CK12/CL12</f>
        <v>0</v>
      </c>
      <c r="CN12" s="62">
        <v>0</v>
      </c>
      <c r="CO12" s="62">
        <v>97230.243472000002</v>
      </c>
      <c r="CP12" s="61">
        <f>CN12/CO12</f>
        <v>0</v>
      </c>
      <c r="CQ12" s="62">
        <v>0</v>
      </c>
      <c r="CR12" s="62">
        <v>73876.047923999999</v>
      </c>
      <c r="CS12" s="61">
        <f>CQ12/CR12</f>
        <v>0</v>
      </c>
      <c r="CT12" s="79">
        <v>0</v>
      </c>
      <c r="CU12" s="79">
        <v>252660.4</v>
      </c>
      <c r="CV12" s="64">
        <f>CT12/CU12</f>
        <v>0</v>
      </c>
      <c r="CW12" s="79">
        <v>0</v>
      </c>
      <c r="CX12" s="79">
        <v>1000773</v>
      </c>
      <c r="CY12" s="64">
        <f>CW12/CX12</f>
        <v>0</v>
      </c>
      <c r="CZ12" s="81">
        <v>0</v>
      </c>
      <c r="DA12" s="81">
        <v>376584</v>
      </c>
      <c r="DB12" s="61">
        <f>CZ12/DA12</f>
        <v>0</v>
      </c>
      <c r="DC12" s="81">
        <v>0</v>
      </c>
      <c r="DD12" s="81">
        <v>776337.8</v>
      </c>
      <c r="DE12" s="61">
        <f>DC12/DD12</f>
        <v>0</v>
      </c>
    </row>
    <row r="13" spans="1:109" x14ac:dyDescent="0.4">
      <c r="A13" s="1" t="s">
        <v>384</v>
      </c>
      <c r="B13" s="63">
        <v>69.921589999999995</v>
      </c>
      <c r="C13" s="63">
        <v>36892.515910000002</v>
      </c>
      <c r="D13" s="80">
        <f>B13/C13</f>
        <v>1.8952784399571731E-3</v>
      </c>
      <c r="E13" s="63">
        <v>88.844859999999997</v>
      </c>
      <c r="F13" s="63">
        <v>61926.480755999997</v>
      </c>
      <c r="G13" s="80">
        <f>E13/F13</f>
        <v>1.4346828515907858E-3</v>
      </c>
      <c r="H13" s="81">
        <v>3572.3490000000002</v>
      </c>
      <c r="I13" s="81">
        <v>59536.89</v>
      </c>
      <c r="J13" s="61">
        <f>H13/I13</f>
        <v>6.0002277579497353E-2</v>
      </c>
      <c r="K13" s="81">
        <v>3561.5459999999998</v>
      </c>
      <c r="L13" s="81">
        <v>87707.59</v>
      </c>
      <c r="M13" s="61">
        <f>K13/L13</f>
        <v>4.0607044384642195E-2</v>
      </c>
      <c r="N13" s="79">
        <v>2360.5259999999998</v>
      </c>
      <c r="O13" s="79">
        <v>77562.84</v>
      </c>
      <c r="P13" s="64">
        <f>N13/O13</f>
        <v>3.0433723159182927E-2</v>
      </c>
      <c r="Q13" s="79">
        <v>2434.817</v>
      </c>
      <c r="R13" s="79">
        <v>108652.6</v>
      </c>
      <c r="S13" s="64">
        <f>Q13/R13</f>
        <v>2.2409192232859591E-2</v>
      </c>
      <c r="T13" s="81">
        <v>570.04920000000004</v>
      </c>
      <c r="U13" s="81">
        <v>226169.1</v>
      </c>
      <c r="V13" s="61">
        <f>T13/U13</f>
        <v>2.5204557121198254E-3</v>
      </c>
      <c r="W13" s="81">
        <v>839.48990000000003</v>
      </c>
      <c r="X13" s="81">
        <v>585250.80000000005</v>
      </c>
      <c r="Y13" s="61">
        <f>W13/X13</f>
        <v>1.4344105125529089E-3</v>
      </c>
      <c r="Z13" s="79">
        <v>1382.3620000000001</v>
      </c>
      <c r="AA13" s="79">
        <v>94714.71</v>
      </c>
      <c r="AB13" s="64">
        <f>Z13/AA13</f>
        <v>1.4595008526130736E-2</v>
      </c>
      <c r="AC13" s="79">
        <v>1763.4269999999999</v>
      </c>
      <c r="AD13" s="79">
        <v>70469.62</v>
      </c>
      <c r="AE13" s="64">
        <f>AC13/AD13</f>
        <v>2.5023932298769314E-2</v>
      </c>
      <c r="AF13" s="81">
        <v>5825.6959999999999</v>
      </c>
      <c r="AG13" s="81">
        <v>219303.9</v>
      </c>
      <c r="AH13" s="61">
        <f>AF13/AG13</f>
        <v>2.6564488821220235E-2</v>
      </c>
      <c r="AI13" s="81">
        <v>2669.8470000000002</v>
      </c>
      <c r="AJ13" s="81">
        <v>737660.6</v>
      </c>
      <c r="AK13" s="61">
        <f>AI13/AJ13</f>
        <v>3.6193433673968765E-3</v>
      </c>
      <c r="AL13" s="79">
        <v>4287.3180000000002</v>
      </c>
      <c r="AM13" s="79">
        <v>251535.4</v>
      </c>
      <c r="AN13" s="64">
        <f>AL13/AM13</f>
        <v>1.7044590940281171E-2</v>
      </c>
      <c r="AO13" s="79">
        <v>3654.6239999999998</v>
      </c>
      <c r="AP13" s="79">
        <v>752426.4</v>
      </c>
      <c r="AQ13" s="64">
        <f>AO13/AP13</f>
        <v>4.8571182510342538E-3</v>
      </c>
      <c r="AR13" s="62">
        <v>2834.8220000000001</v>
      </c>
      <c r="AS13" s="62">
        <v>135930.57319</v>
      </c>
      <c r="AT13" s="61">
        <f>AR13/AS13</f>
        <v>2.0854925668838051E-2</v>
      </c>
      <c r="AU13" s="62">
        <v>3158.5949999999998</v>
      </c>
      <c r="AV13" s="62">
        <v>169170.99145999999</v>
      </c>
      <c r="AW13" s="61">
        <f>AU13/AV13</f>
        <v>1.8671020207071617E-2</v>
      </c>
      <c r="AX13" s="79">
        <v>3493.18</v>
      </c>
      <c r="AY13" s="79">
        <v>114736.6</v>
      </c>
      <c r="AZ13" s="64">
        <f>AX13/AY13</f>
        <v>3.0445211031179236E-2</v>
      </c>
      <c r="BA13" s="79">
        <v>3513.9209999999998</v>
      </c>
      <c r="BB13" s="79">
        <v>198990.7</v>
      </c>
      <c r="BC13" s="64">
        <f>BA13/BB13</f>
        <v>1.7658719729112968E-2</v>
      </c>
      <c r="BD13" s="81">
        <v>1055.655</v>
      </c>
      <c r="BE13" s="81">
        <v>213989.8</v>
      </c>
      <c r="BF13" s="61">
        <f>BD13/BE13</f>
        <v>4.933202423666923E-3</v>
      </c>
      <c r="BG13" s="81">
        <v>393.25130000000001</v>
      </c>
      <c r="BH13" s="81">
        <v>272757.7</v>
      </c>
      <c r="BI13" s="61">
        <f>BG13/BH13</f>
        <v>1.4417605809111896E-3</v>
      </c>
      <c r="BJ13" s="83">
        <v>2736.0790000000002</v>
      </c>
      <c r="BK13" s="83">
        <v>180818.86077999999</v>
      </c>
      <c r="BL13" s="64">
        <f>BJ13/BK13</f>
        <v>1.5131601804133435E-2</v>
      </c>
      <c r="BM13" s="83">
        <v>1053.9949999999999</v>
      </c>
      <c r="BN13" s="83">
        <v>278097.39137000003</v>
      </c>
      <c r="BO13" s="64">
        <f>BM13/BN13</f>
        <v>3.7900211677918687E-3</v>
      </c>
      <c r="BP13" s="62">
        <v>2211.768</v>
      </c>
      <c r="BQ13" s="62">
        <v>110726.78249</v>
      </c>
      <c r="BR13" s="61">
        <f>BP13/BQ13</f>
        <v>1.9975004694096934E-2</v>
      </c>
      <c r="BS13" s="62">
        <v>979.99789999999996</v>
      </c>
      <c r="BT13" s="62">
        <v>110726.78249</v>
      </c>
      <c r="BU13" s="61">
        <f>BS13/BT13</f>
        <v>8.8505949325178475E-3</v>
      </c>
      <c r="BV13" s="79">
        <v>1914.271</v>
      </c>
      <c r="BW13" s="79">
        <v>171997.7</v>
      </c>
      <c r="BX13" s="64">
        <f>BV13/BW13</f>
        <v>1.1129631384605723E-2</v>
      </c>
      <c r="BY13" s="79">
        <v>606.49789999999996</v>
      </c>
      <c r="BZ13" s="79">
        <v>1409132</v>
      </c>
      <c r="CA13" s="64">
        <f>BY13/BZ13</f>
        <v>4.3040531334183026E-4</v>
      </c>
      <c r="CB13" s="62">
        <v>4460.1109999999999</v>
      </c>
      <c r="CC13" s="62">
        <v>116997.27989000001</v>
      </c>
      <c r="CD13" s="61">
        <f>CB13/CC13</f>
        <v>3.8121493116706338E-2</v>
      </c>
      <c r="CE13" s="62">
        <v>11360.07</v>
      </c>
      <c r="CF13" s="62">
        <v>167658.92684999999</v>
      </c>
      <c r="CG13" s="61">
        <f>CE13/CF13</f>
        <v>6.7757024415189979E-2</v>
      </c>
      <c r="CH13" s="79">
        <v>0</v>
      </c>
      <c r="CI13" s="79">
        <v>284296.5</v>
      </c>
      <c r="CJ13" s="64">
        <f>CH13/CI13</f>
        <v>0</v>
      </c>
      <c r="CK13" s="79">
        <v>0</v>
      </c>
      <c r="CL13" s="79">
        <v>296705.40000000002</v>
      </c>
      <c r="CM13" s="64">
        <f>CK13/CL13</f>
        <v>0</v>
      </c>
      <c r="CN13" s="62">
        <v>5923.1059999999998</v>
      </c>
      <c r="CO13" s="62">
        <v>97230.243472000002</v>
      </c>
      <c r="CP13" s="61">
        <f>CN13/CO13</f>
        <v>6.0918349975187643E-2</v>
      </c>
      <c r="CQ13" s="62">
        <v>2265.529</v>
      </c>
      <c r="CR13" s="62">
        <v>73876.047923999999</v>
      </c>
      <c r="CS13" s="61">
        <f>CQ13/CR13</f>
        <v>3.0666624212636055E-2</v>
      </c>
      <c r="CT13" s="79">
        <v>6673.2780000000002</v>
      </c>
      <c r="CU13" s="79">
        <v>252660.4</v>
      </c>
      <c r="CV13" s="64">
        <f>CT13/CU13</f>
        <v>2.6412045575800562E-2</v>
      </c>
      <c r="CW13" s="79">
        <v>11511.31</v>
      </c>
      <c r="CX13" s="79">
        <v>1000773</v>
      </c>
      <c r="CY13" s="64">
        <f>CW13/CX13</f>
        <v>1.1502418630398701E-2</v>
      </c>
      <c r="CZ13" s="81">
        <v>4657.893</v>
      </c>
      <c r="DA13" s="81">
        <v>376584</v>
      </c>
      <c r="DB13" s="61">
        <f>CZ13/DA13</f>
        <v>1.2368802179593397E-2</v>
      </c>
      <c r="DC13" s="81">
        <v>3500.6149999999998</v>
      </c>
      <c r="DD13" s="81">
        <v>776337.8</v>
      </c>
      <c r="DE13" s="61">
        <f>DC13/DD13</f>
        <v>4.5091389341083222E-3</v>
      </c>
    </row>
    <row r="14" spans="1:109" x14ac:dyDescent="0.4">
      <c r="A14" s="1" t="s">
        <v>424</v>
      </c>
      <c r="B14" s="63">
        <v>0</v>
      </c>
      <c r="C14" s="63">
        <v>36892.515910000002</v>
      </c>
      <c r="D14" s="80">
        <f>B14/C14</f>
        <v>0</v>
      </c>
      <c r="E14" s="63">
        <v>0</v>
      </c>
      <c r="F14" s="63">
        <v>61926.480755999997</v>
      </c>
      <c r="G14" s="80">
        <f>E14/F14</f>
        <v>0</v>
      </c>
      <c r="H14" s="81">
        <v>0</v>
      </c>
      <c r="I14" s="81">
        <v>59536.89</v>
      </c>
      <c r="J14" s="61">
        <f>H14/I14</f>
        <v>0</v>
      </c>
      <c r="K14" s="81">
        <v>0</v>
      </c>
      <c r="L14" s="81">
        <v>87707.59</v>
      </c>
      <c r="M14" s="61">
        <f>K14/L14</f>
        <v>0</v>
      </c>
      <c r="N14" s="79">
        <v>0</v>
      </c>
      <c r="O14" s="79">
        <v>77562.84</v>
      </c>
      <c r="P14" s="64">
        <f>N14/O14</f>
        <v>0</v>
      </c>
      <c r="Q14" s="79">
        <v>0</v>
      </c>
      <c r="R14" s="79">
        <v>108652.6</v>
      </c>
      <c r="S14" s="64">
        <f>Q14/R14</f>
        <v>0</v>
      </c>
      <c r="T14" s="81">
        <v>0</v>
      </c>
      <c r="U14" s="81">
        <v>226169.1</v>
      </c>
      <c r="V14" s="61">
        <f>T14/U14</f>
        <v>0</v>
      </c>
      <c r="W14" s="81">
        <v>0</v>
      </c>
      <c r="X14" s="81">
        <v>585250.80000000005</v>
      </c>
      <c r="Y14" s="61">
        <f>W14/X14</f>
        <v>0</v>
      </c>
      <c r="Z14" s="79">
        <v>0</v>
      </c>
      <c r="AA14" s="79">
        <v>94714.71</v>
      </c>
      <c r="AB14" s="64">
        <f>Z14/AA14</f>
        <v>0</v>
      </c>
      <c r="AC14" s="79">
        <v>0</v>
      </c>
      <c r="AD14" s="79">
        <v>70469.62</v>
      </c>
      <c r="AE14" s="64">
        <f>AC14/AD14</f>
        <v>0</v>
      </c>
      <c r="AF14" s="81">
        <v>0</v>
      </c>
      <c r="AG14" s="81">
        <v>219303.9</v>
      </c>
      <c r="AH14" s="61">
        <f>AF14/AG14</f>
        <v>0</v>
      </c>
      <c r="AI14" s="81">
        <v>0</v>
      </c>
      <c r="AJ14" s="81">
        <v>737660.6</v>
      </c>
      <c r="AK14" s="61">
        <f>AI14/AJ14</f>
        <v>0</v>
      </c>
      <c r="AL14" s="79">
        <v>0</v>
      </c>
      <c r="AM14" s="79">
        <v>251535.4</v>
      </c>
      <c r="AN14" s="64">
        <f>AL14/AM14</f>
        <v>0</v>
      </c>
      <c r="AO14" s="79">
        <v>0</v>
      </c>
      <c r="AP14" s="79">
        <v>752426.4</v>
      </c>
      <c r="AQ14" s="64">
        <f>AO14/AP14</f>
        <v>0</v>
      </c>
      <c r="AR14" s="62">
        <v>0</v>
      </c>
      <c r="AS14" s="62">
        <v>135930.57319</v>
      </c>
      <c r="AT14" s="61">
        <f>AR14/AS14</f>
        <v>0</v>
      </c>
      <c r="AU14" s="62">
        <v>0</v>
      </c>
      <c r="AV14" s="62">
        <v>169170.99145999999</v>
      </c>
      <c r="AW14" s="61">
        <f>AU14/AV14</f>
        <v>0</v>
      </c>
      <c r="AX14" s="79">
        <v>0</v>
      </c>
      <c r="AY14" s="79">
        <v>114736.6</v>
      </c>
      <c r="AZ14" s="64">
        <f>AX14/AY14</f>
        <v>0</v>
      </c>
      <c r="BA14" s="79">
        <v>0</v>
      </c>
      <c r="BB14" s="79">
        <v>198990.7</v>
      </c>
      <c r="BC14" s="64">
        <f>BA14/BB14</f>
        <v>0</v>
      </c>
      <c r="BD14" s="81">
        <v>0</v>
      </c>
      <c r="BE14" s="81">
        <v>213989.8</v>
      </c>
      <c r="BF14" s="61">
        <f>BD14/BE14</f>
        <v>0</v>
      </c>
      <c r="BG14" s="81">
        <v>0</v>
      </c>
      <c r="BH14" s="81">
        <v>272757.7</v>
      </c>
      <c r="BI14" s="61">
        <f>BG14/BH14</f>
        <v>0</v>
      </c>
      <c r="BJ14" s="83">
        <v>0</v>
      </c>
      <c r="BK14" s="83">
        <v>180818.86077999999</v>
      </c>
      <c r="BL14" s="64">
        <f>BJ14/BK14</f>
        <v>0</v>
      </c>
      <c r="BM14" s="83">
        <v>0</v>
      </c>
      <c r="BN14" s="83">
        <v>278097.39137000003</v>
      </c>
      <c r="BO14" s="64">
        <f>BM14/BN14</f>
        <v>0</v>
      </c>
      <c r="BP14" s="62">
        <v>0</v>
      </c>
      <c r="BQ14" s="62">
        <v>110726.78249</v>
      </c>
      <c r="BR14" s="61">
        <f>BP14/BQ14</f>
        <v>0</v>
      </c>
      <c r="BS14" s="62">
        <v>0</v>
      </c>
      <c r="BT14" s="62">
        <v>110726.78249</v>
      </c>
      <c r="BU14" s="61">
        <f>BS14/BT14</f>
        <v>0</v>
      </c>
      <c r="BV14" s="79">
        <v>0</v>
      </c>
      <c r="BW14" s="79">
        <v>171997.7</v>
      </c>
      <c r="BX14" s="64">
        <f>BV14/BW14</f>
        <v>0</v>
      </c>
      <c r="BY14" s="79">
        <v>0</v>
      </c>
      <c r="BZ14" s="79">
        <v>1409132</v>
      </c>
      <c r="CA14" s="64">
        <f>BY14/BZ14</f>
        <v>0</v>
      </c>
      <c r="CB14" s="62">
        <v>0</v>
      </c>
      <c r="CC14" s="62">
        <v>116997.27989000001</v>
      </c>
      <c r="CD14" s="61">
        <f>CB14/CC14</f>
        <v>0</v>
      </c>
      <c r="CE14" s="62">
        <v>0</v>
      </c>
      <c r="CF14" s="62">
        <v>167658.92684999999</v>
      </c>
      <c r="CG14" s="61">
        <f>CE14/CF14</f>
        <v>0</v>
      </c>
      <c r="CH14" s="79">
        <v>0</v>
      </c>
      <c r="CI14" s="79">
        <v>284296.5</v>
      </c>
      <c r="CJ14" s="64">
        <f>CH14/CI14</f>
        <v>0</v>
      </c>
      <c r="CK14" s="79">
        <v>0</v>
      </c>
      <c r="CL14" s="79">
        <v>296705.40000000002</v>
      </c>
      <c r="CM14" s="64">
        <f>CK14/CL14</f>
        <v>0</v>
      </c>
      <c r="CN14" s="62">
        <v>0</v>
      </c>
      <c r="CO14" s="62">
        <v>97230.243472000002</v>
      </c>
      <c r="CP14" s="61">
        <f>CN14/CO14</f>
        <v>0</v>
      </c>
      <c r="CQ14" s="62">
        <v>0</v>
      </c>
      <c r="CR14" s="62">
        <v>73876.047923999999</v>
      </c>
      <c r="CS14" s="61">
        <f>CQ14/CR14</f>
        <v>0</v>
      </c>
      <c r="CT14" s="79">
        <v>0</v>
      </c>
      <c r="CU14" s="79">
        <v>252660.4</v>
      </c>
      <c r="CV14" s="64">
        <f>CT14/CU14</f>
        <v>0</v>
      </c>
      <c r="CW14" s="79">
        <v>0</v>
      </c>
      <c r="CX14" s="79">
        <v>1000773</v>
      </c>
      <c r="CY14" s="64">
        <f>CW14/CX14</f>
        <v>0</v>
      </c>
      <c r="CZ14" s="81">
        <v>0</v>
      </c>
      <c r="DA14" s="81">
        <v>376584</v>
      </c>
      <c r="DB14" s="61">
        <f>CZ14/DA14</f>
        <v>0</v>
      </c>
      <c r="DC14" s="81">
        <v>0</v>
      </c>
      <c r="DD14" s="81">
        <v>776337.8</v>
      </c>
      <c r="DE14" s="61">
        <f>DC14/DD14</f>
        <v>0</v>
      </c>
    </row>
    <row r="15" spans="1:109" x14ac:dyDescent="0.4">
      <c r="A15" s="1" t="s">
        <v>436</v>
      </c>
      <c r="B15" s="63">
        <v>0</v>
      </c>
      <c r="C15" s="63">
        <v>36892.515910000002</v>
      </c>
      <c r="D15" s="80">
        <f>B15/C15</f>
        <v>0</v>
      </c>
      <c r="E15" s="63">
        <v>0</v>
      </c>
      <c r="F15" s="63">
        <v>61926.480755999997</v>
      </c>
      <c r="G15" s="80">
        <f>E15/F15</f>
        <v>0</v>
      </c>
      <c r="H15" s="81">
        <v>0</v>
      </c>
      <c r="I15" s="81">
        <v>59536.89</v>
      </c>
      <c r="J15" s="61">
        <f>H15/I15</f>
        <v>0</v>
      </c>
      <c r="K15" s="81">
        <v>0</v>
      </c>
      <c r="L15" s="81">
        <v>87707.59</v>
      </c>
      <c r="M15" s="61">
        <f>K15/L15</f>
        <v>0</v>
      </c>
      <c r="N15" s="79">
        <v>0</v>
      </c>
      <c r="O15" s="79">
        <v>77562.84</v>
      </c>
      <c r="P15" s="64">
        <f>N15/O15</f>
        <v>0</v>
      </c>
      <c r="Q15" s="79">
        <v>0</v>
      </c>
      <c r="R15" s="79">
        <v>108652.6</v>
      </c>
      <c r="S15" s="64">
        <f>Q15/R15</f>
        <v>0</v>
      </c>
      <c r="T15" s="81">
        <v>4.1585460000000003</v>
      </c>
      <c r="U15" s="81">
        <v>226169.1</v>
      </c>
      <c r="V15" s="61">
        <f>T15/U15</f>
        <v>1.8386888394568488E-5</v>
      </c>
      <c r="W15" s="81">
        <v>6.2519999999999998</v>
      </c>
      <c r="X15" s="81">
        <v>585250.80000000005</v>
      </c>
      <c r="Y15" s="61">
        <f>W15/X15</f>
        <v>1.0682599664964148E-5</v>
      </c>
      <c r="Z15" s="79">
        <v>0</v>
      </c>
      <c r="AA15" s="79">
        <v>94714.71</v>
      </c>
      <c r="AB15" s="64">
        <f>Z15/AA15</f>
        <v>0</v>
      </c>
      <c r="AC15" s="79">
        <v>0</v>
      </c>
      <c r="AD15" s="79">
        <v>70469.62</v>
      </c>
      <c r="AE15" s="64">
        <f>AC15/AD15</f>
        <v>0</v>
      </c>
      <c r="AF15" s="81">
        <v>0</v>
      </c>
      <c r="AG15" s="81">
        <v>219303.9</v>
      </c>
      <c r="AH15" s="61">
        <f>AF15/AG15</f>
        <v>0</v>
      </c>
      <c r="AI15" s="81">
        <v>0</v>
      </c>
      <c r="AJ15" s="81">
        <v>737660.6</v>
      </c>
      <c r="AK15" s="61">
        <f>AI15/AJ15</f>
        <v>0</v>
      </c>
      <c r="AL15" s="79">
        <v>9.1651679999999995</v>
      </c>
      <c r="AM15" s="79">
        <v>251535.4</v>
      </c>
      <c r="AN15" s="64">
        <f>AL15/AM15</f>
        <v>3.6436891189073189E-5</v>
      </c>
      <c r="AO15" s="79">
        <v>31.70054</v>
      </c>
      <c r="AP15" s="79">
        <v>752426.4</v>
      </c>
      <c r="AQ15" s="64">
        <f>AO15/AP15</f>
        <v>4.2131084183117441E-5</v>
      </c>
      <c r="AR15" s="62">
        <v>0</v>
      </c>
      <c r="AS15" s="62">
        <v>135930.57319</v>
      </c>
      <c r="AT15" s="61">
        <f>AR15/AS15</f>
        <v>0</v>
      </c>
      <c r="AU15" s="62">
        <v>0</v>
      </c>
      <c r="AV15" s="62">
        <v>169170.99145999999</v>
      </c>
      <c r="AW15" s="61">
        <f>AU15/AV15</f>
        <v>0</v>
      </c>
      <c r="AX15" s="79">
        <v>0</v>
      </c>
      <c r="AY15" s="79">
        <v>114736.6</v>
      </c>
      <c r="AZ15" s="64">
        <f>AX15/AY15</f>
        <v>0</v>
      </c>
      <c r="BA15" s="79">
        <v>0</v>
      </c>
      <c r="BB15" s="79">
        <v>198990.7</v>
      </c>
      <c r="BC15" s="64">
        <f>BA15/BB15</f>
        <v>0</v>
      </c>
      <c r="BD15" s="81">
        <v>13.14138</v>
      </c>
      <c r="BE15" s="81">
        <v>213989.8</v>
      </c>
      <c r="BF15" s="61">
        <f>BD15/BE15</f>
        <v>6.141124483503419E-5</v>
      </c>
      <c r="BG15" s="81">
        <v>101.8644</v>
      </c>
      <c r="BH15" s="81">
        <v>272757.7</v>
      </c>
      <c r="BI15" s="61">
        <f>BG15/BH15</f>
        <v>3.7346113418612928E-4</v>
      </c>
      <c r="BJ15" s="83">
        <v>109.88200000000001</v>
      </c>
      <c r="BK15" s="83">
        <v>180818.86077999999</v>
      </c>
      <c r="BL15" s="64">
        <f>BJ15/BK15</f>
        <v>6.0769103137803769E-4</v>
      </c>
      <c r="BM15" s="83">
        <v>1304.1089999999999</v>
      </c>
      <c r="BN15" s="83">
        <v>278097.39137000003</v>
      </c>
      <c r="BO15" s="64">
        <f>BM15/BN15</f>
        <v>4.6893967382273033E-3</v>
      </c>
      <c r="BP15" s="62">
        <v>0</v>
      </c>
      <c r="BQ15" s="62">
        <v>110726.78249</v>
      </c>
      <c r="BR15" s="61">
        <f>BP15/BQ15</f>
        <v>0</v>
      </c>
      <c r="BS15" s="62">
        <v>0</v>
      </c>
      <c r="BT15" s="62">
        <v>110726.78249</v>
      </c>
      <c r="BU15" s="61">
        <f>BS15/BT15</f>
        <v>0</v>
      </c>
      <c r="BV15" s="79">
        <v>0</v>
      </c>
      <c r="BW15" s="79">
        <v>171997.7</v>
      </c>
      <c r="BX15" s="64">
        <f>BV15/BW15</f>
        <v>0</v>
      </c>
      <c r="BY15" s="79">
        <v>0</v>
      </c>
      <c r="BZ15" s="79">
        <v>1409132</v>
      </c>
      <c r="CA15" s="64">
        <f>BY15/BZ15</f>
        <v>0</v>
      </c>
      <c r="CB15" s="62">
        <v>450.91579999999999</v>
      </c>
      <c r="CC15" s="62">
        <v>116997.27989000001</v>
      </c>
      <c r="CD15" s="61">
        <f>CB15/CC15</f>
        <v>3.8540707991155669E-3</v>
      </c>
      <c r="CE15" s="62">
        <v>1344.6310000000001</v>
      </c>
      <c r="CF15" s="62">
        <v>167658.92684999999</v>
      </c>
      <c r="CG15" s="61">
        <f>CE15/CF15</f>
        <v>8.0200382124776797E-3</v>
      </c>
      <c r="CH15" s="79">
        <v>0</v>
      </c>
      <c r="CI15" s="79">
        <v>284296.5</v>
      </c>
      <c r="CJ15" s="64">
        <f>CH15/CI15</f>
        <v>0</v>
      </c>
      <c r="CK15" s="79">
        <v>0</v>
      </c>
      <c r="CL15" s="79">
        <v>296705.40000000002</v>
      </c>
      <c r="CM15" s="64">
        <f>CK15/CL15</f>
        <v>0</v>
      </c>
      <c r="CN15" s="62">
        <v>13.135999999999999</v>
      </c>
      <c r="CO15" s="62">
        <v>97230.243472000002</v>
      </c>
      <c r="CP15" s="61">
        <f>CN15/CO15</f>
        <v>1.3510199636374308E-4</v>
      </c>
      <c r="CQ15" s="62">
        <v>74</v>
      </c>
      <c r="CR15" s="62">
        <v>73876.047923999999</v>
      </c>
      <c r="CS15" s="61">
        <f>CQ15/CR15</f>
        <v>1.0016778384805793E-3</v>
      </c>
      <c r="CT15" s="79">
        <v>2612.009</v>
      </c>
      <c r="CU15" s="79">
        <v>252660.4</v>
      </c>
      <c r="CV15" s="64">
        <f>CT15/CU15</f>
        <v>1.0338022895554666E-2</v>
      </c>
      <c r="CW15" s="79">
        <v>17621.060000000001</v>
      </c>
      <c r="CX15" s="79">
        <v>1000773</v>
      </c>
      <c r="CY15" s="64">
        <f>CW15/CX15</f>
        <v>1.7607449441581657E-2</v>
      </c>
      <c r="CZ15" s="81">
        <v>11.94378</v>
      </c>
      <c r="DA15" s="81">
        <v>376584</v>
      </c>
      <c r="DB15" s="61">
        <f>CZ15/DA15</f>
        <v>3.1716111146517113E-5</v>
      </c>
      <c r="DC15" s="81">
        <v>16.23582</v>
      </c>
      <c r="DD15" s="81">
        <v>776337.8</v>
      </c>
      <c r="DE15" s="61">
        <f>DC15/DD15</f>
        <v>2.0913344680627428E-5</v>
      </c>
    </row>
    <row r="16" spans="1:109" s="91" customFormat="1" x14ac:dyDescent="0.4">
      <c r="A16" s="84" t="s">
        <v>563</v>
      </c>
      <c r="B16" s="85">
        <f>SUM(B12:B15)</f>
        <v>69.921589999999995</v>
      </c>
      <c r="C16" s="85">
        <v>36892.515910000002</v>
      </c>
      <c r="D16" s="87">
        <f>B16/C16</f>
        <v>1.8952784399571731E-3</v>
      </c>
      <c r="E16" s="85">
        <f>SUM(E12:E15)</f>
        <v>88.844859999999997</v>
      </c>
      <c r="F16" s="85">
        <v>61926.480755999997</v>
      </c>
      <c r="G16" s="87">
        <f>E16/F16</f>
        <v>1.4346828515907858E-3</v>
      </c>
      <c r="H16" s="86">
        <f>SUM(H12:H15)</f>
        <v>3572.3490000000002</v>
      </c>
      <c r="I16" s="86">
        <v>59536.89</v>
      </c>
      <c r="J16" s="88">
        <f>H16/I16</f>
        <v>6.0002277579497353E-2</v>
      </c>
      <c r="K16" s="86">
        <f>SUM(K12:K15)</f>
        <v>3561.5459999999998</v>
      </c>
      <c r="L16" s="86">
        <v>87707.59</v>
      </c>
      <c r="M16" s="88">
        <f>K16/L16</f>
        <v>4.0607044384642195E-2</v>
      </c>
      <c r="N16" s="86">
        <f>SUM(N12:N15)</f>
        <v>2360.5259999999998</v>
      </c>
      <c r="O16" s="86">
        <v>77562.84</v>
      </c>
      <c r="P16" s="88">
        <f>N16/O16</f>
        <v>3.0433723159182927E-2</v>
      </c>
      <c r="Q16" s="86">
        <f>SUM(Q12:Q15)</f>
        <v>2434.817</v>
      </c>
      <c r="R16" s="86">
        <v>108652.6</v>
      </c>
      <c r="S16" s="88">
        <f>Q16/R16</f>
        <v>2.2409192232859591E-2</v>
      </c>
      <c r="T16" s="86">
        <f>SUM(T12:T15)</f>
        <v>574.20774600000004</v>
      </c>
      <c r="U16" s="86">
        <v>226169.1</v>
      </c>
      <c r="V16" s="88">
        <f>T16/U16</f>
        <v>2.5388426005143942E-3</v>
      </c>
      <c r="W16" s="86">
        <f>SUM(W12:W15)</f>
        <v>845.74189999999999</v>
      </c>
      <c r="X16" s="86">
        <v>585250.80000000005</v>
      </c>
      <c r="Y16" s="88">
        <f>W16/X16</f>
        <v>1.445093112217873E-3</v>
      </c>
      <c r="Z16" s="86">
        <f>SUM(Z12:Z15)</f>
        <v>1382.3620000000001</v>
      </c>
      <c r="AA16" s="86">
        <v>94714.71</v>
      </c>
      <c r="AB16" s="88">
        <f>Z16/AA16</f>
        <v>1.4595008526130736E-2</v>
      </c>
      <c r="AC16" s="86">
        <f>SUM(AC12:AC15)</f>
        <v>1763.4269999999999</v>
      </c>
      <c r="AD16" s="86">
        <v>70469.62</v>
      </c>
      <c r="AE16" s="88">
        <f>AC16/AD16</f>
        <v>2.5023932298769314E-2</v>
      </c>
      <c r="AF16" s="86">
        <f>SUM(AF12:AF15)</f>
        <v>5825.6959999999999</v>
      </c>
      <c r="AG16" s="86">
        <v>219303.9</v>
      </c>
      <c r="AH16" s="88">
        <f>AF16/AG16</f>
        <v>2.6564488821220235E-2</v>
      </c>
      <c r="AI16" s="86">
        <f>SUM(AI12:AI15)</f>
        <v>2669.8470000000002</v>
      </c>
      <c r="AJ16" s="86">
        <v>737660.6</v>
      </c>
      <c r="AK16" s="88">
        <f>AI16/AJ16</f>
        <v>3.6193433673968765E-3</v>
      </c>
      <c r="AL16" s="86">
        <f>SUM(AL12:AL15)</f>
        <v>4296.4831680000007</v>
      </c>
      <c r="AM16" s="86">
        <v>251535.4</v>
      </c>
      <c r="AN16" s="88">
        <f>AL16/AM16</f>
        <v>1.7081027831470245E-2</v>
      </c>
      <c r="AO16" s="86">
        <f>SUM(AO12:AO15)</f>
        <v>3686.3245399999996</v>
      </c>
      <c r="AP16" s="86">
        <v>752426.4</v>
      </c>
      <c r="AQ16" s="88">
        <f>AO16/AP16</f>
        <v>4.8992493352173708E-3</v>
      </c>
      <c r="AR16" s="90">
        <f>SUM(AR12:AR15)</f>
        <v>2834.8220000000001</v>
      </c>
      <c r="AS16" s="90">
        <v>135930.57319</v>
      </c>
      <c r="AT16" s="88">
        <f>AR16/AS16</f>
        <v>2.0854925668838051E-2</v>
      </c>
      <c r="AU16" s="90">
        <f>SUM(AU12:AU15)</f>
        <v>3158.5949999999998</v>
      </c>
      <c r="AV16" s="90">
        <v>169170.99145999999</v>
      </c>
      <c r="AW16" s="88">
        <f>AU16/AV16</f>
        <v>1.8671020207071617E-2</v>
      </c>
      <c r="AX16" s="86">
        <f>SUM(AX12:AX15)</f>
        <v>3493.18</v>
      </c>
      <c r="AY16" s="86">
        <v>114736.6</v>
      </c>
      <c r="AZ16" s="88">
        <f>AX16/AY16</f>
        <v>3.0445211031179236E-2</v>
      </c>
      <c r="BA16" s="86">
        <f>SUM(BA12:BA15)</f>
        <v>3513.9209999999998</v>
      </c>
      <c r="BB16" s="86">
        <v>198990.7</v>
      </c>
      <c r="BC16" s="88">
        <f>BA16/BB16</f>
        <v>1.7658719729112968E-2</v>
      </c>
      <c r="BD16" s="86">
        <f>SUM(BD12:BD15)</f>
        <v>1068.79638</v>
      </c>
      <c r="BE16" s="86">
        <v>213989.8</v>
      </c>
      <c r="BF16" s="88">
        <f>BD16/BE16</f>
        <v>4.9946136685019571E-3</v>
      </c>
      <c r="BG16" s="86">
        <f>SUM(BG12:BG15)</f>
        <v>495.1157</v>
      </c>
      <c r="BH16" s="86">
        <v>272757.7</v>
      </c>
      <c r="BI16" s="88">
        <f>BG16/BH16</f>
        <v>1.8152217150973189E-3</v>
      </c>
      <c r="BJ16" s="90">
        <f>SUM(BJ12:BJ15)</f>
        <v>2845.9610000000002</v>
      </c>
      <c r="BK16" s="90">
        <v>180818.86077999999</v>
      </c>
      <c r="BL16" s="88">
        <f>BJ16/BK16</f>
        <v>1.5739292835511474E-2</v>
      </c>
      <c r="BM16" s="90">
        <f>SUM(BM12:BM15)</f>
        <v>2358.1039999999998</v>
      </c>
      <c r="BN16" s="90">
        <v>278097.39137000003</v>
      </c>
      <c r="BO16" s="88">
        <f>BM16/BN16</f>
        <v>8.4794179060191724E-3</v>
      </c>
      <c r="BP16" s="90">
        <f>SUM(BP12:BP15)</f>
        <v>2211.768</v>
      </c>
      <c r="BQ16" s="90">
        <v>110726.78249</v>
      </c>
      <c r="BR16" s="88">
        <f>BP16/BQ16</f>
        <v>1.9975004694096934E-2</v>
      </c>
      <c r="BS16" s="90">
        <f>SUM(BS12:BS15)</f>
        <v>979.99789999999996</v>
      </c>
      <c r="BT16" s="90">
        <v>89706.662083000003</v>
      </c>
      <c r="BU16" s="88">
        <f>BS16/BT16</f>
        <v>1.0924471797794336E-2</v>
      </c>
      <c r="BV16" s="86">
        <f>SUM(BV12:BV15)</f>
        <v>1914.271</v>
      </c>
      <c r="BW16" s="86">
        <v>171997.7</v>
      </c>
      <c r="BX16" s="88">
        <f>BV16/BW16</f>
        <v>1.1129631384605723E-2</v>
      </c>
      <c r="BY16" s="86">
        <f>SUM(BY12:BY15)</f>
        <v>606.49789999999996</v>
      </c>
      <c r="BZ16" s="86">
        <v>1409132</v>
      </c>
      <c r="CA16" s="88">
        <f>BY16/BZ16</f>
        <v>4.3040531334183026E-4</v>
      </c>
      <c r="CB16" s="90">
        <f>SUM(CB12:CB15)</f>
        <v>4911.0267999999996</v>
      </c>
      <c r="CC16" s="90">
        <v>116997.27989000001</v>
      </c>
      <c r="CD16" s="88">
        <f>CB16/CC16</f>
        <v>4.1975563915821905E-2</v>
      </c>
      <c r="CE16" s="90">
        <f>SUM(CE12:CE15)</f>
        <v>12704.700999999999</v>
      </c>
      <c r="CF16" s="90">
        <v>167658.92684999999</v>
      </c>
      <c r="CG16" s="88">
        <f>CE16/CF16</f>
        <v>7.577706262766766E-2</v>
      </c>
      <c r="CH16" s="86">
        <f>SUM(CH12:CH15)</f>
        <v>0</v>
      </c>
      <c r="CI16" s="86">
        <v>284296.5</v>
      </c>
      <c r="CJ16" s="88">
        <f>CH16/CI16</f>
        <v>0</v>
      </c>
      <c r="CK16" s="86">
        <f>SUM(CK12:CK15)</f>
        <v>0</v>
      </c>
      <c r="CL16" s="86">
        <v>296705.40000000002</v>
      </c>
      <c r="CM16" s="88">
        <f>CK16/CL16</f>
        <v>0</v>
      </c>
      <c r="CN16" s="90">
        <f>SUM(CN12:CN15)</f>
        <v>5936.2420000000002</v>
      </c>
      <c r="CO16" s="90">
        <v>97230.243472000002</v>
      </c>
      <c r="CP16" s="88">
        <f>CN16/CO16</f>
        <v>6.105345197155139E-2</v>
      </c>
      <c r="CQ16" s="90">
        <f>SUM(CQ12:CQ15)</f>
        <v>2339.529</v>
      </c>
      <c r="CR16" s="90">
        <v>73876.047923999999</v>
      </c>
      <c r="CS16" s="88">
        <f>CQ16/CR16</f>
        <v>3.1668302051116634E-2</v>
      </c>
      <c r="CT16" s="86">
        <f>SUM(CT12:CT15)</f>
        <v>9285.2870000000003</v>
      </c>
      <c r="CU16" s="86">
        <v>252660.4</v>
      </c>
      <c r="CV16" s="88">
        <f>CT16/CU16</f>
        <v>3.6750068471355229E-2</v>
      </c>
      <c r="CW16" s="86">
        <f>SUM(CW12:CW15)</f>
        <v>29132.370000000003</v>
      </c>
      <c r="CX16" s="86">
        <v>1000773</v>
      </c>
      <c r="CY16" s="88">
        <f>CW16/CX16</f>
        <v>2.9109868071980363E-2</v>
      </c>
      <c r="CZ16" s="86">
        <f>SUM(CZ12:CZ15)</f>
        <v>4669.8367799999996</v>
      </c>
      <c r="DA16" s="86">
        <v>376584</v>
      </c>
      <c r="DB16" s="88">
        <f>CZ16/DA16</f>
        <v>1.2400518290739914E-2</v>
      </c>
      <c r="DC16" s="86">
        <f>SUM(DC12:DC15)</f>
        <v>3516.8508199999997</v>
      </c>
      <c r="DD16" s="86">
        <v>776337.8</v>
      </c>
      <c r="DE16" s="88">
        <f>DC16/DD16</f>
        <v>4.5300522787889491E-3</v>
      </c>
    </row>
    <row r="17" spans="1:111" x14ac:dyDescent="0.4">
      <c r="B17" s="154" t="s">
        <v>310</v>
      </c>
      <c r="C17" s="154"/>
      <c r="D17" s="154"/>
      <c r="E17" s="154"/>
      <c r="F17" s="154"/>
      <c r="G17" s="154"/>
      <c r="H17" s="151" t="s">
        <v>313</v>
      </c>
      <c r="I17" s="151"/>
      <c r="J17" s="151"/>
      <c r="K17" s="151"/>
      <c r="L17" s="151"/>
      <c r="M17" s="151"/>
      <c r="N17" s="149" t="s">
        <v>330</v>
      </c>
      <c r="O17" s="149"/>
      <c r="P17" s="149"/>
      <c r="Q17" s="149"/>
      <c r="R17" s="149"/>
      <c r="S17" s="149"/>
      <c r="T17" s="151" t="s">
        <v>338</v>
      </c>
      <c r="U17" s="151"/>
      <c r="V17" s="151"/>
      <c r="W17" s="151"/>
      <c r="X17" s="151"/>
      <c r="Y17" s="151"/>
      <c r="Z17" s="149" t="s">
        <v>344</v>
      </c>
      <c r="AA17" s="149"/>
      <c r="AB17" s="149"/>
      <c r="AC17" s="149"/>
      <c r="AD17" s="149"/>
      <c r="AE17" s="149"/>
      <c r="AF17" s="151" t="s">
        <v>367</v>
      </c>
      <c r="AG17" s="151"/>
      <c r="AH17" s="151"/>
      <c r="AI17" s="151"/>
      <c r="AJ17" s="151"/>
      <c r="AK17" s="151"/>
      <c r="AL17" s="149" t="s">
        <v>371</v>
      </c>
      <c r="AM17" s="149"/>
      <c r="AN17" s="149"/>
      <c r="AO17" s="149"/>
      <c r="AP17" s="149"/>
      <c r="AQ17" s="149"/>
      <c r="AR17" s="143" t="s">
        <v>385</v>
      </c>
      <c r="AS17" s="143"/>
      <c r="AT17" s="143"/>
      <c r="AU17" s="147"/>
      <c r="AV17" s="143"/>
      <c r="AW17" s="143"/>
      <c r="AX17" s="148" t="s">
        <v>390</v>
      </c>
      <c r="AY17" s="149"/>
      <c r="AZ17" s="149"/>
      <c r="BA17" s="148"/>
      <c r="BB17" s="149"/>
      <c r="BC17" s="152"/>
      <c r="BD17" s="150" t="s">
        <v>392</v>
      </c>
      <c r="BE17" s="151"/>
      <c r="BF17" s="151"/>
      <c r="BG17" s="150"/>
      <c r="BH17" s="151"/>
      <c r="BI17" s="151"/>
      <c r="BJ17" s="153" t="s">
        <v>558</v>
      </c>
      <c r="BK17" s="144"/>
      <c r="BL17" s="144"/>
      <c r="BM17" s="153"/>
      <c r="BN17" s="144"/>
      <c r="BO17" s="144"/>
      <c r="BP17" s="147" t="s">
        <v>418</v>
      </c>
      <c r="BQ17" s="143"/>
      <c r="BR17" s="143"/>
      <c r="BS17" s="147"/>
      <c r="BT17" s="143"/>
      <c r="BU17" s="143"/>
      <c r="BV17" s="148" t="s">
        <v>559</v>
      </c>
      <c r="BW17" s="149"/>
      <c r="BX17" s="149"/>
      <c r="BY17" s="148"/>
      <c r="BZ17" s="149"/>
      <c r="CA17" s="149"/>
      <c r="CB17" s="147" t="s">
        <v>453</v>
      </c>
      <c r="CC17" s="143"/>
      <c r="CD17" s="143"/>
      <c r="CE17" s="147"/>
      <c r="CF17" s="143"/>
      <c r="CG17" s="143"/>
      <c r="CH17" s="148" t="s">
        <v>384</v>
      </c>
      <c r="CI17" s="149"/>
      <c r="CJ17" s="149"/>
      <c r="CK17" s="148"/>
      <c r="CL17" s="149"/>
      <c r="CM17" s="149"/>
      <c r="CN17" s="147" t="s">
        <v>482</v>
      </c>
      <c r="CO17" s="143"/>
      <c r="CP17" s="143"/>
      <c r="CQ17" s="147"/>
      <c r="CR17" s="143"/>
      <c r="CS17" s="143"/>
      <c r="CT17" s="148" t="s">
        <v>560</v>
      </c>
      <c r="CU17" s="149"/>
      <c r="CV17" s="149"/>
      <c r="CW17" s="148"/>
      <c r="CX17" s="149"/>
      <c r="CY17" s="149"/>
      <c r="CZ17" s="150" t="s">
        <v>561</v>
      </c>
      <c r="DA17" s="151"/>
      <c r="DB17" s="151"/>
      <c r="DC17" s="150"/>
      <c r="DD17" s="151"/>
      <c r="DE17" s="151"/>
    </row>
    <row r="18" spans="1:111" ht="27" customHeight="1" x14ac:dyDescent="0.4">
      <c r="A18" s="92" t="s">
        <v>565</v>
      </c>
      <c r="B18" s="93"/>
      <c r="C18" s="93"/>
      <c r="D18" s="94"/>
      <c r="E18" s="93"/>
      <c r="F18" s="93"/>
      <c r="G18" s="94"/>
      <c r="H18" s="81"/>
      <c r="I18" s="81"/>
      <c r="K18" s="81"/>
      <c r="L18" s="81"/>
      <c r="N18" s="79"/>
      <c r="O18" s="79"/>
      <c r="P18" s="64"/>
      <c r="Q18" s="79"/>
      <c r="R18" s="79"/>
      <c r="S18" s="64"/>
      <c r="T18" s="81"/>
      <c r="U18" s="81"/>
      <c r="W18" s="81"/>
      <c r="X18" s="81"/>
      <c r="Z18" s="79"/>
      <c r="AA18" s="79"/>
      <c r="AB18" s="64"/>
      <c r="AC18" s="79"/>
      <c r="AD18" s="79"/>
      <c r="AE18" s="64"/>
      <c r="AF18" s="81"/>
      <c r="AG18" s="81"/>
      <c r="AI18" s="81"/>
      <c r="AJ18" s="81"/>
      <c r="AL18" s="79"/>
      <c r="AM18" s="79"/>
      <c r="AN18" s="64"/>
      <c r="AO18" s="79"/>
      <c r="AP18" s="79"/>
      <c r="AQ18" s="64"/>
      <c r="AX18" s="79"/>
      <c r="AY18" s="79"/>
      <c r="BA18" s="79"/>
      <c r="BB18" s="79"/>
      <c r="BD18" s="81"/>
      <c r="BE18" s="81"/>
      <c r="BG18" s="81"/>
      <c r="BH18" s="81"/>
      <c r="BJ18" s="83"/>
      <c r="BK18" s="83"/>
      <c r="BL18" s="64"/>
      <c r="BM18" s="83"/>
      <c r="BN18" s="83"/>
      <c r="BO18" s="64"/>
      <c r="BV18" s="79"/>
      <c r="BW18" s="79"/>
      <c r="BY18" s="79"/>
      <c r="BZ18" s="79"/>
      <c r="CH18" s="79"/>
      <c r="CI18" s="79"/>
      <c r="CJ18" s="64"/>
      <c r="CK18" s="79"/>
      <c r="CL18" s="79"/>
      <c r="CM18" s="64"/>
      <c r="CT18" s="79"/>
      <c r="CU18" s="79"/>
      <c r="CW18" s="79"/>
      <c r="CX18" s="79"/>
      <c r="CZ18" s="81"/>
      <c r="DA18" s="81"/>
      <c r="DC18" s="81"/>
      <c r="DD18" s="81"/>
    </row>
    <row r="19" spans="1:111" x14ac:dyDescent="0.4">
      <c r="A19" s="1" t="s">
        <v>566</v>
      </c>
      <c r="B19" s="63">
        <v>0</v>
      </c>
      <c r="C19" s="63">
        <v>325045.93199999997</v>
      </c>
      <c r="D19" s="80">
        <f t="shared" ref="D19:D26" si="0">B19/C19</f>
        <v>0</v>
      </c>
      <c r="E19" s="63">
        <v>0</v>
      </c>
      <c r="F19" s="63">
        <v>11364.109956</v>
      </c>
      <c r="G19" s="80">
        <f t="shared" ref="G19:G26" si="1">E19/F19</f>
        <v>0</v>
      </c>
      <c r="H19" s="81">
        <v>176.6908</v>
      </c>
      <c r="I19" s="81">
        <v>6226956</v>
      </c>
      <c r="J19" s="61">
        <f t="shared" ref="J19:J26" si="2">H19/I19</f>
        <v>2.8375148306813152E-5</v>
      </c>
      <c r="K19" s="81">
        <v>4.9872940000000003</v>
      </c>
      <c r="L19" s="81">
        <v>358245.7</v>
      </c>
      <c r="M19" s="61">
        <f t="shared" ref="M19:M26" si="3">K19/L19</f>
        <v>1.3921434367530442E-5</v>
      </c>
      <c r="N19" s="79">
        <v>26738.94</v>
      </c>
      <c r="O19" s="79">
        <v>2456144</v>
      </c>
      <c r="P19" s="64">
        <f t="shared" ref="P19:P26" si="4">N19/O19</f>
        <v>1.0886552254265222E-2</v>
      </c>
      <c r="Q19" s="79">
        <v>444.98610000000002</v>
      </c>
      <c r="R19" s="79">
        <v>124375.4</v>
      </c>
      <c r="S19" s="64">
        <f t="shared" ref="S19:S26" si="5">Q19/R19</f>
        <v>3.5777661820585102E-3</v>
      </c>
      <c r="T19" s="81">
        <v>66.093000000000004</v>
      </c>
      <c r="U19" s="81">
        <v>9206855</v>
      </c>
      <c r="V19" s="61">
        <f t="shared" ref="V19:V26" si="6">T19/U19</f>
        <v>7.1786728475684699E-6</v>
      </c>
      <c r="W19" s="81">
        <v>0.86081540000000001</v>
      </c>
      <c r="X19" s="81">
        <v>266471</v>
      </c>
      <c r="Y19" s="61">
        <f t="shared" ref="Y19:Y26" si="7">W19/X19</f>
        <v>3.230428076601206E-6</v>
      </c>
      <c r="Z19" s="79">
        <v>594.74770000000001</v>
      </c>
      <c r="AA19" s="79">
        <v>5024632</v>
      </c>
      <c r="AB19" s="64">
        <f t="shared" ref="AB19:AB26" si="8">Z19/AA19</f>
        <v>1.1836641967013703E-4</v>
      </c>
      <c r="AC19" s="79">
        <v>22.41743</v>
      </c>
      <c r="AD19" s="79">
        <v>129647.3</v>
      </c>
      <c r="AE19" s="64">
        <f t="shared" ref="AE19:AE26" si="9">AC19/AD19</f>
        <v>1.7291088977556803E-4</v>
      </c>
      <c r="AF19" s="81">
        <v>52.68282628</v>
      </c>
      <c r="AG19" s="81">
        <v>22420590.66</v>
      </c>
      <c r="AH19" s="61">
        <f t="shared" ref="AH19:AH26" si="10">AF19/AG19</f>
        <v>2.3497519346798509E-6</v>
      </c>
      <c r="AI19" s="81">
        <v>0.63701909999999995</v>
      </c>
      <c r="AJ19" s="81">
        <v>827165.8</v>
      </c>
      <c r="AK19" s="61">
        <f t="shared" ref="AK19:AK26" si="11">AI19/AJ19</f>
        <v>7.701226283775271E-7</v>
      </c>
      <c r="AL19" s="79">
        <v>27.518823860000001</v>
      </c>
      <c r="AM19" s="79">
        <v>35052090.810000002</v>
      </c>
      <c r="AN19" s="64">
        <f t="shared" ref="AN19:AN26" si="12">AL19/AM19</f>
        <v>7.8508366331600294E-7</v>
      </c>
      <c r="AO19" s="79">
        <v>0.35698540000000001</v>
      </c>
      <c r="AP19" s="79">
        <v>1274823</v>
      </c>
      <c r="AQ19" s="64">
        <f t="shared" ref="AQ19:AQ26" si="13">AO19/AP19</f>
        <v>2.8002742341485839E-7</v>
      </c>
      <c r="AR19" s="62">
        <v>0</v>
      </c>
      <c r="AS19" s="62">
        <v>1247536.3615000001</v>
      </c>
      <c r="AT19" s="61">
        <f t="shared" ref="AT19:AT26" si="14">AR19/AS19</f>
        <v>0</v>
      </c>
      <c r="AU19" s="62">
        <v>0</v>
      </c>
      <c r="AV19" s="62">
        <v>68355.438920000001</v>
      </c>
      <c r="AW19" s="61">
        <f t="shared" ref="AW19:AW26" si="15">AU19/AV19</f>
        <v>0</v>
      </c>
      <c r="AX19" s="79">
        <v>53.2580235</v>
      </c>
      <c r="AY19" s="79">
        <v>13963074</v>
      </c>
      <c r="AZ19" s="64">
        <f t="shared" ref="AZ19:AZ26" si="16">AX19/AY19</f>
        <v>3.8142047732469225E-6</v>
      </c>
      <c r="BA19" s="79">
        <v>0.83655409999999997</v>
      </c>
      <c r="BB19" s="79">
        <v>485738.9</v>
      </c>
      <c r="BC19" s="64">
        <f t="shared" ref="BC19:BC26" si="17">BA19/BB19</f>
        <v>1.7222299881685407E-6</v>
      </c>
      <c r="BD19" s="81">
        <v>958.99265500000001</v>
      </c>
      <c r="BE19" s="81">
        <v>25911759.899999999</v>
      </c>
      <c r="BF19" s="61">
        <f t="shared" ref="BF19:BF26" si="18">BD19/BE19</f>
        <v>3.7009939066315605E-5</v>
      </c>
      <c r="BG19" s="81">
        <v>7.7659349999999998</v>
      </c>
      <c r="BH19" s="81">
        <v>955808.3</v>
      </c>
      <c r="BI19" s="61">
        <f t="shared" ref="BI19:BI26" si="19">BG19/BH19</f>
        <v>8.1249922186279391E-6</v>
      </c>
      <c r="BJ19" s="83">
        <v>131.31399999999999</v>
      </c>
      <c r="BK19" s="83">
        <v>8306363.2154999999</v>
      </c>
      <c r="BL19" s="64">
        <f t="shared" ref="BL19:BL26" si="20">BJ19/BK19</f>
        <v>1.5808843966149098E-5</v>
      </c>
      <c r="BM19" s="83">
        <v>0.86199999999999999</v>
      </c>
      <c r="BN19" s="83">
        <v>304584.08756999997</v>
      </c>
      <c r="BO19" s="64">
        <f t="shared" ref="BO19:BO26" si="21">BM19/BN19</f>
        <v>2.8300887511134141E-6</v>
      </c>
      <c r="BP19" s="62">
        <v>4400.9690000000001</v>
      </c>
      <c r="BQ19" s="62">
        <v>3726238.6302</v>
      </c>
      <c r="BR19" s="61">
        <f t="shared" ref="BR19:BR26" si="22">BP19/BQ19</f>
        <v>1.1810754588639388E-3</v>
      </c>
      <c r="BS19" s="62">
        <v>115.1925</v>
      </c>
      <c r="BT19" s="62">
        <v>129207.90781999999</v>
      </c>
      <c r="BU19" s="61">
        <f t="shared" ref="BU19:BU26" si="23">BS19/BT19</f>
        <v>8.9152825042624392E-4</v>
      </c>
      <c r="BV19" s="79">
        <v>4.4029999999999996</v>
      </c>
      <c r="BW19" s="79">
        <v>6635377</v>
      </c>
      <c r="BX19" s="64">
        <f t="shared" ref="BX19:BX26" si="24">BV19/BW19</f>
        <v>6.6356440636304461E-7</v>
      </c>
      <c r="BY19" s="79">
        <v>0.02</v>
      </c>
      <c r="BZ19" s="79">
        <v>222976.4</v>
      </c>
      <c r="CA19" s="64">
        <f t="shared" ref="CA19:CA26" si="25">BY19/BZ19</f>
        <v>8.9695591102914936E-8</v>
      </c>
      <c r="CB19" s="62">
        <v>14.648</v>
      </c>
      <c r="CC19" s="62">
        <v>4738413.3530000001</v>
      </c>
      <c r="CD19" s="61">
        <f t="shared" ref="CD19:CD26" si="26">CB19/CC19</f>
        <v>3.0913301370649754E-6</v>
      </c>
      <c r="CE19" s="62">
        <v>0.11700000000000001</v>
      </c>
      <c r="CF19" s="62">
        <v>322098.772</v>
      </c>
      <c r="CG19" s="61">
        <f t="shared" ref="CG19:CG26" si="27">CE19/CF19</f>
        <v>3.6324261428727215E-7</v>
      </c>
      <c r="CH19" s="79">
        <v>0</v>
      </c>
      <c r="CI19" s="79">
        <v>698004.5</v>
      </c>
      <c r="CJ19" s="64">
        <f t="shared" ref="CJ19:CJ26" si="28">CH19/CI19</f>
        <v>0</v>
      </c>
      <c r="CK19" s="79">
        <v>0</v>
      </c>
      <c r="CL19" s="79">
        <v>31543.32</v>
      </c>
      <c r="CM19" s="64">
        <f t="shared" ref="CM19:CM26" si="29">CK19/CL19</f>
        <v>0</v>
      </c>
      <c r="CN19" s="62">
        <v>39.213000000000001</v>
      </c>
      <c r="CO19" s="62">
        <v>2773362.6354</v>
      </c>
      <c r="CP19" s="61">
        <f t="shared" ref="CP19:CP26" si="30">CN19/CO19</f>
        <v>1.4139153495281853E-5</v>
      </c>
      <c r="CQ19" s="62">
        <v>0.17599999999999999</v>
      </c>
      <c r="CR19" s="62">
        <v>88217.238314000002</v>
      </c>
      <c r="CS19" s="61">
        <f t="shared" ref="CS19:CS26" si="31">CQ19/CR19</f>
        <v>1.9950749237189501E-6</v>
      </c>
      <c r="CT19" s="79">
        <v>56.682584499999997</v>
      </c>
      <c r="CU19" s="79">
        <v>27015939.199999999</v>
      </c>
      <c r="CV19" s="64">
        <f t="shared" ref="CV19:CV26" si="32">CT19/CU19</f>
        <v>2.098116377904789E-6</v>
      </c>
      <c r="CW19" s="79">
        <v>1.748443</v>
      </c>
      <c r="CX19" s="79">
        <v>1208773</v>
      </c>
      <c r="CY19" s="64">
        <f t="shared" ref="CY19:CY26" si="33">CW19/CX19</f>
        <v>1.4464609980533978E-6</v>
      </c>
      <c r="CZ19" s="81">
        <v>316.469336</v>
      </c>
      <c r="DA19" s="81">
        <v>88088582.799999997</v>
      </c>
      <c r="DB19" s="61">
        <f t="shared" ref="DB19:DB26" si="34">CZ19/DA19</f>
        <v>3.592626035527501E-6</v>
      </c>
      <c r="DC19" s="81">
        <v>5.1342540000000003</v>
      </c>
      <c r="DD19" s="81">
        <v>4196143</v>
      </c>
      <c r="DE19" s="61">
        <f t="shared" ref="DE19:DE26" si="35">DC19/DD19</f>
        <v>1.2235650691599406E-6</v>
      </c>
    </row>
    <row r="20" spans="1:111" x14ac:dyDescent="0.4">
      <c r="A20" s="1" t="s">
        <v>330</v>
      </c>
      <c r="B20" s="63">
        <v>3315.1909999999998</v>
      </c>
      <c r="C20" s="63">
        <v>325045.93199999997</v>
      </c>
      <c r="D20" s="80">
        <f t="shared" si="0"/>
        <v>1.0199146254812996E-2</v>
      </c>
      <c r="E20" s="63">
        <v>136.32079999999999</v>
      </c>
      <c r="F20" s="63">
        <v>11364.109956</v>
      </c>
      <c r="G20" s="80">
        <f t="shared" si="1"/>
        <v>1.1995730464401711E-2</v>
      </c>
      <c r="H20" s="81">
        <v>2462.4479999999999</v>
      </c>
      <c r="I20" s="81">
        <v>6226956</v>
      </c>
      <c r="J20" s="61">
        <f t="shared" si="2"/>
        <v>3.9544971893168987E-4</v>
      </c>
      <c r="K20" s="81">
        <v>50.893239999999999</v>
      </c>
      <c r="L20" s="81">
        <v>358245.7</v>
      </c>
      <c r="M20" s="61">
        <f t="shared" si="3"/>
        <v>1.4206238902518577E-4</v>
      </c>
      <c r="N20" s="79">
        <v>0</v>
      </c>
      <c r="O20" s="79">
        <v>2456144</v>
      </c>
      <c r="P20" s="64">
        <f t="shared" si="4"/>
        <v>0</v>
      </c>
      <c r="Q20" s="79">
        <v>0</v>
      </c>
      <c r="R20" s="79">
        <v>124375.4</v>
      </c>
      <c r="S20" s="64">
        <f t="shared" si="5"/>
        <v>0</v>
      </c>
      <c r="T20" s="81">
        <v>953.77719999999999</v>
      </c>
      <c r="U20" s="81">
        <v>9206855</v>
      </c>
      <c r="V20" s="61">
        <f t="shared" si="6"/>
        <v>1.0359424580923671E-4</v>
      </c>
      <c r="W20" s="81">
        <v>10.95682</v>
      </c>
      <c r="X20" s="81">
        <v>266471</v>
      </c>
      <c r="Y20" s="61">
        <f t="shared" si="7"/>
        <v>4.1118245512644904E-5</v>
      </c>
      <c r="Z20" s="79">
        <v>162.0847</v>
      </c>
      <c r="AA20" s="79">
        <v>5024632</v>
      </c>
      <c r="AB20" s="64">
        <f t="shared" si="8"/>
        <v>3.2258024070220469E-5</v>
      </c>
      <c r="AC20" s="79">
        <v>1.9150560000000001</v>
      </c>
      <c r="AD20" s="79">
        <v>129647.3</v>
      </c>
      <c r="AE20" s="64">
        <f t="shared" si="9"/>
        <v>1.477127560697369E-5</v>
      </c>
      <c r="AF20" s="81">
        <v>3377.266658</v>
      </c>
      <c r="AG20" s="81">
        <v>22420590.66</v>
      </c>
      <c r="AH20" s="61">
        <f t="shared" si="10"/>
        <v>1.5063236777366863E-4</v>
      </c>
      <c r="AI20" s="81">
        <v>33.98509</v>
      </c>
      <c r="AJ20" s="81">
        <v>827165.8</v>
      </c>
      <c r="AK20" s="61">
        <f t="shared" si="11"/>
        <v>4.1086188524718981E-5</v>
      </c>
      <c r="AL20" s="79">
        <v>1290.276574</v>
      </c>
      <c r="AM20" s="79">
        <v>35052090.810000002</v>
      </c>
      <c r="AN20" s="64">
        <f t="shared" si="12"/>
        <v>3.6810259935532783E-5</v>
      </c>
      <c r="AO20" s="79">
        <v>44.542230000000004</v>
      </c>
      <c r="AP20" s="79">
        <v>1274823</v>
      </c>
      <c r="AQ20" s="64">
        <f t="shared" si="13"/>
        <v>3.4939932837735122E-5</v>
      </c>
      <c r="AR20" s="62">
        <v>0</v>
      </c>
      <c r="AS20" s="62">
        <v>1247536.3615000001</v>
      </c>
      <c r="AT20" s="61">
        <f t="shared" si="14"/>
        <v>0</v>
      </c>
      <c r="AU20" s="62">
        <v>0</v>
      </c>
      <c r="AV20" s="62">
        <v>68355.438920000001</v>
      </c>
      <c r="AW20" s="61">
        <f t="shared" si="15"/>
        <v>0</v>
      </c>
      <c r="AX20" s="79">
        <v>1965.4187400000001</v>
      </c>
      <c r="AY20" s="79">
        <v>13963074</v>
      </c>
      <c r="AZ20" s="64">
        <f t="shared" si="16"/>
        <v>1.4075831296174468E-4</v>
      </c>
      <c r="BA20" s="79">
        <v>8.5682639999999992</v>
      </c>
      <c r="BB20" s="79">
        <v>485738.9</v>
      </c>
      <c r="BC20" s="64">
        <f t="shared" si="17"/>
        <v>1.7639649614226901E-5</v>
      </c>
      <c r="BD20" s="81">
        <v>2862.7559799999999</v>
      </c>
      <c r="BE20" s="81">
        <v>25911759.899999999</v>
      </c>
      <c r="BF20" s="61">
        <f t="shared" si="18"/>
        <v>1.1048095501996373E-4</v>
      </c>
      <c r="BG20" s="81">
        <v>24.096109999999999</v>
      </c>
      <c r="BH20" s="81">
        <v>955808.3</v>
      </c>
      <c r="BI20" s="61">
        <f t="shared" si="19"/>
        <v>2.5210191206751395E-5</v>
      </c>
      <c r="BJ20" s="83">
        <v>318.95359999999999</v>
      </c>
      <c r="BK20" s="83">
        <v>8306363.2154999999</v>
      </c>
      <c r="BL20" s="64">
        <f t="shared" si="20"/>
        <v>3.8398706115429678E-5</v>
      </c>
      <c r="BM20" s="83">
        <v>5.2120889999999997</v>
      </c>
      <c r="BN20" s="83">
        <v>304584.08756999997</v>
      </c>
      <c r="BO20" s="64">
        <f t="shared" si="21"/>
        <v>1.7112151332600885E-5</v>
      </c>
      <c r="BP20" s="62">
        <v>1689.693</v>
      </c>
      <c r="BQ20" s="62">
        <v>3726238.6302</v>
      </c>
      <c r="BR20" s="61">
        <f t="shared" si="22"/>
        <v>4.5345807600875751E-4</v>
      </c>
      <c r="BS20" s="62">
        <v>43.224899999999998</v>
      </c>
      <c r="BT20" s="62">
        <v>129207.90781999999</v>
      </c>
      <c r="BU20" s="61">
        <f t="shared" si="23"/>
        <v>3.3453757381643207E-4</v>
      </c>
      <c r="BV20" s="79">
        <v>424.86279999999999</v>
      </c>
      <c r="BW20" s="79">
        <v>6635377</v>
      </c>
      <c r="BX20" s="64">
        <f t="shared" si="24"/>
        <v>6.4029941328126497E-5</v>
      </c>
      <c r="BY20" s="79">
        <v>7.0873309999999998</v>
      </c>
      <c r="BZ20" s="79">
        <v>222976.4</v>
      </c>
      <c r="CA20" s="64">
        <f t="shared" si="25"/>
        <v>3.178511716935066E-5</v>
      </c>
      <c r="CB20" s="62">
        <v>768.42160000000001</v>
      </c>
      <c r="CC20" s="62">
        <v>4738413.3530000001</v>
      </c>
      <c r="CD20" s="61">
        <f t="shared" si="26"/>
        <v>1.6216854519741179E-4</v>
      </c>
      <c r="CE20" s="62">
        <v>10.163639999999999</v>
      </c>
      <c r="CF20" s="62">
        <v>322098.772</v>
      </c>
      <c r="CG20" s="61">
        <f t="shared" si="27"/>
        <v>3.1554420207475982E-5</v>
      </c>
      <c r="CH20" s="79">
        <v>28.486940000000001</v>
      </c>
      <c r="CI20" s="79">
        <v>698004.5</v>
      </c>
      <c r="CJ20" s="64">
        <f t="shared" si="28"/>
        <v>4.0811971842588405E-5</v>
      </c>
      <c r="CK20" s="79">
        <v>3.285981</v>
      </c>
      <c r="CL20" s="79">
        <v>31543.32</v>
      </c>
      <c r="CM20" s="64">
        <f t="shared" si="29"/>
        <v>1.0417359364835407E-4</v>
      </c>
      <c r="CN20" s="62">
        <v>266.26519999999999</v>
      </c>
      <c r="CO20" s="62">
        <v>2773362.6354</v>
      </c>
      <c r="CP20" s="61">
        <f t="shared" si="30"/>
        <v>9.6008072150866329E-5</v>
      </c>
      <c r="CQ20" s="62">
        <v>0.78140039999999999</v>
      </c>
      <c r="CR20" s="62">
        <v>88217.238314000002</v>
      </c>
      <c r="CS20" s="61">
        <f t="shared" si="31"/>
        <v>8.8576837694543025E-6</v>
      </c>
      <c r="CT20" s="79">
        <v>1125.20472</v>
      </c>
      <c r="CU20" s="79">
        <v>27015939.199999999</v>
      </c>
      <c r="CV20" s="64">
        <f t="shared" si="32"/>
        <v>4.1649661396928227E-5</v>
      </c>
      <c r="CW20" s="79">
        <v>11.951879999999999</v>
      </c>
      <c r="CX20" s="79">
        <v>1208773</v>
      </c>
      <c r="CY20" s="64">
        <f t="shared" si="33"/>
        <v>9.8876133070477245E-6</v>
      </c>
      <c r="CZ20" s="81">
        <v>19337.330900000001</v>
      </c>
      <c r="DA20" s="81">
        <v>88088582.799999997</v>
      </c>
      <c r="DB20" s="61">
        <f t="shared" si="34"/>
        <v>2.1952142133906599E-4</v>
      </c>
      <c r="DC20" s="81">
        <v>354.5376</v>
      </c>
      <c r="DD20" s="81">
        <v>4196143</v>
      </c>
      <c r="DE20" s="61">
        <f t="shared" si="35"/>
        <v>8.4491305467902303E-5</v>
      </c>
    </row>
    <row r="21" spans="1:111" x14ac:dyDescent="0.4">
      <c r="A21" s="1" t="s">
        <v>344</v>
      </c>
      <c r="B21" s="63">
        <v>157342.6</v>
      </c>
      <c r="C21" s="63">
        <v>325045.93199999997</v>
      </c>
      <c r="D21" s="80">
        <f t="shared" si="0"/>
        <v>0.48406266471902815</v>
      </c>
      <c r="E21" s="63">
        <v>6933.0550000000003</v>
      </c>
      <c r="F21" s="63">
        <v>11364.109956</v>
      </c>
      <c r="G21" s="80">
        <f t="shared" si="1"/>
        <v>0.6100834140855439</v>
      </c>
      <c r="H21" s="81">
        <v>4091699</v>
      </c>
      <c r="I21" s="81">
        <v>6226956</v>
      </c>
      <c r="J21" s="61">
        <f t="shared" si="2"/>
        <v>0.65709457397803994</v>
      </c>
      <c r="K21" s="81">
        <f>243103.5</f>
        <v>243103.5</v>
      </c>
      <c r="L21" s="81">
        <v>358245.7</v>
      </c>
      <c r="M21" s="61">
        <f t="shared" si="3"/>
        <v>0.67859432785934348</v>
      </c>
      <c r="N21" s="79">
        <f>1495047</f>
        <v>1495047</v>
      </c>
      <c r="O21" s="79">
        <v>2456144</v>
      </c>
      <c r="P21" s="64">
        <f t="shared" si="4"/>
        <v>0.60869680279332161</v>
      </c>
      <c r="Q21" s="79">
        <f>89823.57</f>
        <v>89823.57</v>
      </c>
      <c r="R21" s="79">
        <v>124375.4</v>
      </c>
      <c r="S21" s="64">
        <f t="shared" si="5"/>
        <v>0.72219723514457046</v>
      </c>
      <c r="T21" s="81">
        <f>3723363</f>
        <v>3723363</v>
      </c>
      <c r="U21" s="81">
        <v>9206855</v>
      </c>
      <c r="V21" s="61">
        <f t="shared" si="6"/>
        <v>0.40441203863860137</v>
      </c>
      <c r="W21" s="81">
        <f>109324.8</f>
        <v>109324.8</v>
      </c>
      <c r="X21" s="81">
        <v>266471</v>
      </c>
      <c r="Y21" s="61">
        <f t="shared" si="7"/>
        <v>0.41026903490436106</v>
      </c>
      <c r="Z21" s="79">
        <v>0</v>
      </c>
      <c r="AA21" s="79">
        <v>5024632</v>
      </c>
      <c r="AB21" s="64">
        <f t="shared" si="8"/>
        <v>0</v>
      </c>
      <c r="AC21" s="79">
        <v>0</v>
      </c>
      <c r="AD21" s="79">
        <v>129647.3</v>
      </c>
      <c r="AE21" s="64">
        <f t="shared" si="9"/>
        <v>0</v>
      </c>
      <c r="AF21" s="81">
        <f>6418827.39</f>
        <v>6418827.3899999997</v>
      </c>
      <c r="AG21" s="81">
        <v>22420590.66</v>
      </c>
      <c r="AH21" s="61">
        <f t="shared" si="10"/>
        <v>0.28629162751950443</v>
      </c>
      <c r="AI21" s="81">
        <f>262737.7</f>
        <v>262737.7</v>
      </c>
      <c r="AJ21" s="81">
        <v>827165.8</v>
      </c>
      <c r="AK21" s="61">
        <f t="shared" si="11"/>
        <v>0.31763607731364135</v>
      </c>
      <c r="AL21" s="79">
        <f>8803807.673</f>
        <v>8803807.6730000004</v>
      </c>
      <c r="AM21" s="79">
        <v>35052090.810000002</v>
      </c>
      <c r="AN21" s="64">
        <f t="shared" si="12"/>
        <v>0.25116355314497713</v>
      </c>
      <c r="AO21" s="79">
        <f>348157.1</f>
        <v>348157.1</v>
      </c>
      <c r="AP21" s="79">
        <v>1274823</v>
      </c>
      <c r="AQ21" s="64">
        <f t="shared" si="13"/>
        <v>0.27310230518275869</v>
      </c>
      <c r="AR21" s="62">
        <v>738728.8</v>
      </c>
      <c r="AS21" s="62">
        <v>1247536.3615000001</v>
      </c>
      <c r="AT21" s="61">
        <f t="shared" si="14"/>
        <v>0.592150115056987</v>
      </c>
      <c r="AU21" s="62">
        <v>51407.6</v>
      </c>
      <c r="AV21" s="62">
        <v>68355.438920000001</v>
      </c>
      <c r="AW21" s="61">
        <f t="shared" si="15"/>
        <v>0.75206305178092769</v>
      </c>
      <c r="AX21" s="79">
        <f xml:space="preserve"> 3203515.97</f>
        <v>3203515.97</v>
      </c>
      <c r="AY21" s="79">
        <v>13963074</v>
      </c>
      <c r="AZ21" s="64">
        <f t="shared" si="16"/>
        <v>0.22942770123541564</v>
      </c>
      <c r="BA21" s="79">
        <f>114283.5</f>
        <v>114283.5</v>
      </c>
      <c r="BB21" s="79">
        <v>485738.9</v>
      </c>
      <c r="BC21" s="64">
        <f t="shared" si="17"/>
        <v>0.23527763578333954</v>
      </c>
      <c r="BD21" s="81">
        <f>17050284.5</f>
        <v>17050284.5</v>
      </c>
      <c r="BE21" s="81">
        <v>25911759.899999999</v>
      </c>
      <c r="BF21" s="61">
        <f t="shared" si="18"/>
        <v>0.65801337175866625</v>
      </c>
      <c r="BG21" s="81">
        <f>684358.1</f>
        <v>684358.1</v>
      </c>
      <c r="BH21" s="81">
        <v>955808.3</v>
      </c>
      <c r="BI21" s="61">
        <f t="shared" si="19"/>
        <v>0.715999327480207</v>
      </c>
      <c r="BJ21" s="83">
        <v>3645332</v>
      </c>
      <c r="BK21" s="83">
        <v>8306363.2154999999</v>
      </c>
      <c r="BL21" s="64">
        <f t="shared" si="20"/>
        <v>0.43886017327025473</v>
      </c>
      <c r="BM21" s="83">
        <v>178674.2</v>
      </c>
      <c r="BN21" s="83">
        <v>304584.08756999997</v>
      </c>
      <c r="BO21" s="64">
        <f t="shared" si="21"/>
        <v>0.58661698785868721</v>
      </c>
      <c r="BP21" s="62">
        <v>1230424</v>
      </c>
      <c r="BQ21" s="62">
        <v>3726238.6302</v>
      </c>
      <c r="BR21" s="61">
        <f t="shared" si="22"/>
        <v>0.33020536849889265</v>
      </c>
      <c r="BS21" s="62">
        <v>42738.55</v>
      </c>
      <c r="BT21" s="62">
        <v>129207.90781999999</v>
      </c>
      <c r="BU21" s="61">
        <f t="shared" si="23"/>
        <v>0.33077348531592382</v>
      </c>
      <c r="BV21" s="79">
        <f>2713472</f>
        <v>2713472</v>
      </c>
      <c r="BW21" s="79">
        <v>6635377</v>
      </c>
      <c r="BX21" s="64">
        <f t="shared" si="24"/>
        <v>0.40894014010055496</v>
      </c>
      <c r="BY21" s="79">
        <v>110598.7</v>
      </c>
      <c r="BZ21" s="79">
        <v>222976.4</v>
      </c>
      <c r="CA21" s="64">
        <f t="shared" si="25"/>
        <v>0.49601078858569786</v>
      </c>
      <c r="CB21" s="62">
        <v>1866408</v>
      </c>
      <c r="CC21" s="62">
        <v>4738413.3530000001</v>
      </c>
      <c r="CD21" s="61">
        <f t="shared" si="26"/>
        <v>0.39388881065395731</v>
      </c>
      <c r="CE21" s="62">
        <v>189027.8</v>
      </c>
      <c r="CF21" s="62">
        <v>322098.772</v>
      </c>
      <c r="CG21" s="61">
        <f t="shared" si="27"/>
        <v>0.58686283970061204</v>
      </c>
      <c r="CH21" s="79">
        <f>336038.5</f>
        <v>336038.5</v>
      </c>
      <c r="CI21" s="79">
        <v>698004.5</v>
      </c>
      <c r="CJ21" s="64">
        <f t="shared" si="28"/>
        <v>0.48142741200092548</v>
      </c>
      <c r="CK21" s="79">
        <v>20660.22</v>
      </c>
      <c r="CL21" s="79">
        <v>31543.32</v>
      </c>
      <c r="CM21" s="64">
        <f t="shared" si="29"/>
        <v>0.65497924758712789</v>
      </c>
      <c r="CN21" s="62">
        <v>694143.9</v>
      </c>
      <c r="CO21" s="62">
        <v>2773362.6354</v>
      </c>
      <c r="CP21" s="61">
        <f t="shared" si="30"/>
        <v>0.25028962716225683</v>
      </c>
      <c r="CQ21" s="62">
        <v>24556.44</v>
      </c>
      <c r="CR21" s="62">
        <v>88217.238314000002</v>
      </c>
      <c r="CS21" s="61">
        <f t="shared" si="31"/>
        <v>0.27836328215800554</v>
      </c>
      <c r="CT21" s="79">
        <f>7298820.38</f>
        <v>7298820.3799999999</v>
      </c>
      <c r="CU21" s="79">
        <v>27015939.199999999</v>
      </c>
      <c r="CV21" s="64">
        <f t="shared" si="32"/>
        <v>0.27016719004164769</v>
      </c>
      <c r="CW21" s="79">
        <f>486023.7</f>
        <v>486023.7</v>
      </c>
      <c r="CX21" s="79">
        <v>1208773</v>
      </c>
      <c r="CY21" s="64">
        <f t="shared" si="33"/>
        <v>0.40208020860823329</v>
      </c>
      <c r="CZ21" s="81">
        <f>30468913.1</f>
        <v>30468913.100000001</v>
      </c>
      <c r="DA21" s="81">
        <v>88088582.799999997</v>
      </c>
      <c r="DB21" s="61">
        <f t="shared" si="34"/>
        <v>0.34588946866335557</v>
      </c>
      <c r="DC21" s="81">
        <f>1701459</f>
        <v>1701459</v>
      </c>
      <c r="DD21" s="81">
        <v>4196143</v>
      </c>
      <c r="DE21" s="61">
        <f t="shared" si="35"/>
        <v>0.40548165303232042</v>
      </c>
      <c r="DG21" s="59"/>
    </row>
    <row r="22" spans="1:111" x14ac:dyDescent="0.4">
      <c r="A22" s="1" t="s">
        <v>384</v>
      </c>
      <c r="B22" s="63">
        <v>21809.19</v>
      </c>
      <c r="C22" s="63">
        <v>325045.93199999997</v>
      </c>
      <c r="D22" s="80">
        <f t="shared" si="0"/>
        <v>6.7095717413869993E-2</v>
      </c>
      <c r="E22" s="63">
        <v>683.58889999999997</v>
      </c>
      <c r="F22" s="63">
        <v>11364.109956</v>
      </c>
      <c r="G22" s="80">
        <f t="shared" si="1"/>
        <v>6.0153316242692642E-2</v>
      </c>
      <c r="H22" s="81">
        <v>167222.6</v>
      </c>
      <c r="I22" s="81">
        <v>6226956</v>
      </c>
      <c r="J22" s="61">
        <f t="shared" si="2"/>
        <v>2.6854630095346749E-2</v>
      </c>
      <c r="K22" s="81">
        <v>4705.3149999999996</v>
      </c>
      <c r="L22" s="81">
        <v>358245.7</v>
      </c>
      <c r="M22" s="61">
        <f t="shared" si="3"/>
        <v>1.3134323733683334E-2</v>
      </c>
      <c r="N22" s="79">
        <v>147849</v>
      </c>
      <c r="O22" s="79">
        <v>2456144</v>
      </c>
      <c r="P22" s="64">
        <f t="shared" si="4"/>
        <v>6.019557485228879E-2</v>
      </c>
      <c r="Q22" s="79">
        <v>3828.837</v>
      </c>
      <c r="R22" s="79">
        <v>124375.4</v>
      </c>
      <c r="S22" s="64">
        <f t="shared" si="5"/>
        <v>3.0784520089985643E-2</v>
      </c>
      <c r="T22" s="81">
        <v>291598.3</v>
      </c>
      <c r="U22" s="81">
        <v>9206855</v>
      </c>
      <c r="V22" s="61">
        <f t="shared" si="6"/>
        <v>3.1671868406746927E-2</v>
      </c>
      <c r="W22" s="81">
        <v>7484.93</v>
      </c>
      <c r="X22" s="81">
        <v>266471</v>
      </c>
      <c r="Y22" s="61">
        <f t="shared" si="7"/>
        <v>2.8089097875566196E-2</v>
      </c>
      <c r="Z22" s="79">
        <v>91383.06</v>
      </c>
      <c r="AA22" s="79">
        <v>5024632</v>
      </c>
      <c r="AB22" s="64">
        <f t="shared" si="8"/>
        <v>1.8187015486905309E-2</v>
      </c>
      <c r="AC22" s="79">
        <v>2461.971</v>
      </c>
      <c r="AD22" s="79">
        <v>129647.3</v>
      </c>
      <c r="AE22" s="64">
        <f t="shared" si="9"/>
        <v>1.8989759138832819E-2</v>
      </c>
      <c r="AF22" s="81">
        <v>1041238.312</v>
      </c>
      <c r="AG22" s="81">
        <v>22420590.66</v>
      </c>
      <c r="AH22" s="61">
        <f t="shared" si="10"/>
        <v>4.6441163294491015E-2</v>
      </c>
      <c r="AI22" s="81">
        <v>36598.29</v>
      </c>
      <c r="AJ22" s="81">
        <v>827165.8</v>
      </c>
      <c r="AK22" s="61">
        <f t="shared" si="11"/>
        <v>4.4245410049593439E-2</v>
      </c>
      <c r="AL22" s="79">
        <v>1384465.0349999999</v>
      </c>
      <c r="AM22" s="79">
        <v>35052090.810000002</v>
      </c>
      <c r="AN22" s="64">
        <f t="shared" si="12"/>
        <v>3.9497359587035707E-2</v>
      </c>
      <c r="AO22" s="79">
        <v>38954</v>
      </c>
      <c r="AP22" s="79">
        <v>1274823</v>
      </c>
      <c r="AQ22" s="64">
        <f t="shared" si="13"/>
        <v>3.0556398809874E-2</v>
      </c>
      <c r="AR22" s="62">
        <v>6926.1639999999998</v>
      </c>
      <c r="AS22" s="62">
        <v>1247536.3615000001</v>
      </c>
      <c r="AT22" s="61">
        <f t="shared" si="14"/>
        <v>5.5518734473375903E-3</v>
      </c>
      <c r="AU22" s="62">
        <v>130.78319999999999</v>
      </c>
      <c r="AV22" s="62">
        <v>68355.438920000001</v>
      </c>
      <c r="AW22" s="61">
        <f t="shared" si="15"/>
        <v>1.9132815481305375E-3</v>
      </c>
      <c r="AX22" s="79">
        <v>379242.43599999999</v>
      </c>
      <c r="AY22" s="79">
        <v>13963074</v>
      </c>
      <c r="AZ22" s="64">
        <f t="shared" si="16"/>
        <v>2.7160382878440664E-2</v>
      </c>
      <c r="BA22" s="79">
        <v>12223.61</v>
      </c>
      <c r="BB22" s="79">
        <v>485738.9</v>
      </c>
      <c r="BC22" s="64">
        <f t="shared" si="17"/>
        <v>2.5164980609953206E-2</v>
      </c>
      <c r="BD22" s="81">
        <v>227059.92</v>
      </c>
      <c r="BE22" s="81">
        <v>25911759.899999999</v>
      </c>
      <c r="BF22" s="61">
        <f t="shared" si="18"/>
        <v>8.7628135208214879E-3</v>
      </c>
      <c r="BG22" s="81">
        <v>5330.0249999999996</v>
      </c>
      <c r="BH22" s="81">
        <v>955808.3</v>
      </c>
      <c r="BI22" s="61">
        <f t="shared" si="19"/>
        <v>5.5764581663498838E-3</v>
      </c>
      <c r="BJ22" s="83">
        <v>59180.59</v>
      </c>
      <c r="BK22" s="83">
        <v>8306363.2154999999</v>
      </c>
      <c r="BL22" s="64">
        <f t="shared" si="20"/>
        <v>7.1247293748925751E-3</v>
      </c>
      <c r="BM22" s="83">
        <v>1564.6289999999999</v>
      </c>
      <c r="BN22" s="83">
        <v>304584.08756999997</v>
      </c>
      <c r="BO22" s="64">
        <f t="shared" si="21"/>
        <v>5.1369361166656961E-3</v>
      </c>
      <c r="BP22" s="62">
        <v>176320.5</v>
      </c>
      <c r="BQ22" s="62">
        <v>3726238.6302</v>
      </c>
      <c r="BR22" s="61">
        <f t="shared" si="22"/>
        <v>4.7318628112267808E-2</v>
      </c>
      <c r="BS22" s="62">
        <v>4595.9290000000001</v>
      </c>
      <c r="BT22" s="62">
        <v>129207.90781999999</v>
      </c>
      <c r="BU22" s="61">
        <f t="shared" si="23"/>
        <v>3.5570028781849831E-2</v>
      </c>
      <c r="BV22" s="79">
        <v>140658.6</v>
      </c>
      <c r="BW22" s="79">
        <v>6635377</v>
      </c>
      <c r="BX22" s="64">
        <f t="shared" si="24"/>
        <v>2.1198283081729948E-2</v>
      </c>
      <c r="BY22" s="79">
        <v>5440.8710000000001</v>
      </c>
      <c r="BZ22" s="79">
        <v>222976.4</v>
      </c>
      <c r="CA22" s="64">
        <f t="shared" si="25"/>
        <v>2.4401107022985393E-2</v>
      </c>
      <c r="CB22" s="62">
        <v>405612.5</v>
      </c>
      <c r="CC22" s="62">
        <v>4738413.3530000001</v>
      </c>
      <c r="CD22" s="61">
        <f t="shared" si="26"/>
        <v>8.5600911060913942E-2</v>
      </c>
      <c r="CE22" s="62">
        <v>31603.05</v>
      </c>
      <c r="CF22" s="62">
        <v>322098.772</v>
      </c>
      <c r="CG22" s="61">
        <f t="shared" si="27"/>
        <v>9.8116021379926283E-2</v>
      </c>
      <c r="CH22" s="79">
        <v>0</v>
      </c>
      <c r="CI22" s="79">
        <v>698004.5</v>
      </c>
      <c r="CJ22" s="64">
        <f t="shared" si="28"/>
        <v>0</v>
      </c>
      <c r="CK22" s="79">
        <v>0</v>
      </c>
      <c r="CL22" s="79">
        <v>31543.32</v>
      </c>
      <c r="CM22" s="64">
        <f t="shared" si="29"/>
        <v>0</v>
      </c>
      <c r="CN22" s="62">
        <v>87432.83</v>
      </c>
      <c r="CO22" s="62">
        <v>2773362.6354</v>
      </c>
      <c r="CP22" s="61">
        <f t="shared" si="30"/>
        <v>3.1525927725419733E-2</v>
      </c>
      <c r="CQ22" s="62">
        <v>2259.8420000000001</v>
      </c>
      <c r="CR22" s="62">
        <v>88217.238314000002</v>
      </c>
      <c r="CS22" s="61">
        <f t="shared" si="31"/>
        <v>2.5616784691857273E-2</v>
      </c>
      <c r="CT22" s="79">
        <v>1858358.52</v>
      </c>
      <c r="CU22" s="79">
        <v>27015939.199999999</v>
      </c>
      <c r="CV22" s="64">
        <f t="shared" si="32"/>
        <v>6.8787485278320445E-2</v>
      </c>
      <c r="CW22" s="79">
        <v>59852.2</v>
      </c>
      <c r="CX22" s="79">
        <v>1208773</v>
      </c>
      <c r="CY22" s="64">
        <f t="shared" si="33"/>
        <v>4.9514838600796009E-2</v>
      </c>
      <c r="CZ22" s="81">
        <v>3855523.39</v>
      </c>
      <c r="DA22" s="81">
        <v>88088582.799999997</v>
      </c>
      <c r="DB22" s="61">
        <f t="shared" si="34"/>
        <v>4.3768707220023524E-2</v>
      </c>
      <c r="DC22" s="81">
        <v>110943.8</v>
      </c>
      <c r="DD22" s="81">
        <v>4196143</v>
      </c>
      <c r="DE22" s="61">
        <f t="shared" si="35"/>
        <v>2.6439470723471532E-2</v>
      </c>
    </row>
    <row r="23" spans="1:111" x14ac:dyDescent="0.4">
      <c r="A23" s="1" t="s">
        <v>413</v>
      </c>
      <c r="B23" s="63">
        <v>4397.3440000000001</v>
      </c>
      <c r="C23" s="63">
        <v>325045.93199999997</v>
      </c>
      <c r="D23" s="80">
        <f t="shared" si="0"/>
        <v>1.3528377275615313E-2</v>
      </c>
      <c r="E23" s="63">
        <v>219.5377</v>
      </c>
      <c r="F23" s="63">
        <v>11364.109956</v>
      </c>
      <c r="G23" s="80">
        <f t="shared" si="1"/>
        <v>1.9318512479201147E-2</v>
      </c>
      <c r="H23" s="81">
        <v>17180.37</v>
      </c>
      <c r="I23" s="81">
        <v>6226956</v>
      </c>
      <c r="J23" s="61">
        <f t="shared" si="2"/>
        <v>2.7590318608321624E-3</v>
      </c>
      <c r="K23" s="81">
        <v>614.65549999999996</v>
      </c>
      <c r="L23" s="81">
        <v>358245.7</v>
      </c>
      <c r="M23" s="61">
        <f t="shared" si="3"/>
        <v>1.7157372719337593E-3</v>
      </c>
      <c r="N23" s="79">
        <v>9950.11</v>
      </c>
      <c r="O23" s="79">
        <v>2456144</v>
      </c>
      <c r="P23" s="64">
        <f t="shared" si="4"/>
        <v>4.0511101954934237E-3</v>
      </c>
      <c r="Q23" s="79">
        <v>385.28440000000001</v>
      </c>
      <c r="R23" s="79">
        <v>124375.4</v>
      </c>
      <c r="S23" s="64">
        <f t="shared" si="5"/>
        <v>3.0977540574743884E-3</v>
      </c>
      <c r="T23" s="81">
        <v>33880.1</v>
      </c>
      <c r="U23" s="81">
        <v>9206855</v>
      </c>
      <c r="V23" s="61">
        <f t="shared" si="6"/>
        <v>3.6798776563766889E-3</v>
      </c>
      <c r="W23" s="81">
        <v>1003.332</v>
      </c>
      <c r="X23" s="81">
        <v>266471</v>
      </c>
      <c r="Y23" s="61">
        <f t="shared" si="7"/>
        <v>3.7652577578798441E-3</v>
      </c>
      <c r="Z23" s="79">
        <v>24610.22</v>
      </c>
      <c r="AA23" s="79">
        <v>5024632</v>
      </c>
      <c r="AB23" s="64">
        <f t="shared" si="8"/>
        <v>4.8979149119776338E-3</v>
      </c>
      <c r="AC23" s="79">
        <v>682.83159999999998</v>
      </c>
      <c r="AD23" s="79">
        <v>129647.3</v>
      </c>
      <c r="AE23" s="64">
        <f t="shared" si="9"/>
        <v>5.2668401115950735E-3</v>
      </c>
      <c r="AF23" s="81">
        <v>38177.642330000002</v>
      </c>
      <c r="AG23" s="81">
        <v>22420590.66</v>
      </c>
      <c r="AH23" s="61">
        <f t="shared" si="10"/>
        <v>1.7027937804560945E-3</v>
      </c>
      <c r="AI23" s="81">
        <v>1573.0640000000001</v>
      </c>
      <c r="AJ23" s="81">
        <v>827165.8</v>
      </c>
      <c r="AK23" s="61">
        <f t="shared" si="11"/>
        <v>1.9017517407030125E-3</v>
      </c>
      <c r="AL23" s="79">
        <v>72549.322610000003</v>
      </c>
      <c r="AM23" s="79">
        <v>35052090.810000002</v>
      </c>
      <c r="AN23" s="64">
        <f t="shared" si="12"/>
        <v>2.069757350660019E-3</v>
      </c>
      <c r="AO23" s="79">
        <v>2234.04</v>
      </c>
      <c r="AP23" s="79">
        <v>1274823</v>
      </c>
      <c r="AQ23" s="64">
        <f t="shared" si="13"/>
        <v>1.7524315140219466E-3</v>
      </c>
      <c r="AR23" s="62">
        <v>23472.36</v>
      </c>
      <c r="AS23" s="62">
        <v>1247536.3615000001</v>
      </c>
      <c r="AT23" s="61">
        <f t="shared" si="14"/>
        <v>1.8814970628814012E-2</v>
      </c>
      <c r="AU23" s="62">
        <v>1403.124</v>
      </c>
      <c r="AV23" s="62">
        <v>68355.438920000001</v>
      </c>
      <c r="AW23" s="61">
        <f t="shared" si="15"/>
        <v>2.0526881579125703E-2</v>
      </c>
      <c r="AX23" s="79">
        <v>8521.0613200000007</v>
      </c>
      <c r="AY23" s="79">
        <v>13963074</v>
      </c>
      <c r="AZ23" s="64">
        <f t="shared" si="16"/>
        <v>6.1025683313001137E-4</v>
      </c>
      <c r="BA23" s="79">
        <v>315.5308</v>
      </c>
      <c r="BB23" s="79">
        <v>485738.9</v>
      </c>
      <c r="BC23" s="64">
        <f t="shared" si="17"/>
        <v>6.4958931640023067E-4</v>
      </c>
      <c r="BD23" s="81">
        <v>108724.708</v>
      </c>
      <c r="BE23" s="81">
        <v>25911759.899999999</v>
      </c>
      <c r="BF23" s="61">
        <f t="shared" si="18"/>
        <v>4.1959599972983697E-3</v>
      </c>
      <c r="BG23" s="81">
        <v>5158.4489999999996</v>
      </c>
      <c r="BH23" s="81">
        <v>955808.3</v>
      </c>
      <c r="BI23" s="61">
        <f t="shared" si="19"/>
        <v>5.3969493673574499E-3</v>
      </c>
      <c r="BJ23" s="83">
        <v>8985.6209999999992</v>
      </c>
      <c r="BK23" s="83">
        <v>8306363.2154999999</v>
      </c>
      <c r="BL23" s="64">
        <f t="shared" si="20"/>
        <v>1.0817755938281723E-3</v>
      </c>
      <c r="BM23" s="83">
        <v>164.71029999999999</v>
      </c>
      <c r="BN23" s="83">
        <v>304584.08756999997</v>
      </c>
      <c r="BO23" s="64">
        <f t="shared" si="21"/>
        <v>5.4077119167345218E-4</v>
      </c>
      <c r="BP23" s="62">
        <v>13033.19</v>
      </c>
      <c r="BQ23" s="62">
        <v>3726238.6302</v>
      </c>
      <c r="BR23" s="61">
        <f t="shared" si="22"/>
        <v>3.4976799108811948E-3</v>
      </c>
      <c r="BS23" s="62">
        <v>483.36009999999999</v>
      </c>
      <c r="BT23" s="62">
        <v>129207.90781999999</v>
      </c>
      <c r="BU23" s="61">
        <f t="shared" si="23"/>
        <v>3.7409482759628823E-3</v>
      </c>
      <c r="BV23" s="79">
        <v>9274.0750000000007</v>
      </c>
      <c r="BW23" s="79">
        <v>6635377</v>
      </c>
      <c r="BX23" s="64">
        <f t="shared" si="24"/>
        <v>1.3976711496573595E-3</v>
      </c>
      <c r="BY23" s="79">
        <v>346.86169999999998</v>
      </c>
      <c r="BZ23" s="79">
        <v>222976.4</v>
      </c>
      <c r="CA23" s="64">
        <f t="shared" si="25"/>
        <v>1.5555982606230974E-3</v>
      </c>
      <c r="CB23" s="62">
        <v>11155.15</v>
      </c>
      <c r="CC23" s="62">
        <v>4738413.3530000001</v>
      </c>
      <c r="CD23" s="61">
        <f t="shared" si="26"/>
        <v>2.354195206067747E-3</v>
      </c>
      <c r="CE23" s="62">
        <v>1104.7249999999999</v>
      </c>
      <c r="CF23" s="62">
        <v>322098.772</v>
      </c>
      <c r="CG23" s="61">
        <f t="shared" si="27"/>
        <v>3.4297709151154413E-3</v>
      </c>
      <c r="CH23" s="79">
        <v>4338.0789999999997</v>
      </c>
      <c r="CI23" s="79">
        <v>698004.5</v>
      </c>
      <c r="CJ23" s="64">
        <f t="shared" si="28"/>
        <v>6.2149728261064211E-3</v>
      </c>
      <c r="CK23" s="79">
        <v>234.66499999999999</v>
      </c>
      <c r="CL23" s="79">
        <v>31543.32</v>
      </c>
      <c r="CM23" s="64">
        <f t="shared" si="29"/>
        <v>7.4394515225410639E-3</v>
      </c>
      <c r="CN23" s="62">
        <v>9698.2340000000004</v>
      </c>
      <c r="CO23" s="62">
        <v>2773362.6354</v>
      </c>
      <c r="CP23" s="61">
        <f t="shared" si="30"/>
        <v>3.4969224277449137E-3</v>
      </c>
      <c r="CQ23" s="62">
        <v>422.88499999999999</v>
      </c>
      <c r="CR23" s="62">
        <v>88217.238314000002</v>
      </c>
      <c r="CS23" s="61">
        <f t="shared" si="31"/>
        <v>4.7936776086186829E-3</v>
      </c>
      <c r="CT23" s="79">
        <v>42099.565499999997</v>
      </c>
      <c r="CU23" s="79">
        <v>27015939.199999999</v>
      </c>
      <c r="CV23" s="64">
        <f t="shared" si="32"/>
        <v>1.5583232249797186E-3</v>
      </c>
      <c r="CW23" s="79">
        <v>1934.7809999999999</v>
      </c>
      <c r="CX23" s="79">
        <v>1208773</v>
      </c>
      <c r="CY23" s="64">
        <f t="shared" si="33"/>
        <v>1.6006156656377995E-3</v>
      </c>
      <c r="CZ23" s="81">
        <v>564210.39599999995</v>
      </c>
      <c r="DA23" s="81">
        <v>88088582.799999997</v>
      </c>
      <c r="DB23" s="61">
        <f t="shared" si="34"/>
        <v>6.4050343196121887E-3</v>
      </c>
      <c r="DC23" s="81">
        <v>18143.650000000001</v>
      </c>
      <c r="DD23" s="81">
        <v>4196143</v>
      </c>
      <c r="DE23" s="61">
        <f t="shared" si="35"/>
        <v>4.323887436629305E-3</v>
      </c>
    </row>
    <row r="24" spans="1:111" x14ac:dyDescent="0.4">
      <c r="A24" s="1" t="s">
        <v>476</v>
      </c>
      <c r="B24" s="63">
        <v>5470.2759999999998</v>
      </c>
      <c r="C24" s="63">
        <v>325045.93199999997</v>
      </c>
      <c r="D24" s="80">
        <f t="shared" si="0"/>
        <v>1.6829239997995116E-2</v>
      </c>
      <c r="E24" s="63">
        <v>121.81789999999999</v>
      </c>
      <c r="F24" s="63">
        <v>11364.109956</v>
      </c>
      <c r="G24" s="80">
        <f t="shared" si="1"/>
        <v>1.0719528451560153E-2</v>
      </c>
      <c r="H24" s="81">
        <v>74704.570000000007</v>
      </c>
      <c r="I24" s="81">
        <v>6226956</v>
      </c>
      <c r="J24" s="61">
        <f t="shared" si="2"/>
        <v>1.1996964487945636E-2</v>
      </c>
      <c r="K24" s="81">
        <v>2589.6120000000001</v>
      </c>
      <c r="L24" s="81">
        <v>358245.7</v>
      </c>
      <c r="M24" s="61">
        <f t="shared" si="3"/>
        <v>7.2285919970567682E-3</v>
      </c>
      <c r="N24" s="79">
        <v>21441.86</v>
      </c>
      <c r="O24" s="79">
        <v>2456144</v>
      </c>
      <c r="P24" s="64">
        <f t="shared" si="4"/>
        <v>8.7298871727390578E-3</v>
      </c>
      <c r="Q24" s="79">
        <v>477.28969999999998</v>
      </c>
      <c r="R24" s="79">
        <v>124375.4</v>
      </c>
      <c r="S24" s="64">
        <f t="shared" si="5"/>
        <v>3.8374927839428053E-3</v>
      </c>
      <c r="T24" s="81">
        <v>64902.64</v>
      </c>
      <c r="U24" s="81">
        <v>9206855</v>
      </c>
      <c r="V24" s="61">
        <f t="shared" si="6"/>
        <v>7.0493822266126703E-3</v>
      </c>
      <c r="W24" s="81">
        <v>1425.471</v>
      </c>
      <c r="X24" s="81">
        <v>266471</v>
      </c>
      <c r="Y24" s="61">
        <f t="shared" si="7"/>
        <v>5.349441402629179E-3</v>
      </c>
      <c r="Z24" s="79">
        <v>83970.48</v>
      </c>
      <c r="AA24" s="79">
        <v>5024632</v>
      </c>
      <c r="AB24" s="64">
        <f t="shared" si="8"/>
        <v>1.6711767150310707E-2</v>
      </c>
      <c r="AC24" s="79">
        <v>1657.296</v>
      </c>
      <c r="AD24" s="79">
        <v>129647.3</v>
      </c>
      <c r="AE24" s="64">
        <f t="shared" si="9"/>
        <v>1.2783112336315527E-2</v>
      </c>
      <c r="AF24" s="81">
        <v>149432.1029</v>
      </c>
      <c r="AG24" s="81">
        <v>22420590.66</v>
      </c>
      <c r="AH24" s="61">
        <f t="shared" si="10"/>
        <v>6.6649494282324138E-3</v>
      </c>
      <c r="AI24" s="81">
        <v>3754.788</v>
      </c>
      <c r="AJ24" s="81">
        <v>827165.8</v>
      </c>
      <c r="AK24" s="61">
        <f t="shared" si="11"/>
        <v>4.5393414476275493E-3</v>
      </c>
      <c r="AL24" s="79">
        <v>148478.93229999999</v>
      </c>
      <c r="AM24" s="79">
        <v>35052090.810000002</v>
      </c>
      <c r="AN24" s="64">
        <f t="shared" si="12"/>
        <v>4.2359508054692265E-3</v>
      </c>
      <c r="AO24" s="79">
        <v>3723.386</v>
      </c>
      <c r="AP24" s="79">
        <v>1274823</v>
      </c>
      <c r="AQ24" s="64">
        <f t="shared" si="13"/>
        <v>2.9207082081198722E-3</v>
      </c>
      <c r="AR24" s="62">
        <v>7329.9759999999997</v>
      </c>
      <c r="AS24" s="62">
        <v>1247536.3615000001</v>
      </c>
      <c r="AT24" s="61">
        <f t="shared" si="14"/>
        <v>5.875561006644053E-3</v>
      </c>
      <c r="AU24" s="62">
        <v>263.55880000000002</v>
      </c>
      <c r="AV24" s="62">
        <v>68355.438920000001</v>
      </c>
      <c r="AW24" s="61">
        <f t="shared" si="15"/>
        <v>3.8557107402741849E-3</v>
      </c>
      <c r="AX24" s="79">
        <v>38603.5792</v>
      </c>
      <c r="AY24" s="79">
        <v>13963074</v>
      </c>
      <c r="AZ24" s="64">
        <f t="shared" si="16"/>
        <v>2.7646905831767419E-3</v>
      </c>
      <c r="BA24" s="79">
        <v>708.08960000000002</v>
      </c>
      <c r="BB24" s="79">
        <v>485738.9</v>
      </c>
      <c r="BC24" s="64">
        <f t="shared" si="17"/>
        <v>1.457757655398816E-3</v>
      </c>
      <c r="BD24" s="81">
        <v>438320.07400000002</v>
      </c>
      <c r="BE24" s="81">
        <v>25911759.899999999</v>
      </c>
      <c r="BF24" s="61">
        <f t="shared" si="18"/>
        <v>1.6915874324692243E-2</v>
      </c>
      <c r="BG24" s="81">
        <v>13174.5</v>
      </c>
      <c r="BH24" s="81">
        <v>955808.3</v>
      </c>
      <c r="BI24" s="61">
        <f t="shared" si="19"/>
        <v>1.378362167392771E-2</v>
      </c>
      <c r="BJ24" s="83">
        <v>71943.81</v>
      </c>
      <c r="BK24" s="83">
        <v>8306363.2154999999</v>
      </c>
      <c r="BL24" s="64">
        <f t="shared" si="20"/>
        <v>8.6612887172752111E-3</v>
      </c>
      <c r="BM24" s="83">
        <v>1282.97</v>
      </c>
      <c r="BN24" s="83">
        <v>304584.08756999997</v>
      </c>
      <c r="BO24" s="64">
        <f t="shared" si="21"/>
        <v>4.2122029756565859E-3</v>
      </c>
      <c r="BP24" s="62">
        <v>8575.89</v>
      </c>
      <c r="BQ24" s="62">
        <v>3726238.6302</v>
      </c>
      <c r="BR24" s="61">
        <f t="shared" si="22"/>
        <v>2.3014870627165664E-3</v>
      </c>
      <c r="BS24" s="62">
        <v>901.44460000000004</v>
      </c>
      <c r="BT24" s="62">
        <v>129207.90781999999</v>
      </c>
      <c r="BU24" s="61">
        <f t="shared" si="23"/>
        <v>6.9766983709372166E-3</v>
      </c>
      <c r="BV24" s="79">
        <v>16906.36</v>
      </c>
      <c r="BW24" s="79">
        <v>6635377</v>
      </c>
      <c r="BX24" s="64">
        <f t="shared" si="24"/>
        <v>2.5479124999227627E-3</v>
      </c>
      <c r="BY24" s="79">
        <v>396.12639999999999</v>
      </c>
      <c r="BZ24" s="79">
        <v>222976.4</v>
      </c>
      <c r="CA24" s="64">
        <f t="shared" si="25"/>
        <v>1.7765395799734861E-3</v>
      </c>
      <c r="CB24" s="62">
        <v>24403.87</v>
      </c>
      <c r="CC24" s="62">
        <v>4738413.3530000001</v>
      </c>
      <c r="CD24" s="61">
        <f t="shared" si="26"/>
        <v>5.1502197427645982E-3</v>
      </c>
      <c r="CE24" s="62">
        <v>1735.1189999999999</v>
      </c>
      <c r="CF24" s="62">
        <v>322098.772</v>
      </c>
      <c r="CG24" s="61">
        <f t="shared" si="27"/>
        <v>5.3869159116198056E-3</v>
      </c>
      <c r="CH24" s="79">
        <v>9902.2250000000004</v>
      </c>
      <c r="CI24" s="79">
        <v>698004.5</v>
      </c>
      <c r="CJ24" s="64">
        <f t="shared" si="28"/>
        <v>1.4186477307811054E-2</v>
      </c>
      <c r="CK24" s="79">
        <v>715.3972</v>
      </c>
      <c r="CL24" s="79">
        <v>31543.32</v>
      </c>
      <c r="CM24" s="64">
        <f t="shared" si="29"/>
        <v>2.2679832053189075E-2</v>
      </c>
      <c r="CN24" s="62">
        <v>10415.129999999999</v>
      </c>
      <c r="CO24" s="62">
        <v>2773362.6354</v>
      </c>
      <c r="CP24" s="61">
        <f t="shared" si="30"/>
        <v>3.7554158504402844E-3</v>
      </c>
      <c r="CQ24" s="62">
        <v>178.6104</v>
      </c>
      <c r="CR24" s="62">
        <v>88217.238314000002</v>
      </c>
      <c r="CS24" s="61">
        <f t="shared" si="31"/>
        <v>2.0246655122466545E-3</v>
      </c>
      <c r="CT24" s="79">
        <v>88889.910499999998</v>
      </c>
      <c r="CU24" s="79">
        <v>27015939.199999999</v>
      </c>
      <c r="CV24" s="64">
        <f t="shared" si="32"/>
        <v>3.2902765231275027E-3</v>
      </c>
      <c r="CW24" s="79">
        <v>2478.09</v>
      </c>
      <c r="CX24" s="79">
        <v>1208773</v>
      </c>
      <c r="CY24" s="64">
        <f t="shared" si="33"/>
        <v>2.0500871544946817E-3</v>
      </c>
      <c r="CZ24" s="81">
        <v>1079636.6000000001</v>
      </c>
      <c r="DA24" s="81">
        <v>88088582.799999997</v>
      </c>
      <c r="DB24" s="61">
        <f t="shared" si="34"/>
        <v>1.2256260297106291E-2</v>
      </c>
      <c r="DC24" s="81">
        <v>28933.7</v>
      </c>
      <c r="DD24" s="81">
        <v>4196143</v>
      </c>
      <c r="DE24" s="61">
        <f t="shared" si="35"/>
        <v>6.895308382007E-3</v>
      </c>
    </row>
    <row r="25" spans="1:111" x14ac:dyDescent="0.4">
      <c r="A25" s="1" t="s">
        <v>567</v>
      </c>
      <c r="B25" s="63">
        <v>22792.12</v>
      </c>
      <c r="C25" s="63">
        <v>325045.93199999997</v>
      </c>
      <c r="D25" s="80">
        <f t="shared" si="0"/>
        <v>7.0119690038145138E-2</v>
      </c>
      <c r="E25" s="63">
        <v>534.10649999999998</v>
      </c>
      <c r="F25" s="63">
        <v>11364.109956</v>
      </c>
      <c r="G25" s="80">
        <f t="shared" si="1"/>
        <v>4.6999413246437617E-2</v>
      </c>
      <c r="H25" s="81">
        <v>166564.4</v>
      </c>
      <c r="I25" s="81">
        <v>6226956</v>
      </c>
      <c r="J25" s="61">
        <f t="shared" si="2"/>
        <v>2.6748928368853096E-2</v>
      </c>
      <c r="K25" s="81">
        <v>4857.2879999999996</v>
      </c>
      <c r="L25" s="81">
        <v>358245.7</v>
      </c>
      <c r="M25" s="61">
        <f t="shared" si="3"/>
        <v>1.3558538176452639E-2</v>
      </c>
      <c r="N25" s="79">
        <v>95044.44</v>
      </c>
      <c r="O25" s="79">
        <v>2456144</v>
      </c>
      <c r="P25" s="64">
        <f t="shared" si="4"/>
        <v>3.8696607365040485E-2</v>
      </c>
      <c r="Q25" s="79">
        <v>3208.8</v>
      </c>
      <c r="R25" s="79">
        <v>124375.4</v>
      </c>
      <c r="S25" s="64">
        <f t="shared" si="5"/>
        <v>2.5799314012256446E-2</v>
      </c>
      <c r="T25" s="81">
        <v>628707.9</v>
      </c>
      <c r="U25" s="81">
        <v>9206855</v>
      </c>
      <c r="V25" s="61">
        <f t="shared" si="6"/>
        <v>6.8286934029046842E-2</v>
      </c>
      <c r="W25" s="81">
        <v>16062.53</v>
      </c>
      <c r="X25" s="81">
        <v>266471</v>
      </c>
      <c r="Y25" s="61">
        <f t="shared" si="7"/>
        <v>6.0278717008605064E-2</v>
      </c>
      <c r="Z25" s="79">
        <v>621114.5</v>
      </c>
      <c r="AA25" s="79">
        <v>5024632</v>
      </c>
      <c r="AB25" s="64">
        <f t="shared" si="8"/>
        <v>0.12361392834340904</v>
      </c>
      <c r="AC25" s="79">
        <v>16253.23</v>
      </c>
      <c r="AD25" s="79">
        <v>129647.3</v>
      </c>
      <c r="AE25" s="64">
        <f t="shared" si="9"/>
        <v>0.1253649709635295</v>
      </c>
      <c r="AF25" s="81">
        <v>578992.4743</v>
      </c>
      <c r="AG25" s="81">
        <v>22420590.66</v>
      </c>
      <c r="AH25" s="61">
        <f t="shared" si="10"/>
        <v>2.5824140098724767E-2</v>
      </c>
      <c r="AI25" s="81">
        <v>15608.98</v>
      </c>
      <c r="AJ25" s="81">
        <v>827165.8</v>
      </c>
      <c r="AK25" s="61">
        <f t="shared" si="11"/>
        <v>1.8870436858003558E-2</v>
      </c>
      <c r="AL25" s="79">
        <v>1041373.15</v>
      </c>
      <c r="AM25" s="79">
        <v>35052090.810000002</v>
      </c>
      <c r="AN25" s="64">
        <f t="shared" si="12"/>
        <v>2.9709301954190616E-2</v>
      </c>
      <c r="AO25" s="79">
        <v>27137.439999999999</v>
      </c>
      <c r="AP25" s="79">
        <v>1274823</v>
      </c>
      <c r="AQ25" s="64">
        <f t="shared" si="13"/>
        <v>2.1287221833933022E-2</v>
      </c>
      <c r="AR25" s="62">
        <v>11305.26</v>
      </c>
      <c r="AS25" s="62">
        <v>1247536.3615000001</v>
      </c>
      <c r="AT25" s="61">
        <f t="shared" si="14"/>
        <v>9.0620685287336206E-3</v>
      </c>
      <c r="AU25" s="62">
        <v>279.45100000000002</v>
      </c>
      <c r="AV25" s="62">
        <v>68355.438920000001</v>
      </c>
      <c r="AW25" s="61">
        <f t="shared" si="15"/>
        <v>4.088204309931451E-3</v>
      </c>
      <c r="AX25" s="79">
        <v>213158.80100000001</v>
      </c>
      <c r="AY25" s="79">
        <v>13963074</v>
      </c>
      <c r="AZ25" s="64">
        <f t="shared" si="16"/>
        <v>1.5265893527456777E-2</v>
      </c>
      <c r="BA25" s="79">
        <v>5492.085</v>
      </c>
      <c r="BB25" s="79">
        <v>485738.9</v>
      </c>
      <c r="BC25" s="64">
        <f t="shared" si="17"/>
        <v>1.1306660841863807E-2</v>
      </c>
      <c r="BD25" s="81">
        <v>2776669.87</v>
      </c>
      <c r="BE25" s="81">
        <v>25911759.899999999</v>
      </c>
      <c r="BF25" s="61">
        <f t="shared" si="18"/>
        <v>0.10715867547074641</v>
      </c>
      <c r="BG25" s="81">
        <v>84770.84</v>
      </c>
      <c r="BH25" s="81">
        <v>955808.3</v>
      </c>
      <c r="BI25" s="61">
        <f t="shared" si="19"/>
        <v>8.8690211206577718E-2</v>
      </c>
      <c r="BJ25" s="83">
        <v>2181292</v>
      </c>
      <c r="BK25" s="83">
        <v>8306363.2154999999</v>
      </c>
      <c r="BL25" s="64">
        <f t="shared" si="20"/>
        <v>0.2626049383356634</v>
      </c>
      <c r="BM25" s="83">
        <v>60584</v>
      </c>
      <c r="BN25" s="83">
        <v>304584.08756999997</v>
      </c>
      <c r="BO25" s="64">
        <f t="shared" si="21"/>
        <v>0.19890730498544673</v>
      </c>
      <c r="BP25" s="62">
        <v>180204.6</v>
      </c>
      <c r="BQ25" s="62">
        <v>3726238.6302</v>
      </c>
      <c r="BR25" s="61">
        <f t="shared" si="22"/>
        <v>4.8360992916421944E-2</v>
      </c>
      <c r="BS25" s="62">
        <v>4779.2730000000001</v>
      </c>
      <c r="BT25" s="62">
        <v>129207.90781999999</v>
      </c>
      <c r="BU25" s="61">
        <f t="shared" si="23"/>
        <v>3.6989013138870902E-2</v>
      </c>
      <c r="BV25" s="79">
        <v>144392.29999999999</v>
      </c>
      <c r="BW25" s="79">
        <v>6635377</v>
      </c>
      <c r="BX25" s="64">
        <f t="shared" si="24"/>
        <v>2.1760979067202962E-2</v>
      </c>
      <c r="BY25" s="79">
        <v>4877.5349999999999</v>
      </c>
      <c r="BZ25" s="79">
        <v>222976.4</v>
      </c>
      <c r="CA25" s="64">
        <f t="shared" si="25"/>
        <v>2.1874669247507809E-2</v>
      </c>
      <c r="CB25" s="62">
        <v>51142.26</v>
      </c>
      <c r="CC25" s="62">
        <v>4738413.3530000001</v>
      </c>
      <c r="CD25" s="61">
        <f t="shared" si="26"/>
        <v>1.0793119170918393E-2</v>
      </c>
      <c r="CE25" s="62">
        <v>2659.5709999999999</v>
      </c>
      <c r="CF25" s="62">
        <v>322098.772</v>
      </c>
      <c r="CG25" s="61">
        <f t="shared" si="27"/>
        <v>8.2570044694240553E-3</v>
      </c>
      <c r="CH25" s="79">
        <v>9738.1270000000004</v>
      </c>
      <c r="CI25" s="79">
        <v>698004.5</v>
      </c>
      <c r="CJ25" s="64">
        <f t="shared" si="28"/>
        <v>1.3951381402268898E-2</v>
      </c>
      <c r="CK25" s="79">
        <v>253.3202</v>
      </c>
      <c r="CL25" s="79">
        <v>31543.32</v>
      </c>
      <c r="CM25" s="64">
        <f t="shared" si="29"/>
        <v>8.0308667572088158E-3</v>
      </c>
      <c r="CN25" s="62">
        <v>66246.02</v>
      </c>
      <c r="CO25" s="62">
        <v>2773362.6354</v>
      </c>
      <c r="CP25" s="61">
        <f t="shared" si="30"/>
        <v>2.3886533680960692E-2</v>
      </c>
      <c r="CQ25" s="62">
        <v>1840.463</v>
      </c>
      <c r="CR25" s="62">
        <v>88217.238314000002</v>
      </c>
      <c r="CS25" s="61">
        <f t="shared" si="31"/>
        <v>2.0862849882571307E-2</v>
      </c>
      <c r="CT25" s="79">
        <v>745490.76899999997</v>
      </c>
      <c r="CU25" s="79">
        <v>27015939.199999999</v>
      </c>
      <c r="CV25" s="64">
        <f t="shared" si="32"/>
        <v>2.7594479077003548E-2</v>
      </c>
      <c r="CW25" s="79">
        <v>20037.189999999999</v>
      </c>
      <c r="CX25" s="79">
        <v>1208773</v>
      </c>
      <c r="CY25" s="64">
        <f t="shared" si="33"/>
        <v>1.6576470520105923E-2</v>
      </c>
      <c r="CZ25" s="81">
        <v>11258321.800000001</v>
      </c>
      <c r="DA25" s="81">
        <v>88088582.799999997</v>
      </c>
      <c r="DB25" s="61">
        <f t="shared" si="34"/>
        <v>0.12780682174852745</v>
      </c>
      <c r="DC25" s="81">
        <v>290795</v>
      </c>
      <c r="DD25" s="81">
        <v>4196143</v>
      </c>
      <c r="DE25" s="61">
        <f t="shared" si="35"/>
        <v>6.9300545763097202E-2</v>
      </c>
    </row>
    <row r="26" spans="1:111" s="91" customFormat="1" x14ac:dyDescent="0.4">
      <c r="A26" s="84" t="s">
        <v>563</v>
      </c>
      <c r="B26" s="85">
        <f>SUM(B19:B25)</f>
        <v>215126.72100000002</v>
      </c>
      <c r="C26" s="85">
        <v>325045.93199999997</v>
      </c>
      <c r="D26" s="87">
        <f t="shared" si="0"/>
        <v>0.66183483569946677</v>
      </c>
      <c r="E26" s="85">
        <f>SUM(E19:E25)</f>
        <v>8628.4268000000011</v>
      </c>
      <c r="F26" s="85">
        <v>11364.109956</v>
      </c>
      <c r="G26" s="87">
        <f t="shared" si="1"/>
        <v>0.7592699149698372</v>
      </c>
      <c r="H26" s="86">
        <f>SUM(H19:H25)</f>
        <v>4520010.0788000003</v>
      </c>
      <c r="I26" s="86">
        <v>6226956</v>
      </c>
      <c r="J26" s="88">
        <f t="shared" si="2"/>
        <v>0.72587795365825614</v>
      </c>
      <c r="K26" s="86">
        <f>SUM(K19:K25)</f>
        <v>255926.25103399999</v>
      </c>
      <c r="L26" s="86">
        <v>358245.7</v>
      </c>
      <c r="M26" s="88">
        <f t="shared" si="3"/>
        <v>0.71438750286186259</v>
      </c>
      <c r="N26" s="86">
        <f>SUM(N19:N25)</f>
        <v>1796071.35</v>
      </c>
      <c r="O26" s="86">
        <v>2456144</v>
      </c>
      <c r="P26" s="88">
        <f t="shared" si="4"/>
        <v>0.73125653463314855</v>
      </c>
      <c r="Q26" s="86">
        <f>SUM(Q19:Q25)</f>
        <v>98168.767200000002</v>
      </c>
      <c r="R26" s="86">
        <v>124375.4</v>
      </c>
      <c r="S26" s="88">
        <f t="shared" si="5"/>
        <v>0.78929408227028819</v>
      </c>
      <c r="T26" s="86">
        <f>SUM(T19:T25)</f>
        <v>4743471.8102000002</v>
      </c>
      <c r="U26" s="86">
        <v>9206855</v>
      </c>
      <c r="V26" s="88">
        <f t="shared" si="6"/>
        <v>0.51521087387604125</v>
      </c>
      <c r="W26" s="86">
        <f>SUM(W19:W25)</f>
        <v>135312.88063540001</v>
      </c>
      <c r="X26" s="86">
        <v>266471</v>
      </c>
      <c r="Y26" s="88">
        <f t="shared" si="7"/>
        <v>0.50779589762263067</v>
      </c>
      <c r="Z26" s="86">
        <f>SUM(Z19:Z25)</f>
        <v>821835.09239999996</v>
      </c>
      <c r="AA26" s="86">
        <v>5024632</v>
      </c>
      <c r="AB26" s="88">
        <f t="shared" si="8"/>
        <v>0.16356125033634303</v>
      </c>
      <c r="AC26" s="86">
        <f>SUM(AC19:AC25)</f>
        <v>21079.661086</v>
      </c>
      <c r="AD26" s="86">
        <v>129647.3</v>
      </c>
      <c r="AE26" s="88">
        <f t="shared" si="9"/>
        <v>0.16259236471565547</v>
      </c>
      <c r="AF26" s="86">
        <f>SUM(AF19:AF25)</f>
        <v>8230097.8710142802</v>
      </c>
      <c r="AG26" s="86">
        <v>22420590.66</v>
      </c>
      <c r="AH26" s="88">
        <f t="shared" si="10"/>
        <v>0.3670776562411171</v>
      </c>
      <c r="AI26" s="86">
        <f>SUM(AI19:AI25)</f>
        <v>320307.44410909998</v>
      </c>
      <c r="AJ26" s="86">
        <v>827165.8</v>
      </c>
      <c r="AK26" s="88">
        <f t="shared" si="11"/>
        <v>0.38723487372072196</v>
      </c>
      <c r="AL26" s="86">
        <f>SUM(AL19:AL25)</f>
        <v>11451991.908307862</v>
      </c>
      <c r="AM26" s="86">
        <v>35052090.810000002</v>
      </c>
      <c r="AN26" s="88">
        <f t="shared" si="12"/>
        <v>0.32671351818593158</v>
      </c>
      <c r="AO26" s="86">
        <f>SUM(AO19:AO25)</f>
        <v>420250.86521539994</v>
      </c>
      <c r="AP26" s="86">
        <v>1274823</v>
      </c>
      <c r="AQ26" s="88">
        <f t="shared" si="13"/>
        <v>0.32965428550896864</v>
      </c>
      <c r="AR26" s="90">
        <f>SUM(AR19:AR25)</f>
        <v>787762.56</v>
      </c>
      <c r="AS26" s="90">
        <v>1247536.3615000001</v>
      </c>
      <c r="AT26" s="88">
        <f t="shared" si="14"/>
        <v>0.63145458866851634</v>
      </c>
      <c r="AU26" s="90">
        <f>SUM(AU19:AU25)</f>
        <v>53484.517</v>
      </c>
      <c r="AV26" s="90">
        <v>68355.438920000001</v>
      </c>
      <c r="AW26" s="88">
        <f t="shared" si="15"/>
        <v>0.78244712995838961</v>
      </c>
      <c r="AX26" s="86">
        <f>SUM(AX19:AX25)</f>
        <v>3845060.5242835004</v>
      </c>
      <c r="AY26" s="86">
        <v>13963074</v>
      </c>
      <c r="AZ26" s="88">
        <f t="shared" si="16"/>
        <v>0.27537349757535484</v>
      </c>
      <c r="BA26" s="86">
        <f>SUM(BA19:BA25)</f>
        <v>133032.2202181</v>
      </c>
      <c r="BB26" s="86">
        <v>485738.9</v>
      </c>
      <c r="BC26" s="88">
        <f t="shared" si="17"/>
        <v>0.273875986086558</v>
      </c>
      <c r="BD26" s="86">
        <f>SUM(BD19:BD25)</f>
        <v>20604880.820635006</v>
      </c>
      <c r="BE26" s="86">
        <v>25911759.899999999</v>
      </c>
      <c r="BF26" s="88">
        <f t="shared" si="18"/>
        <v>0.79519418596631131</v>
      </c>
      <c r="BG26" s="86">
        <f>SUM(BG19:BG25)</f>
        <v>792823.77604499995</v>
      </c>
      <c r="BH26" s="86">
        <v>955808.3</v>
      </c>
      <c r="BI26" s="88">
        <f t="shared" si="19"/>
        <v>0.82947990307784514</v>
      </c>
      <c r="BJ26" s="90">
        <f>SUM(BJ19:BJ25)</f>
        <v>5967184.2885999996</v>
      </c>
      <c r="BK26" s="90">
        <v>8306363.2154999999</v>
      </c>
      <c r="BL26" s="88">
        <f t="shared" si="20"/>
        <v>0.71838711284199552</v>
      </c>
      <c r="BM26" s="90">
        <f>SUM(BM19:BM25)</f>
        <v>242276.58338900001</v>
      </c>
      <c r="BN26" s="90">
        <v>304584.08756999997</v>
      </c>
      <c r="BO26" s="88">
        <f t="shared" si="21"/>
        <v>0.79543414536821344</v>
      </c>
      <c r="BP26" s="90">
        <f>SUM(BP19:BP25)</f>
        <v>1614648.8419999999</v>
      </c>
      <c r="BQ26" s="90">
        <v>3726238.6302</v>
      </c>
      <c r="BR26" s="88">
        <f t="shared" si="22"/>
        <v>0.43331869003605283</v>
      </c>
      <c r="BS26" s="90">
        <f>SUM(BS19:BS25)</f>
        <v>53656.974099999999</v>
      </c>
      <c r="BT26" s="90">
        <v>129207.90781999999</v>
      </c>
      <c r="BU26" s="88">
        <f t="shared" si="23"/>
        <v>0.41527623970778726</v>
      </c>
      <c r="BV26" s="86">
        <f>SUM(BV19:BV25)</f>
        <v>3025132.6008000001</v>
      </c>
      <c r="BW26" s="86">
        <v>6635377</v>
      </c>
      <c r="BX26" s="88">
        <f t="shared" si="24"/>
        <v>0.45590967940480248</v>
      </c>
      <c r="BY26" s="86">
        <f>SUM(BY19:BY25)</f>
        <v>121667.20143099999</v>
      </c>
      <c r="BZ26" s="86">
        <v>222976.4</v>
      </c>
      <c r="CA26" s="88">
        <f t="shared" si="25"/>
        <v>0.54565057750954804</v>
      </c>
      <c r="CB26" s="90">
        <f>SUM(CB19:CB25)</f>
        <v>2359504.8495999998</v>
      </c>
      <c r="CC26" s="90">
        <v>4738413.3530000001</v>
      </c>
      <c r="CD26" s="88">
        <f t="shared" si="26"/>
        <v>0.49795251570995641</v>
      </c>
      <c r="CE26" s="90">
        <f>SUM(CE19:CE25)</f>
        <v>226140.54564</v>
      </c>
      <c r="CF26" s="90">
        <v>322098.772</v>
      </c>
      <c r="CG26" s="88">
        <f t="shared" si="27"/>
        <v>0.70208447003951946</v>
      </c>
      <c r="CH26" s="86">
        <f>SUM(CH19:CH25)</f>
        <v>360045.41793999996</v>
      </c>
      <c r="CI26" s="86">
        <v>698004.5</v>
      </c>
      <c r="CJ26" s="88">
        <f t="shared" si="28"/>
        <v>0.51582105550895441</v>
      </c>
      <c r="CK26" s="86">
        <f>SUM(CK19:CK25)</f>
        <v>21866.888381000001</v>
      </c>
      <c r="CL26" s="86">
        <v>31543.32</v>
      </c>
      <c r="CM26" s="88">
        <f t="shared" si="29"/>
        <v>0.69323357151371512</v>
      </c>
      <c r="CN26" s="90">
        <f>SUM(CN19:CN25)</f>
        <v>868241.59220000007</v>
      </c>
      <c r="CO26" s="90">
        <v>2773362.6354</v>
      </c>
      <c r="CP26" s="88">
        <f t="shared" si="30"/>
        <v>0.31306457407246863</v>
      </c>
      <c r="CQ26" s="90">
        <f>SUM(CQ19:CQ25)</f>
        <v>29259.197800399998</v>
      </c>
      <c r="CR26" s="90">
        <v>88217.238314000002</v>
      </c>
      <c r="CS26" s="88">
        <f t="shared" si="31"/>
        <v>0.33167211261199259</v>
      </c>
      <c r="CT26" s="86">
        <f>SUM(CT19:CT24)</f>
        <v>9289350.2633044999</v>
      </c>
      <c r="CU26" s="86">
        <v>27015939.199999999</v>
      </c>
      <c r="CV26" s="88">
        <f t="shared" si="32"/>
        <v>0.34384702284585023</v>
      </c>
      <c r="CW26" s="86">
        <f>SUM(CW19:CW25)</f>
        <v>570339.66132299986</v>
      </c>
      <c r="CX26" s="86">
        <v>1208773</v>
      </c>
      <c r="CY26" s="88">
        <f t="shared" si="33"/>
        <v>0.47183355462357274</v>
      </c>
      <c r="CZ26" s="86">
        <f>SUM(CZ19:CZ25)</f>
        <v>47246259.086236</v>
      </c>
      <c r="DA26" s="86">
        <v>88088582.799999997</v>
      </c>
      <c r="DB26" s="88">
        <f t="shared" si="34"/>
        <v>0.53634940629599959</v>
      </c>
      <c r="DC26" s="86">
        <f>SUM(DC19:DC25)</f>
        <v>2150634.821854</v>
      </c>
      <c r="DD26" s="86">
        <v>4196143</v>
      </c>
      <c r="DE26" s="88">
        <f t="shared" si="35"/>
        <v>0.51252658020806252</v>
      </c>
    </row>
    <row r="27" spans="1:111" x14ac:dyDescent="0.4">
      <c r="B27" s="154" t="s">
        <v>310</v>
      </c>
      <c r="C27" s="154"/>
      <c r="D27" s="154"/>
      <c r="E27" s="154"/>
      <c r="F27" s="154"/>
      <c r="G27" s="154"/>
      <c r="H27" s="151" t="s">
        <v>313</v>
      </c>
      <c r="I27" s="151"/>
      <c r="J27" s="151"/>
      <c r="K27" s="151"/>
      <c r="L27" s="151"/>
      <c r="M27" s="151"/>
      <c r="N27" s="149" t="s">
        <v>330</v>
      </c>
      <c r="O27" s="149"/>
      <c r="P27" s="149"/>
      <c r="Q27" s="149"/>
      <c r="R27" s="149"/>
      <c r="S27" s="149"/>
      <c r="T27" s="151" t="s">
        <v>338</v>
      </c>
      <c r="U27" s="151"/>
      <c r="V27" s="151"/>
      <c r="W27" s="151"/>
      <c r="X27" s="151"/>
      <c r="Y27" s="151"/>
      <c r="Z27" s="149" t="s">
        <v>344</v>
      </c>
      <c r="AA27" s="149"/>
      <c r="AB27" s="149"/>
      <c r="AC27" s="149"/>
      <c r="AD27" s="149"/>
      <c r="AE27" s="149"/>
      <c r="AF27" s="151" t="s">
        <v>367</v>
      </c>
      <c r="AG27" s="151"/>
      <c r="AH27" s="151"/>
      <c r="AI27" s="151"/>
      <c r="AJ27" s="151"/>
      <c r="AK27" s="151"/>
      <c r="AL27" s="149" t="s">
        <v>371</v>
      </c>
      <c r="AM27" s="149"/>
      <c r="AN27" s="149"/>
      <c r="AO27" s="149"/>
      <c r="AP27" s="149"/>
      <c r="AQ27" s="149"/>
      <c r="AR27" s="143" t="s">
        <v>385</v>
      </c>
      <c r="AS27" s="143"/>
      <c r="AT27" s="143"/>
      <c r="AU27" s="147"/>
      <c r="AV27" s="143"/>
      <c r="AW27" s="143"/>
      <c r="AX27" s="148" t="s">
        <v>390</v>
      </c>
      <c r="AY27" s="149"/>
      <c r="AZ27" s="149"/>
      <c r="BA27" s="148"/>
      <c r="BB27" s="149"/>
      <c r="BC27" s="152"/>
      <c r="BD27" s="150" t="s">
        <v>392</v>
      </c>
      <c r="BE27" s="151"/>
      <c r="BF27" s="151"/>
      <c r="BG27" s="150"/>
      <c r="BH27" s="151"/>
      <c r="BI27" s="151"/>
      <c r="BJ27" s="153" t="s">
        <v>558</v>
      </c>
      <c r="BK27" s="144"/>
      <c r="BL27" s="144"/>
      <c r="BM27" s="153"/>
      <c r="BN27" s="144"/>
      <c r="BO27" s="144"/>
      <c r="BP27" s="147" t="s">
        <v>418</v>
      </c>
      <c r="BQ27" s="143"/>
      <c r="BR27" s="143"/>
      <c r="BS27" s="147"/>
      <c r="BT27" s="143"/>
      <c r="BU27" s="143"/>
      <c r="BV27" s="148" t="s">
        <v>559</v>
      </c>
      <c r="BW27" s="149"/>
      <c r="BX27" s="149"/>
      <c r="BY27" s="148"/>
      <c r="BZ27" s="149"/>
      <c r="CA27" s="149"/>
      <c r="CB27" s="147" t="s">
        <v>453</v>
      </c>
      <c r="CC27" s="143"/>
      <c r="CD27" s="143"/>
      <c r="CE27" s="147"/>
      <c r="CF27" s="143"/>
      <c r="CG27" s="143"/>
      <c r="CH27" s="148" t="s">
        <v>384</v>
      </c>
      <c r="CI27" s="149"/>
      <c r="CJ27" s="149"/>
      <c r="CK27" s="148"/>
      <c r="CL27" s="149"/>
      <c r="CM27" s="149"/>
      <c r="CN27" s="147" t="s">
        <v>482</v>
      </c>
      <c r="CO27" s="143"/>
      <c r="CP27" s="143"/>
      <c r="CQ27" s="147"/>
      <c r="CR27" s="143"/>
      <c r="CS27" s="143"/>
      <c r="CT27" s="148" t="s">
        <v>560</v>
      </c>
      <c r="CU27" s="149"/>
      <c r="CV27" s="149"/>
      <c r="CW27" s="148"/>
      <c r="CX27" s="149"/>
      <c r="CY27" s="149"/>
      <c r="CZ27" s="150" t="s">
        <v>561</v>
      </c>
      <c r="DA27" s="151"/>
      <c r="DB27" s="151"/>
      <c r="DC27" s="150"/>
      <c r="DD27" s="151"/>
      <c r="DE27" s="151"/>
    </row>
    <row r="28" spans="1:111" x14ac:dyDescent="0.4">
      <c r="A28" s="5" t="s">
        <v>568</v>
      </c>
      <c r="B28" s="71"/>
      <c r="C28" s="71"/>
      <c r="D28" s="72"/>
      <c r="E28" s="71"/>
      <c r="F28" s="71"/>
      <c r="G28" s="72"/>
      <c r="H28" s="81"/>
      <c r="I28" s="81"/>
      <c r="K28" s="81"/>
      <c r="L28" s="81"/>
      <c r="N28" s="79"/>
      <c r="O28" s="79"/>
      <c r="P28" s="64"/>
      <c r="Q28" s="79"/>
      <c r="R28" s="79"/>
      <c r="S28" s="64"/>
      <c r="T28" s="81"/>
      <c r="U28" s="81"/>
      <c r="W28" s="81"/>
      <c r="X28" s="81"/>
      <c r="Z28" s="79"/>
      <c r="AA28" s="79"/>
      <c r="AB28" s="64"/>
      <c r="AC28" s="79"/>
      <c r="AD28" s="79"/>
      <c r="AE28" s="64"/>
      <c r="AF28" s="81"/>
      <c r="AG28" s="81"/>
      <c r="AI28" s="81"/>
      <c r="AJ28" s="81"/>
      <c r="AL28" s="79"/>
      <c r="AM28" s="79"/>
      <c r="AN28" s="64"/>
      <c r="AO28" s="79"/>
      <c r="AP28" s="79"/>
      <c r="AQ28" s="64"/>
      <c r="AX28" s="79"/>
      <c r="AY28" s="79"/>
      <c r="BA28" s="79"/>
      <c r="BB28" s="79"/>
      <c r="BD28" s="81"/>
      <c r="BE28" s="81"/>
      <c r="BG28" s="81"/>
      <c r="BH28" s="81"/>
      <c r="BJ28" s="83"/>
      <c r="BK28" s="83"/>
      <c r="BL28" s="64"/>
      <c r="BM28" s="83"/>
      <c r="BN28" s="83"/>
      <c r="BO28" s="64"/>
      <c r="BV28" s="79"/>
      <c r="BW28" s="79"/>
      <c r="BY28" s="79"/>
      <c r="BZ28" s="79"/>
      <c r="CH28" s="79"/>
      <c r="CI28" s="79"/>
      <c r="CJ28" s="64"/>
      <c r="CK28" s="79"/>
      <c r="CL28" s="79"/>
      <c r="CM28" s="64"/>
      <c r="CT28" s="79"/>
      <c r="CU28" s="79"/>
      <c r="CW28" s="79"/>
      <c r="CX28" s="79"/>
      <c r="CZ28" s="81"/>
      <c r="DA28" s="81"/>
      <c r="DC28" s="81"/>
      <c r="DD28" s="81"/>
    </row>
    <row r="29" spans="1:111" x14ac:dyDescent="0.4">
      <c r="A29" s="1" t="s">
        <v>569</v>
      </c>
      <c r="B29" s="63">
        <v>0</v>
      </c>
      <c r="C29" s="63">
        <v>644.60586857999999</v>
      </c>
      <c r="D29" s="80">
        <f>B29/C29</f>
        <v>0</v>
      </c>
      <c r="E29" s="63">
        <v>0</v>
      </c>
      <c r="F29" s="63">
        <v>102.11507979</v>
      </c>
      <c r="G29" s="80">
        <f>E29/F29</f>
        <v>0</v>
      </c>
      <c r="H29" s="81">
        <v>0</v>
      </c>
      <c r="I29" s="81">
        <v>45894.050594</v>
      </c>
      <c r="J29" s="61">
        <f>H29/I29</f>
        <v>0</v>
      </c>
      <c r="K29" s="81">
        <v>0</v>
      </c>
      <c r="L29" s="81">
        <v>11892.323326</v>
      </c>
      <c r="M29" s="61">
        <f>K29/L29</f>
        <v>0</v>
      </c>
      <c r="N29" s="79">
        <v>0</v>
      </c>
      <c r="O29" s="95">
        <v>255446.72411000001</v>
      </c>
      <c r="P29" s="64">
        <f>N29/O29</f>
        <v>0</v>
      </c>
      <c r="Q29" s="79">
        <v>0</v>
      </c>
      <c r="R29" s="79">
        <v>44290.699456000002</v>
      </c>
      <c r="S29" s="64">
        <f>Q29/R29</f>
        <v>0</v>
      </c>
      <c r="T29" s="81">
        <v>0</v>
      </c>
      <c r="U29" s="81">
        <v>1242064.4086</v>
      </c>
      <c r="V29" s="61">
        <f>T29/U29</f>
        <v>0</v>
      </c>
      <c r="W29" s="81">
        <v>0</v>
      </c>
      <c r="X29" s="81">
        <v>201378.84705000001</v>
      </c>
      <c r="Y29" s="61">
        <f>W29/X29</f>
        <v>0</v>
      </c>
      <c r="Z29" s="79">
        <v>0</v>
      </c>
      <c r="AA29" s="79">
        <v>2586711.1945000002</v>
      </c>
      <c r="AB29" s="64">
        <f>Z29/AA29</f>
        <v>0</v>
      </c>
      <c r="AC29" s="79">
        <v>0</v>
      </c>
      <c r="AD29" s="79">
        <v>565261.25311000005</v>
      </c>
      <c r="AE29" s="64">
        <f>AC29/AD29</f>
        <v>0</v>
      </c>
      <c r="AF29" s="81">
        <v>0</v>
      </c>
      <c r="AG29" s="96">
        <v>1694072.8613</v>
      </c>
      <c r="AH29" s="61">
        <f>AF29/AG29</f>
        <v>0</v>
      </c>
      <c r="AI29" s="81">
        <v>0</v>
      </c>
      <c r="AJ29" s="81">
        <v>325810.26261999999</v>
      </c>
      <c r="AK29" s="61">
        <f>AI29/AJ29</f>
        <v>0</v>
      </c>
      <c r="AL29" s="79">
        <v>0</v>
      </c>
      <c r="AM29" s="79">
        <v>2586711.1945000002</v>
      </c>
      <c r="AN29" s="64">
        <f>AL29/AM29</f>
        <v>0</v>
      </c>
      <c r="AO29" s="79">
        <v>0</v>
      </c>
      <c r="AP29" s="79">
        <v>419400.76607000001</v>
      </c>
      <c r="AQ29" s="64">
        <f>AO29/AP29</f>
        <v>0</v>
      </c>
      <c r="AR29" s="62">
        <v>0</v>
      </c>
      <c r="AS29" s="62">
        <v>291794.80586999998</v>
      </c>
      <c r="AT29" s="61">
        <f>AR29/AS29</f>
        <v>0</v>
      </c>
      <c r="AU29" s="62">
        <v>0</v>
      </c>
      <c r="AV29" s="62">
        <v>74427.690451000002</v>
      </c>
      <c r="AW29" s="61">
        <f>AU29/AV29</f>
        <v>0</v>
      </c>
      <c r="AX29" s="79">
        <v>0</v>
      </c>
      <c r="AY29" s="79">
        <v>2306204.4360000002</v>
      </c>
      <c r="AZ29" s="64">
        <f>AX29/AY29</f>
        <v>0</v>
      </c>
      <c r="BA29" s="79">
        <v>0</v>
      </c>
      <c r="BB29" s="79">
        <v>430971.72613000002</v>
      </c>
      <c r="BC29" s="64">
        <f>BA29/BB29</f>
        <v>0</v>
      </c>
      <c r="BD29" s="81">
        <v>0</v>
      </c>
      <c r="BE29" s="81">
        <v>3344545.0852000001</v>
      </c>
      <c r="BF29" s="61">
        <f>BD29/BE29</f>
        <v>0</v>
      </c>
      <c r="BG29" s="81">
        <v>0</v>
      </c>
      <c r="BH29" s="81">
        <v>565562.01639999996</v>
      </c>
      <c r="BI29" s="61">
        <f>BG29/BH29</f>
        <v>0</v>
      </c>
      <c r="BJ29" s="83">
        <v>0</v>
      </c>
      <c r="BK29" s="83">
        <v>1981108.2864000001</v>
      </c>
      <c r="BL29" s="64">
        <f>BJ29/BK29</f>
        <v>0</v>
      </c>
      <c r="BM29" s="83">
        <v>0</v>
      </c>
      <c r="BN29" s="83">
        <v>337442.80427999998</v>
      </c>
      <c r="BO29" s="64">
        <f>BM29/BN29</f>
        <v>0</v>
      </c>
      <c r="BP29" s="62">
        <v>0</v>
      </c>
      <c r="BQ29" s="62">
        <v>1100063.145</v>
      </c>
      <c r="BR29" s="61">
        <f>BP29/BQ29</f>
        <v>0</v>
      </c>
      <c r="BS29" s="62">
        <v>0</v>
      </c>
      <c r="BT29" s="62">
        <v>188779.98478</v>
      </c>
      <c r="BU29" s="61">
        <f>BS29/BT29</f>
        <v>0</v>
      </c>
      <c r="BV29" s="79">
        <v>0</v>
      </c>
      <c r="BW29" s="79">
        <v>1611745.5107</v>
      </c>
      <c r="BX29" s="64">
        <f>BV29/BW29</f>
        <v>0</v>
      </c>
      <c r="BY29" s="79">
        <v>0</v>
      </c>
      <c r="BZ29" s="79">
        <v>516071.73989000003</v>
      </c>
      <c r="CA29" s="64">
        <f>BY29/BZ29</f>
        <v>0</v>
      </c>
      <c r="CB29" s="62">
        <v>0</v>
      </c>
      <c r="CC29" s="62">
        <v>595864.54471000005</v>
      </c>
      <c r="CD29" s="61">
        <f>CB29/CC29</f>
        <v>0</v>
      </c>
      <c r="CE29" s="62">
        <v>0</v>
      </c>
      <c r="CF29" s="62">
        <v>144667.31096</v>
      </c>
      <c r="CG29" s="61">
        <f>CE29/CF29</f>
        <v>0</v>
      </c>
      <c r="CH29" s="79">
        <v>0</v>
      </c>
      <c r="CI29" s="79">
        <v>1921.6659973000001</v>
      </c>
      <c r="CJ29" s="64">
        <v>0</v>
      </c>
      <c r="CK29" s="79">
        <v>0</v>
      </c>
      <c r="CL29" s="79">
        <v>646.57899681000004</v>
      </c>
      <c r="CM29" s="64">
        <f>CK29/CL29</f>
        <v>0</v>
      </c>
      <c r="CN29" s="62">
        <v>0</v>
      </c>
      <c r="CO29" s="62">
        <v>108475.57506</v>
      </c>
      <c r="CP29" s="61">
        <f>CN29/CO29</f>
        <v>0</v>
      </c>
      <c r="CQ29" s="62">
        <v>0</v>
      </c>
      <c r="CR29" s="62">
        <v>21106.744773999999</v>
      </c>
      <c r="CS29" s="61">
        <f>CQ29/CR29</f>
        <v>0</v>
      </c>
      <c r="CT29" s="79">
        <v>0</v>
      </c>
      <c r="CU29" s="79">
        <v>1964843.8300999999</v>
      </c>
      <c r="CV29" s="64">
        <f>CT29/CU29</f>
        <v>0</v>
      </c>
      <c r="CW29" s="79">
        <v>0</v>
      </c>
      <c r="CX29" s="79">
        <v>363331.89994999999</v>
      </c>
      <c r="CY29" s="64">
        <f>CW29/CX29</f>
        <v>0</v>
      </c>
      <c r="CZ29" s="81">
        <v>0</v>
      </c>
      <c r="DA29" s="81">
        <v>6968543.8066999996</v>
      </c>
      <c r="DB29" s="61">
        <f>CZ29/DA29</f>
        <v>0</v>
      </c>
      <c r="DC29" s="81">
        <v>0</v>
      </c>
      <c r="DD29" s="81">
        <v>1180540.1562000001</v>
      </c>
      <c r="DE29" s="61">
        <f>DC29/DD29</f>
        <v>0</v>
      </c>
    </row>
    <row r="30" spans="1:111" x14ac:dyDescent="0.4">
      <c r="A30" s="1" t="s">
        <v>330</v>
      </c>
      <c r="B30" s="63">
        <v>112.13500000000001</v>
      </c>
      <c r="C30" s="63">
        <v>644.60586857999999</v>
      </c>
      <c r="D30" s="80">
        <f>B30/C30</f>
        <v>0.17395901195721628</v>
      </c>
      <c r="E30" s="63">
        <v>22.995000000000001</v>
      </c>
      <c r="F30" s="63">
        <v>102.11507979</v>
      </c>
      <c r="G30" s="80">
        <f>E30/F30</f>
        <v>0.22518711288567073</v>
      </c>
      <c r="H30" s="81">
        <v>2975.7649999999999</v>
      </c>
      <c r="I30" s="81">
        <v>45894.050594</v>
      </c>
      <c r="J30" s="61">
        <f>H30/I30</f>
        <v>6.4839885812760206E-2</v>
      </c>
      <c r="K30" s="81">
        <v>670.51430000000005</v>
      </c>
      <c r="L30" s="81">
        <v>11892.323326</v>
      </c>
      <c r="M30" s="61">
        <f>K30/L30</f>
        <v>5.6382111520132082E-2</v>
      </c>
      <c r="N30" s="79">
        <v>0</v>
      </c>
      <c r="O30" s="95">
        <v>255446.72411000001</v>
      </c>
      <c r="P30" s="64">
        <f>N30/O30</f>
        <v>0</v>
      </c>
      <c r="Q30" s="79">
        <v>0</v>
      </c>
      <c r="R30" s="79">
        <v>44290.699456000002</v>
      </c>
      <c r="S30" s="64">
        <f>Q30/R30</f>
        <v>0</v>
      </c>
      <c r="T30" s="81">
        <v>8735.48</v>
      </c>
      <c r="U30" s="81">
        <v>1242064.4086</v>
      </c>
      <c r="V30" s="61">
        <f>T30/U30</f>
        <v>7.0330330210864392E-3</v>
      </c>
      <c r="W30" s="81">
        <v>1787.8551199999999</v>
      </c>
      <c r="X30" s="81">
        <v>201378.84705000001</v>
      </c>
      <c r="Y30" s="61">
        <f>W30/X30</f>
        <v>8.8780681098849304E-3</v>
      </c>
      <c r="Z30" s="79">
        <v>474089.5</v>
      </c>
      <c r="AA30" s="79">
        <v>2586711.1945000002</v>
      </c>
      <c r="AB30" s="64">
        <f>Z30/AA30</f>
        <v>0.18327886816589101</v>
      </c>
      <c r="AC30" s="79">
        <v>97552.47</v>
      </c>
      <c r="AD30" s="79">
        <v>565261.25311000005</v>
      </c>
      <c r="AE30" s="64">
        <f>AC30/AD30</f>
        <v>0.17257943908817019</v>
      </c>
      <c r="AF30" s="81">
        <v>8655.2314100000003</v>
      </c>
      <c r="AG30" s="96">
        <v>1694072.8613</v>
      </c>
      <c r="AH30" s="61">
        <f>AF30/AG30</f>
        <v>5.1091258278927491E-3</v>
      </c>
      <c r="AI30" s="81">
        <v>1523.010229</v>
      </c>
      <c r="AJ30" s="81">
        <v>325810.26261999999</v>
      </c>
      <c r="AK30" s="61">
        <f>AI30/AJ30</f>
        <v>4.6745311726915182E-3</v>
      </c>
      <c r="AL30" s="79">
        <v>59562.7</v>
      </c>
      <c r="AM30" s="79">
        <v>2586711.1945000002</v>
      </c>
      <c r="AN30" s="64">
        <f>AL30/AM30</f>
        <v>2.3026420625018095E-2</v>
      </c>
      <c r="AO30" s="79">
        <v>6356.6549999999997</v>
      </c>
      <c r="AP30" s="79">
        <v>419400.76607000001</v>
      </c>
      <c r="AQ30" s="64">
        <f>AO30/AP30</f>
        <v>1.5156517379701313E-2</v>
      </c>
      <c r="AR30" s="62">
        <v>0</v>
      </c>
      <c r="AS30" s="62">
        <v>291794.80586999998</v>
      </c>
      <c r="AT30" s="61">
        <f>AR30/AS30</f>
        <v>0</v>
      </c>
      <c r="AU30" s="62">
        <v>0</v>
      </c>
      <c r="AV30" s="62">
        <v>74427.690451000002</v>
      </c>
      <c r="AW30" s="61">
        <f>AU30/AV30</f>
        <v>0</v>
      </c>
      <c r="AX30" s="79">
        <v>222628.43400000001</v>
      </c>
      <c r="AY30" s="79">
        <v>2306204.4360000002</v>
      </c>
      <c r="AZ30" s="64">
        <f>AX30/AY30</f>
        <v>9.653456151794515E-2</v>
      </c>
      <c r="BA30" s="79">
        <v>32701.86</v>
      </c>
      <c r="BB30" s="79">
        <v>430971.72613000002</v>
      </c>
      <c r="BC30" s="64">
        <f>BA30/BB30</f>
        <v>7.5879362884551924E-2</v>
      </c>
      <c r="BD30" s="81">
        <v>24.757529999999999</v>
      </c>
      <c r="BE30" s="81">
        <v>3344545.0852000001</v>
      </c>
      <c r="BF30" s="61">
        <f>BD30/BE30</f>
        <v>7.4023609696741542E-6</v>
      </c>
      <c r="BG30" s="81">
        <v>11.3142</v>
      </c>
      <c r="BH30" s="81">
        <v>565562.01639999996</v>
      </c>
      <c r="BI30" s="61">
        <f>BG30/BH30</f>
        <v>2.0005233152004867E-5</v>
      </c>
      <c r="BJ30" s="83">
        <v>192.739</v>
      </c>
      <c r="BK30" s="83">
        <v>1981108.2864000001</v>
      </c>
      <c r="BL30" s="64">
        <f>BJ30/BK30</f>
        <v>9.7288472984098455E-5</v>
      </c>
      <c r="BM30" s="83">
        <v>47.945999999999998</v>
      </c>
      <c r="BN30" s="83">
        <v>337442.80427999998</v>
      </c>
      <c r="BO30" s="64">
        <f>BM30/BN30</f>
        <v>1.4208630141721983E-4</v>
      </c>
      <c r="BP30" s="62">
        <v>0</v>
      </c>
      <c r="BQ30" s="62">
        <v>1100063.145</v>
      </c>
      <c r="BR30" s="61">
        <f>BP30/BQ30</f>
        <v>0</v>
      </c>
      <c r="BS30" s="62">
        <v>0</v>
      </c>
      <c r="BT30" s="62">
        <v>188779.98478</v>
      </c>
      <c r="BU30" s="61">
        <f>BS30/BT30</f>
        <v>0</v>
      </c>
      <c r="BV30" s="79">
        <v>566803.18000000005</v>
      </c>
      <c r="BW30" s="79">
        <v>1611745.5107</v>
      </c>
      <c r="BX30" s="64">
        <f>BV30/BW30</f>
        <v>0.35167039475967315</v>
      </c>
      <c r="BY30" s="79">
        <v>174886.288</v>
      </c>
      <c r="BZ30" s="79">
        <v>516071.73989000003</v>
      </c>
      <c r="CA30" s="64">
        <f>BY30/BZ30</f>
        <v>0.33887980000082307</v>
      </c>
      <c r="CB30" s="62">
        <v>741.64760000000001</v>
      </c>
      <c r="CC30" s="62">
        <v>595864.54471000005</v>
      </c>
      <c r="CD30" s="61">
        <f>CB30/CC30</f>
        <v>1.2446580461687828E-3</v>
      </c>
      <c r="CE30" s="62">
        <v>260</v>
      </c>
      <c r="CF30" s="62">
        <v>144667.31096</v>
      </c>
      <c r="CG30" s="61">
        <f>CE30/CF30</f>
        <v>1.7972270188383406E-3</v>
      </c>
      <c r="CH30" s="79">
        <v>0</v>
      </c>
      <c r="CI30" s="79">
        <v>1921.6659973000001</v>
      </c>
      <c r="CJ30" s="64">
        <v>0</v>
      </c>
      <c r="CK30" s="79">
        <v>0</v>
      </c>
      <c r="CL30" s="79">
        <v>646.57899681000004</v>
      </c>
      <c r="CM30" s="64">
        <f>CK30/CL30</f>
        <v>0</v>
      </c>
      <c r="CN30" s="62">
        <v>4315.8469999999998</v>
      </c>
      <c r="CO30" s="62">
        <v>108475.57506</v>
      </c>
      <c r="CP30" s="61">
        <f>CN30/CO30</f>
        <v>3.9786348195092018E-2</v>
      </c>
      <c r="CQ30" s="62">
        <v>856.93499999999995</v>
      </c>
      <c r="CR30" s="62">
        <v>21106.744773999999</v>
      </c>
      <c r="CS30" s="61">
        <f>CQ30/CR30</f>
        <v>4.0600055061811399E-2</v>
      </c>
      <c r="CT30" s="79">
        <v>151693.64000000001</v>
      </c>
      <c r="CU30" s="79">
        <v>1964843.8300999999</v>
      </c>
      <c r="CV30" s="64">
        <f>CT30/CU30</f>
        <v>7.7203917011704509E-2</v>
      </c>
      <c r="CW30" s="79">
        <v>29053.888299999999</v>
      </c>
      <c r="CX30" s="79">
        <v>363331.89994999999</v>
      </c>
      <c r="CY30" s="64">
        <f>CW30/CX30</f>
        <v>7.9965145653322092E-2</v>
      </c>
      <c r="CZ30" s="81">
        <v>294341.8</v>
      </c>
      <c r="DA30" s="81">
        <v>6968543.8066999996</v>
      </c>
      <c r="DB30" s="61">
        <f>CZ30/DA30</f>
        <v>4.2238638109299266E-2</v>
      </c>
      <c r="DC30" s="81">
        <v>31868.821800000002</v>
      </c>
      <c r="DD30" s="81">
        <v>1180540.1562000001</v>
      </c>
      <c r="DE30" s="61">
        <f>DC30/DD30</f>
        <v>2.6995118829825707E-2</v>
      </c>
    </row>
    <row r="31" spans="1:111" x14ac:dyDescent="0.4">
      <c r="A31" s="1" t="s">
        <v>432</v>
      </c>
      <c r="B31" s="63">
        <v>0</v>
      </c>
      <c r="C31" s="63">
        <v>644.60586857999999</v>
      </c>
      <c r="D31" s="80">
        <f>B31/C31</f>
        <v>0</v>
      </c>
      <c r="E31" s="63">
        <v>0</v>
      </c>
      <c r="F31" s="63">
        <v>102.11507979</v>
      </c>
      <c r="G31" s="80">
        <f>E31/F31</f>
        <v>0</v>
      </c>
      <c r="H31" s="81">
        <v>0</v>
      </c>
      <c r="I31" s="81">
        <v>45894.050594</v>
      </c>
      <c r="J31" s="61">
        <f>H31/I31</f>
        <v>0</v>
      </c>
      <c r="K31" s="81">
        <v>0</v>
      </c>
      <c r="L31" s="81">
        <v>11892.323326</v>
      </c>
      <c r="M31" s="61">
        <f>K31/L31</f>
        <v>0</v>
      </c>
      <c r="N31" s="79">
        <v>0</v>
      </c>
      <c r="O31" s="95">
        <v>255446.72411000001</v>
      </c>
      <c r="P31" s="64">
        <f>N31/O31</f>
        <v>0</v>
      </c>
      <c r="Q31" s="79">
        <v>0</v>
      </c>
      <c r="R31" s="79">
        <v>44290.699456000002</v>
      </c>
      <c r="S31" s="64">
        <f>Q31/R31</f>
        <v>0</v>
      </c>
      <c r="T31" s="81">
        <v>0</v>
      </c>
      <c r="U31" s="81">
        <v>1242064.4086</v>
      </c>
      <c r="V31" s="61">
        <f>T31/U31</f>
        <v>0</v>
      </c>
      <c r="W31" s="81">
        <v>0</v>
      </c>
      <c r="X31" s="81">
        <v>201378.84705000001</v>
      </c>
      <c r="Y31" s="61">
        <f>W31/X31</f>
        <v>0</v>
      </c>
      <c r="Z31" s="79">
        <v>0</v>
      </c>
      <c r="AA31" s="79">
        <v>2586711.1945000002</v>
      </c>
      <c r="AB31" s="64">
        <f>Z31/AA31</f>
        <v>0</v>
      </c>
      <c r="AC31" s="79">
        <v>0</v>
      </c>
      <c r="AD31" s="79">
        <v>565261.25311000005</v>
      </c>
      <c r="AE31" s="64">
        <f>AC31/AD31</f>
        <v>0</v>
      </c>
      <c r="AF31" s="81">
        <v>38.754001600000002</v>
      </c>
      <c r="AG31" s="96">
        <v>1694072.8613</v>
      </c>
      <c r="AH31" s="61">
        <f>AF31/AG31</f>
        <v>2.2876230701353013E-5</v>
      </c>
      <c r="AI31" s="81">
        <v>4.0720000269999996</v>
      </c>
      <c r="AJ31" s="81">
        <v>325810.26261999999</v>
      </c>
      <c r="AK31" s="61">
        <f>AI31/AJ31</f>
        <v>1.2498071712827741E-5</v>
      </c>
      <c r="AL31" s="79">
        <v>0</v>
      </c>
      <c r="AM31" s="79">
        <v>2586711.1945000002</v>
      </c>
      <c r="AN31" s="64">
        <f>AL31/AM31</f>
        <v>0</v>
      </c>
      <c r="AO31" s="79">
        <v>0</v>
      </c>
      <c r="AP31" s="79">
        <v>419400.76607000001</v>
      </c>
      <c r="AQ31" s="64">
        <f>AO31/AP31</f>
        <v>0</v>
      </c>
      <c r="AR31" s="62">
        <v>0</v>
      </c>
      <c r="AS31" s="62">
        <v>291794.80586999998</v>
      </c>
      <c r="AT31" s="61">
        <f>AR31/AS31</f>
        <v>0</v>
      </c>
      <c r="AU31" s="62">
        <v>0</v>
      </c>
      <c r="AV31" s="62">
        <v>74427.690451000002</v>
      </c>
      <c r="AW31" s="61">
        <f>AU31/AV31</f>
        <v>0</v>
      </c>
      <c r="AX31" s="79">
        <v>0</v>
      </c>
      <c r="AY31" s="79">
        <v>2306204.4360000002</v>
      </c>
      <c r="AZ31" s="64">
        <f>AX31/AY31</f>
        <v>0</v>
      </c>
      <c r="BA31" s="79">
        <v>0</v>
      </c>
      <c r="BB31" s="79">
        <v>430971.72613000002</v>
      </c>
      <c r="BC31" s="64">
        <f>BA31/BB31</f>
        <v>0</v>
      </c>
      <c r="BD31" s="81">
        <v>0</v>
      </c>
      <c r="BE31" s="81">
        <v>3344545.0852000001</v>
      </c>
      <c r="BF31" s="61">
        <f>BD31/BE31</f>
        <v>0</v>
      </c>
      <c r="BG31" s="81">
        <v>0</v>
      </c>
      <c r="BH31" s="81">
        <v>565562.01639999996</v>
      </c>
      <c r="BI31" s="61">
        <f>BG31/BH31</f>
        <v>0</v>
      </c>
      <c r="BJ31" s="83">
        <v>0</v>
      </c>
      <c r="BK31" s="83">
        <v>1981108.2864000001</v>
      </c>
      <c r="BL31" s="64">
        <f>BJ31/BK31</f>
        <v>0</v>
      </c>
      <c r="BM31" s="83">
        <v>0</v>
      </c>
      <c r="BN31" s="83">
        <v>337442.80427999998</v>
      </c>
      <c r="BO31" s="64">
        <f>BM31/BN31</f>
        <v>0</v>
      </c>
      <c r="BP31" s="62">
        <v>0</v>
      </c>
      <c r="BQ31" s="62">
        <v>1100063.145</v>
      </c>
      <c r="BR31" s="61">
        <f>BP31/BQ31</f>
        <v>0</v>
      </c>
      <c r="BS31" s="62">
        <v>0</v>
      </c>
      <c r="BT31" s="62">
        <v>188779.98478</v>
      </c>
      <c r="BU31" s="61">
        <f>BS31/BT31</f>
        <v>0</v>
      </c>
      <c r="BV31" s="79">
        <v>0</v>
      </c>
      <c r="BW31" s="79">
        <v>1611745.5107</v>
      </c>
      <c r="BX31" s="64">
        <f>BV31/BW31</f>
        <v>0</v>
      </c>
      <c r="BY31" s="79">
        <v>0</v>
      </c>
      <c r="BZ31" s="79">
        <v>516071.73989000003</v>
      </c>
      <c r="CA31" s="64">
        <f>BY31/BZ31</f>
        <v>0</v>
      </c>
      <c r="CB31" s="62">
        <v>0</v>
      </c>
      <c r="CC31" s="62">
        <v>595864.54471000005</v>
      </c>
      <c r="CD31" s="61">
        <f>CB31/CC31</f>
        <v>0</v>
      </c>
      <c r="CE31" s="62">
        <v>0</v>
      </c>
      <c r="CF31" s="62">
        <v>144667.31096</v>
      </c>
      <c r="CG31" s="61">
        <f>CE31/CF31</f>
        <v>0</v>
      </c>
      <c r="CH31" s="79">
        <v>0</v>
      </c>
      <c r="CI31" s="79">
        <v>1921.6659973000001</v>
      </c>
      <c r="CJ31" s="64">
        <v>0</v>
      </c>
      <c r="CK31" s="79">
        <v>0</v>
      </c>
      <c r="CL31" s="79">
        <v>646.57899681000004</v>
      </c>
      <c r="CM31" s="64">
        <f>CK31/CL31</f>
        <v>0</v>
      </c>
      <c r="CN31" s="62">
        <v>0</v>
      </c>
      <c r="CO31" s="62">
        <v>108475.57506</v>
      </c>
      <c r="CP31" s="61">
        <f>CN31/CO31</f>
        <v>0</v>
      </c>
      <c r="CQ31" s="62">
        <v>0</v>
      </c>
      <c r="CR31" s="62">
        <v>21106.744773999999</v>
      </c>
      <c r="CS31" s="61">
        <f>CQ31/CR31</f>
        <v>0</v>
      </c>
      <c r="CT31" s="79">
        <v>0</v>
      </c>
      <c r="CU31" s="79">
        <v>1964843.8300999999</v>
      </c>
      <c r="CV31" s="64">
        <f>CT31/CU31</f>
        <v>0</v>
      </c>
      <c r="CW31" s="79">
        <v>0</v>
      </c>
      <c r="CX31" s="79">
        <v>363331.89994999999</v>
      </c>
      <c r="CY31" s="64">
        <f>CW31/CX31</f>
        <v>0</v>
      </c>
      <c r="CZ31" s="81">
        <v>0</v>
      </c>
      <c r="DA31" s="81">
        <v>6968543.8066999996</v>
      </c>
      <c r="DB31" s="61">
        <f>CZ31/DA31</f>
        <v>0</v>
      </c>
      <c r="DC31" s="81">
        <v>0</v>
      </c>
      <c r="DD31" s="81">
        <v>1180540.1562000001</v>
      </c>
      <c r="DE31" s="61">
        <f>DC31/DD31</f>
        <v>0</v>
      </c>
    </row>
    <row r="32" spans="1:111" x14ac:dyDescent="0.4">
      <c r="A32" s="1" t="s">
        <v>440</v>
      </c>
      <c r="B32" s="63">
        <v>0</v>
      </c>
      <c r="C32" s="63">
        <v>644.60586857999999</v>
      </c>
      <c r="D32" s="80">
        <f>B32/C32</f>
        <v>0</v>
      </c>
      <c r="E32" s="63">
        <v>0</v>
      </c>
      <c r="F32" s="63">
        <v>102.11507979</v>
      </c>
      <c r="G32" s="80">
        <f>E32/F32</f>
        <v>0</v>
      </c>
      <c r="H32" s="81">
        <v>0</v>
      </c>
      <c r="I32" s="81">
        <v>45894.050594</v>
      </c>
      <c r="J32" s="61">
        <f>H32/I32</f>
        <v>0</v>
      </c>
      <c r="K32" s="81">
        <v>0</v>
      </c>
      <c r="L32" s="81">
        <v>11892.323326</v>
      </c>
      <c r="M32" s="61">
        <f>K32/L32</f>
        <v>0</v>
      </c>
      <c r="N32" s="79">
        <v>124434.7</v>
      </c>
      <c r="O32" s="95">
        <v>255446.72411000001</v>
      </c>
      <c r="P32" s="64">
        <f>N32/O32</f>
        <v>0.48712583977556179</v>
      </c>
      <c r="Q32" s="79">
        <v>26879.14</v>
      </c>
      <c r="R32" s="79">
        <v>44290.699456000002</v>
      </c>
      <c r="S32" s="64">
        <f>Q32/R32</f>
        <v>0.60688000709274681</v>
      </c>
      <c r="T32" s="81">
        <v>0</v>
      </c>
      <c r="U32" s="81">
        <v>1242064.4086</v>
      </c>
      <c r="V32" s="61">
        <f>T32/U32</f>
        <v>0</v>
      </c>
      <c r="W32" s="81">
        <v>0</v>
      </c>
      <c r="X32" s="81">
        <v>201378.84705000001</v>
      </c>
      <c r="Y32" s="61">
        <f>W32/X32</f>
        <v>0</v>
      </c>
      <c r="Z32" s="79">
        <v>0</v>
      </c>
      <c r="AA32" s="79">
        <v>2586711.1945000002</v>
      </c>
      <c r="AB32" s="64">
        <f>Z32/AA32</f>
        <v>0</v>
      </c>
      <c r="AC32" s="79">
        <v>0</v>
      </c>
      <c r="AD32" s="79">
        <v>565261.25311000005</v>
      </c>
      <c r="AE32" s="64">
        <f>AC32/AD32</f>
        <v>0</v>
      </c>
      <c r="AF32" s="81">
        <v>605.53467599999999</v>
      </c>
      <c r="AG32" s="96">
        <v>1694072.8613</v>
      </c>
      <c r="AH32" s="61">
        <f>AF32/AG32</f>
        <v>3.574431122964357E-4</v>
      </c>
      <c r="AI32" s="81">
        <v>224.50899920000001</v>
      </c>
      <c r="AJ32" s="81">
        <v>325810.26261999999</v>
      </c>
      <c r="AK32" s="61">
        <f>AI32/AJ32</f>
        <v>6.8907896698714496E-4</v>
      </c>
      <c r="AL32" s="79">
        <v>6153.1940000000004</v>
      </c>
      <c r="AM32" s="79">
        <v>2586711.1945000002</v>
      </c>
      <c r="AN32" s="64">
        <f>AL32/AM32</f>
        <v>2.3787711643585264E-3</v>
      </c>
      <c r="AO32" s="79">
        <v>639.26700000000005</v>
      </c>
      <c r="AP32" s="79">
        <v>419400.76607000001</v>
      </c>
      <c r="AQ32" s="64">
        <f>AO32/AP32</f>
        <v>1.5242389898098166E-3</v>
      </c>
      <c r="AR32" s="62">
        <v>0</v>
      </c>
      <c r="AS32" s="62">
        <v>291794.80586999998</v>
      </c>
      <c r="AT32" s="61">
        <f>AR32/AS32</f>
        <v>0</v>
      </c>
      <c r="AU32" s="62">
        <v>0</v>
      </c>
      <c r="AV32" s="62">
        <v>74427.690451000002</v>
      </c>
      <c r="AW32" s="61">
        <f>AU32/AV32</f>
        <v>0</v>
      </c>
      <c r="AX32" s="79">
        <v>2526.15479</v>
      </c>
      <c r="AY32" s="79">
        <v>2306204.4360000002</v>
      </c>
      <c r="AZ32" s="64">
        <f>AX32/AY32</f>
        <v>1.0953733114751497E-3</v>
      </c>
      <c r="BA32" s="79">
        <v>384.82690000000002</v>
      </c>
      <c r="BB32" s="79">
        <v>430971.72613000002</v>
      </c>
      <c r="BC32" s="64">
        <f>BA32/BB32</f>
        <v>8.9292841425035686E-4</v>
      </c>
      <c r="BD32" s="81">
        <v>0</v>
      </c>
      <c r="BE32" s="81">
        <v>3344545.0852000001</v>
      </c>
      <c r="BF32" s="61">
        <f>BD32/BE32</f>
        <v>0</v>
      </c>
      <c r="BG32" s="81">
        <v>0</v>
      </c>
      <c r="BH32" s="81">
        <v>565562.01639999996</v>
      </c>
      <c r="BI32" s="61">
        <f>BG32/BH32</f>
        <v>0</v>
      </c>
      <c r="BJ32" s="83">
        <v>0</v>
      </c>
      <c r="BK32" s="83">
        <v>1981108.2864000001</v>
      </c>
      <c r="BL32" s="64">
        <f>BJ32/BK32</f>
        <v>0</v>
      </c>
      <c r="BM32" s="83">
        <v>0</v>
      </c>
      <c r="BN32" s="83">
        <v>337442.80427999998</v>
      </c>
      <c r="BO32" s="64">
        <f>BM32/BN32</f>
        <v>0</v>
      </c>
      <c r="BP32" s="62">
        <v>0</v>
      </c>
      <c r="BQ32" s="62">
        <v>1100063.145</v>
      </c>
      <c r="BR32" s="61">
        <f>BP32/BQ32</f>
        <v>0</v>
      </c>
      <c r="BS32" s="62">
        <v>0</v>
      </c>
      <c r="BT32" s="62">
        <v>188779.98478</v>
      </c>
      <c r="BU32" s="61">
        <f>BS32/BT32</f>
        <v>0</v>
      </c>
      <c r="BV32" s="79">
        <v>350719.86800000002</v>
      </c>
      <c r="BW32" s="79">
        <v>1611745.5107</v>
      </c>
      <c r="BX32" s="64">
        <f>BV32/BW32</f>
        <v>0.21760250962180641</v>
      </c>
      <c r="BY32" s="79">
        <v>109901.90700000001</v>
      </c>
      <c r="BZ32" s="79">
        <v>516071.73989000003</v>
      </c>
      <c r="CA32" s="64">
        <f>BY32/BZ32</f>
        <v>0.21295858405931206</v>
      </c>
      <c r="CB32" s="62">
        <v>0</v>
      </c>
      <c r="CC32" s="62">
        <v>595864.54471000005</v>
      </c>
      <c r="CD32" s="61">
        <f>CB32/CC32</f>
        <v>0</v>
      </c>
      <c r="CE32" s="62">
        <v>0</v>
      </c>
      <c r="CF32" s="62">
        <v>144667.31096</v>
      </c>
      <c r="CG32" s="61">
        <f>CE32/CF32</f>
        <v>0</v>
      </c>
      <c r="CH32" s="79">
        <v>0</v>
      </c>
      <c r="CI32" s="79">
        <v>1921.6659973000001</v>
      </c>
      <c r="CJ32" s="64">
        <v>0</v>
      </c>
      <c r="CK32" s="79">
        <v>0</v>
      </c>
      <c r="CL32" s="79">
        <v>646.57899681000004</v>
      </c>
      <c r="CM32" s="64">
        <f>CK32/CL32</f>
        <v>0</v>
      </c>
      <c r="CN32" s="62">
        <v>0</v>
      </c>
      <c r="CO32" s="62">
        <v>108475.57506</v>
      </c>
      <c r="CP32" s="61">
        <f>CN32/CO32</f>
        <v>0</v>
      </c>
      <c r="CQ32" s="62">
        <v>0</v>
      </c>
      <c r="CR32" s="62">
        <v>21106.744773999999</v>
      </c>
      <c r="CS32" s="61">
        <f>CQ32/CR32</f>
        <v>0</v>
      </c>
      <c r="CT32" s="79">
        <v>1761.58548</v>
      </c>
      <c r="CU32" s="79">
        <v>1964843.8300999999</v>
      </c>
      <c r="CV32" s="64">
        <f>CT32/CU32</f>
        <v>8.9655241450428398E-4</v>
      </c>
      <c r="CW32" s="79">
        <v>227.82363100000001</v>
      </c>
      <c r="CX32" s="79">
        <v>363331.89994999999</v>
      </c>
      <c r="CY32" s="64">
        <f>CW32/CX32</f>
        <v>6.2703999024404965E-4</v>
      </c>
      <c r="CZ32" s="81">
        <v>0</v>
      </c>
      <c r="DA32" s="81">
        <v>6968543.8066999996</v>
      </c>
      <c r="DB32" s="61">
        <f>CZ32/DA32</f>
        <v>0</v>
      </c>
      <c r="DC32" s="81">
        <v>0</v>
      </c>
      <c r="DD32" s="81">
        <v>1180540.1562000001</v>
      </c>
      <c r="DE32" s="61">
        <f>DC32/DD32</f>
        <v>0</v>
      </c>
    </row>
    <row r="33" spans="1:109" s="91" customFormat="1" x14ac:dyDescent="0.4">
      <c r="A33" s="84" t="s">
        <v>563</v>
      </c>
      <c r="B33" s="85">
        <f>SUM(B29:B32)</f>
        <v>112.13500000000001</v>
      </c>
      <c r="C33" s="85">
        <v>644.60586857999999</v>
      </c>
      <c r="D33" s="87">
        <f>B33/C33</f>
        <v>0.17395901195721628</v>
      </c>
      <c r="E33" s="85">
        <f>SUM(E29:E32)</f>
        <v>22.995000000000001</v>
      </c>
      <c r="F33" s="85">
        <v>102.11507979</v>
      </c>
      <c r="G33" s="87">
        <f>E33/F33</f>
        <v>0.22518711288567073</v>
      </c>
      <c r="H33" s="86">
        <f>SUM(H29:H32)</f>
        <v>2975.7649999999999</v>
      </c>
      <c r="I33" s="86">
        <v>45894.050594</v>
      </c>
      <c r="J33" s="88">
        <f>H33/I33</f>
        <v>6.4839885812760206E-2</v>
      </c>
      <c r="K33" s="86">
        <f>SUM(K29:K32)</f>
        <v>670.51430000000005</v>
      </c>
      <c r="L33" s="86">
        <v>11892.323326</v>
      </c>
      <c r="M33" s="88">
        <f>K33/L33</f>
        <v>5.6382111520132082E-2</v>
      </c>
      <c r="N33" s="86">
        <f>SUM(N29:N32)</f>
        <v>124434.7</v>
      </c>
      <c r="O33" s="97">
        <v>255446.72411000001</v>
      </c>
      <c r="P33" s="88">
        <f>N33/O33</f>
        <v>0.48712583977556179</v>
      </c>
      <c r="Q33" s="86">
        <f>SUM(Q29:Q32)</f>
        <v>26879.14</v>
      </c>
      <c r="R33" s="86">
        <v>44290.7</v>
      </c>
      <c r="S33" s="88">
        <f>Q33/R33</f>
        <v>0.60687999963875039</v>
      </c>
      <c r="T33" s="86">
        <f>T30</f>
        <v>8735.48</v>
      </c>
      <c r="U33" s="86">
        <v>1242064.4086</v>
      </c>
      <c r="V33" s="88">
        <f>T33/U33</f>
        <v>7.0330330210864392E-3</v>
      </c>
      <c r="W33" s="86">
        <f>W30</f>
        <v>1787.8551199999999</v>
      </c>
      <c r="X33" s="86">
        <v>201378.84705000001</v>
      </c>
      <c r="Y33" s="88">
        <f>W33/X33</f>
        <v>8.8780681098849304E-3</v>
      </c>
      <c r="Z33" s="86">
        <f>Z30</f>
        <v>474089.5</v>
      </c>
      <c r="AA33" s="86">
        <v>2586711.1945000002</v>
      </c>
      <c r="AB33" s="88">
        <f>Z33/AA33</f>
        <v>0.18327886816589101</v>
      </c>
      <c r="AC33" s="86">
        <f>AC30</f>
        <v>97552.47</v>
      </c>
      <c r="AD33" s="86">
        <v>565261.25311000005</v>
      </c>
      <c r="AE33" s="88">
        <f>AC33/AD33</f>
        <v>0.17257943908817019</v>
      </c>
      <c r="AF33" s="86">
        <f>SUM(AF29:AF32)</f>
        <v>9299.5200875999999</v>
      </c>
      <c r="AG33" s="86">
        <v>1694072.8613</v>
      </c>
      <c r="AH33" s="88">
        <f>AF33/AG33</f>
        <v>5.4894451708905369E-3</v>
      </c>
      <c r="AI33" s="86">
        <f>SUM(AI29:AI32)</f>
        <v>1751.5912282270001</v>
      </c>
      <c r="AJ33" s="86">
        <v>323161.66499999998</v>
      </c>
      <c r="AK33" s="88">
        <f>AI33/AJ33</f>
        <v>5.4201702056059162E-3</v>
      </c>
      <c r="AL33" s="86">
        <f>SUM(AL29:AL32)</f>
        <v>65715.894</v>
      </c>
      <c r="AM33" s="86">
        <v>2586711.1945000002</v>
      </c>
      <c r="AN33" s="88">
        <f>AL33/AM33</f>
        <v>2.5405191789376624E-2</v>
      </c>
      <c r="AO33" s="86">
        <f>SUM(AO29:AO32)</f>
        <v>6995.9219999999996</v>
      </c>
      <c r="AP33" s="86">
        <v>419400.76607000001</v>
      </c>
      <c r="AQ33" s="88">
        <f>AO33/AP33</f>
        <v>1.6680756369511128E-2</v>
      </c>
      <c r="AR33" s="90">
        <v>0</v>
      </c>
      <c r="AS33" s="90">
        <v>291794.80586999998</v>
      </c>
      <c r="AT33" s="88">
        <f>AR33/AS33</f>
        <v>0</v>
      </c>
      <c r="AU33" s="90">
        <v>0</v>
      </c>
      <c r="AV33" s="90">
        <v>74427.690451000002</v>
      </c>
      <c r="AW33" s="88">
        <f>AU33/AV33</f>
        <v>0</v>
      </c>
      <c r="AX33" s="86">
        <f>SUM(AX29:AX32)</f>
        <v>225154.58879000001</v>
      </c>
      <c r="AY33" s="86">
        <v>2306204.4360000002</v>
      </c>
      <c r="AZ33" s="88">
        <f>AX33/AY33</f>
        <v>9.7629934829420298E-2</v>
      </c>
      <c r="BA33" s="86">
        <f>SUM(BA29:BA32)</f>
        <v>33086.686900000001</v>
      </c>
      <c r="BB33" s="86">
        <v>430971.72613000002</v>
      </c>
      <c r="BC33" s="88">
        <f>BA33/BB33</f>
        <v>7.6772291298802281E-2</v>
      </c>
      <c r="BD33" s="86">
        <f>BD30</f>
        <v>24.757529999999999</v>
      </c>
      <c r="BE33" s="86">
        <v>3344545.0852000001</v>
      </c>
      <c r="BF33" s="88">
        <f>BD33/BE33</f>
        <v>7.4023609696741542E-6</v>
      </c>
      <c r="BG33" s="86">
        <f>BG30</f>
        <v>11.3142</v>
      </c>
      <c r="BH33" s="86">
        <v>565562.01639999996</v>
      </c>
      <c r="BI33" s="88">
        <f>BG33/BH33</f>
        <v>2.0005233152004867E-5</v>
      </c>
      <c r="BJ33" s="90">
        <f>SUM(BJ29:BJ32)</f>
        <v>192.739</v>
      </c>
      <c r="BK33" s="90">
        <v>1981108.2864000001</v>
      </c>
      <c r="BL33" s="88">
        <f>SUM(BL29:BL32)</f>
        <v>9.7288472984098455E-5</v>
      </c>
      <c r="BM33" s="90">
        <f>SUM(BM29:BM32)</f>
        <v>47.945999999999998</v>
      </c>
      <c r="BN33" s="90">
        <v>337442.80427999998</v>
      </c>
      <c r="BO33" s="88">
        <f>SUM(BO29:BO32)</f>
        <v>1.4208630141721983E-4</v>
      </c>
      <c r="BP33" s="90">
        <v>0</v>
      </c>
      <c r="BQ33" s="90">
        <v>1100063.145</v>
      </c>
      <c r="BR33" s="88">
        <f>BP33/BQ33</f>
        <v>0</v>
      </c>
      <c r="BS33" s="90">
        <v>0</v>
      </c>
      <c r="BT33" s="90">
        <v>188779.98478</v>
      </c>
      <c r="BU33" s="88">
        <f>BS33/BT33</f>
        <v>0</v>
      </c>
      <c r="BV33" s="86">
        <f>SUM(BV29:BV32)</f>
        <v>917523.04800000007</v>
      </c>
      <c r="BW33" s="86">
        <v>1611745.5107</v>
      </c>
      <c r="BX33" s="88">
        <f>BV33/BW33</f>
        <v>0.56927290438147959</v>
      </c>
      <c r="BY33" s="86">
        <f>SUM(BY29:BY32)</f>
        <v>284788.19500000001</v>
      </c>
      <c r="BZ33" s="86">
        <v>516071.73989000003</v>
      </c>
      <c r="CA33" s="88">
        <f>BY33/BZ33</f>
        <v>0.55183838406013519</v>
      </c>
      <c r="CB33" s="90">
        <f>SUM(CB29:CB32)</f>
        <v>741.64760000000001</v>
      </c>
      <c r="CC33" s="90">
        <v>595864.54471000005</v>
      </c>
      <c r="CD33" s="88">
        <f>CB33/CC33</f>
        <v>1.2446580461687828E-3</v>
      </c>
      <c r="CE33" s="90">
        <f>SUM(CE29:CE32)</f>
        <v>260</v>
      </c>
      <c r="CF33" s="90">
        <v>144667.31096</v>
      </c>
      <c r="CG33" s="88">
        <f>CE33/CF33</f>
        <v>1.7972270188383406E-3</v>
      </c>
      <c r="CH33" s="86">
        <v>0</v>
      </c>
      <c r="CI33" s="86">
        <v>1921.6659973000001</v>
      </c>
      <c r="CJ33" s="88">
        <v>0</v>
      </c>
      <c r="CK33" s="86">
        <f>SUM(CK29:CK32)</f>
        <v>0</v>
      </c>
      <c r="CL33" s="86">
        <v>646.57899681000004</v>
      </c>
      <c r="CM33" s="88">
        <v>0</v>
      </c>
      <c r="CN33" s="90">
        <f>SUM(CN29:CN32)</f>
        <v>4315.8469999999998</v>
      </c>
      <c r="CO33" s="90">
        <v>108475.57506</v>
      </c>
      <c r="CP33" s="88">
        <f>CN33/CO33</f>
        <v>3.9786348195092018E-2</v>
      </c>
      <c r="CQ33" s="90">
        <f>SUM(CQ29:CQ32)</f>
        <v>856.93499999999995</v>
      </c>
      <c r="CR33" s="90">
        <v>21106.744773999999</v>
      </c>
      <c r="CS33" s="88">
        <f>CQ33/CR33</f>
        <v>4.0600055061811399E-2</v>
      </c>
      <c r="CT33" s="86">
        <f>SUM(CT29:CT32)</f>
        <v>153455.22548000002</v>
      </c>
      <c r="CU33" s="86">
        <v>1964843.8300999999</v>
      </c>
      <c r="CV33" s="88">
        <f>CT33/CU33</f>
        <v>7.8100469426208796E-2</v>
      </c>
      <c r="CW33" s="86">
        <f>SUM(CW29:CW32)</f>
        <v>29281.711930999998</v>
      </c>
      <c r="CX33" s="86">
        <v>363331.89994999999</v>
      </c>
      <c r="CY33" s="88">
        <f>CW33/CX33</f>
        <v>8.0592185643566142E-2</v>
      </c>
      <c r="CZ33" s="86">
        <f>CZ30</f>
        <v>294341.8</v>
      </c>
      <c r="DA33" s="86">
        <v>6968543.8066999996</v>
      </c>
      <c r="DB33" s="88">
        <f>CZ33/DA33</f>
        <v>4.2238638109299266E-2</v>
      </c>
      <c r="DC33" s="86">
        <f>DC30</f>
        <v>31868.821800000002</v>
      </c>
      <c r="DD33" s="86">
        <v>1180540.1562000001</v>
      </c>
      <c r="DE33" s="88">
        <f>DC33/DD33</f>
        <v>2.6995118829825707E-2</v>
      </c>
    </row>
    <row r="34" spans="1:109" x14ac:dyDescent="0.4">
      <c r="B34" s="154" t="s">
        <v>310</v>
      </c>
      <c r="C34" s="154"/>
      <c r="D34" s="154"/>
      <c r="E34" s="154"/>
      <c r="F34" s="154"/>
      <c r="G34" s="154"/>
      <c r="H34" s="151" t="s">
        <v>313</v>
      </c>
      <c r="I34" s="151"/>
      <c r="J34" s="151"/>
      <c r="K34" s="151"/>
      <c r="L34" s="151"/>
      <c r="M34" s="151"/>
      <c r="N34" s="149" t="s">
        <v>330</v>
      </c>
      <c r="O34" s="149"/>
      <c r="P34" s="149"/>
      <c r="Q34" s="149"/>
      <c r="R34" s="149"/>
      <c r="S34" s="149"/>
      <c r="T34" s="151" t="s">
        <v>338</v>
      </c>
      <c r="U34" s="151"/>
      <c r="V34" s="151"/>
      <c r="W34" s="151"/>
      <c r="X34" s="151"/>
      <c r="Y34" s="151"/>
      <c r="Z34" s="149" t="s">
        <v>344</v>
      </c>
      <c r="AA34" s="149"/>
      <c r="AB34" s="149"/>
      <c r="AC34" s="149"/>
      <c r="AD34" s="149"/>
      <c r="AE34" s="149"/>
      <c r="AF34" s="151" t="s">
        <v>367</v>
      </c>
      <c r="AG34" s="151"/>
      <c r="AH34" s="151"/>
      <c r="AI34" s="151"/>
      <c r="AJ34" s="151"/>
      <c r="AK34" s="151"/>
      <c r="AL34" s="149" t="s">
        <v>371</v>
      </c>
      <c r="AM34" s="149"/>
      <c r="AN34" s="149"/>
      <c r="AO34" s="149"/>
      <c r="AP34" s="149"/>
      <c r="AQ34" s="149"/>
      <c r="AR34" s="143" t="s">
        <v>385</v>
      </c>
      <c r="AS34" s="143"/>
      <c r="AT34" s="143"/>
      <c r="AU34" s="147"/>
      <c r="AV34" s="143"/>
      <c r="AW34" s="143"/>
      <c r="AX34" s="148" t="s">
        <v>390</v>
      </c>
      <c r="AY34" s="149"/>
      <c r="AZ34" s="149"/>
      <c r="BA34" s="148"/>
      <c r="BB34" s="149"/>
      <c r="BC34" s="152"/>
      <c r="BD34" s="150" t="s">
        <v>392</v>
      </c>
      <c r="BE34" s="151"/>
      <c r="BF34" s="151"/>
      <c r="BG34" s="150"/>
      <c r="BH34" s="151"/>
      <c r="BI34" s="151"/>
      <c r="BJ34" s="153" t="s">
        <v>558</v>
      </c>
      <c r="BK34" s="144"/>
      <c r="BL34" s="144"/>
      <c r="BM34" s="153"/>
      <c r="BN34" s="144"/>
      <c r="BO34" s="144"/>
      <c r="BP34" s="147" t="s">
        <v>418</v>
      </c>
      <c r="BQ34" s="143"/>
      <c r="BR34" s="143"/>
      <c r="BS34" s="147"/>
      <c r="BT34" s="143"/>
      <c r="BU34" s="143"/>
      <c r="BV34" s="148" t="s">
        <v>559</v>
      </c>
      <c r="BW34" s="149"/>
      <c r="BX34" s="149"/>
      <c r="BY34" s="148"/>
      <c r="BZ34" s="149"/>
      <c r="CA34" s="149"/>
      <c r="CB34" s="147" t="s">
        <v>453</v>
      </c>
      <c r="CC34" s="143"/>
      <c r="CD34" s="143"/>
      <c r="CE34" s="147"/>
      <c r="CF34" s="143"/>
      <c r="CG34" s="143"/>
      <c r="CH34" s="148" t="s">
        <v>384</v>
      </c>
      <c r="CI34" s="149"/>
      <c r="CJ34" s="149"/>
      <c r="CK34" s="148"/>
      <c r="CL34" s="149"/>
      <c r="CM34" s="149"/>
      <c r="CN34" s="147" t="s">
        <v>482</v>
      </c>
      <c r="CO34" s="143"/>
      <c r="CP34" s="143"/>
      <c r="CQ34" s="147"/>
      <c r="CR34" s="143"/>
      <c r="CS34" s="143"/>
      <c r="CT34" s="148" t="s">
        <v>560</v>
      </c>
      <c r="CU34" s="149"/>
      <c r="CV34" s="149"/>
      <c r="CW34" s="148"/>
      <c r="CX34" s="149"/>
      <c r="CY34" s="149"/>
      <c r="CZ34" s="150" t="s">
        <v>561</v>
      </c>
      <c r="DA34" s="151"/>
      <c r="DB34" s="151"/>
      <c r="DC34" s="150"/>
      <c r="DD34" s="151"/>
      <c r="DE34" s="151"/>
    </row>
    <row r="35" spans="1:109" x14ac:dyDescent="0.4">
      <c r="A35" s="5" t="s">
        <v>570</v>
      </c>
      <c r="B35" s="71"/>
      <c r="C35" s="71"/>
      <c r="D35" s="72"/>
      <c r="E35" s="71"/>
      <c r="F35" s="71"/>
      <c r="G35" s="72"/>
      <c r="H35" s="81"/>
      <c r="I35" s="81"/>
      <c r="K35" s="81"/>
      <c r="L35" s="81"/>
      <c r="N35" s="79"/>
      <c r="O35" s="79"/>
      <c r="P35" s="64"/>
      <c r="Q35" s="79"/>
      <c r="R35" s="79"/>
      <c r="S35" s="64"/>
      <c r="T35" s="81"/>
      <c r="U35" s="81"/>
      <c r="W35" s="81"/>
      <c r="X35" s="81"/>
      <c r="Z35" s="79"/>
      <c r="AA35" s="79"/>
      <c r="AB35" s="64"/>
      <c r="AC35" s="79"/>
      <c r="AD35" s="79"/>
      <c r="AE35" s="64"/>
      <c r="AF35" s="81"/>
      <c r="AG35" s="81"/>
      <c r="AI35" s="81"/>
      <c r="AJ35" s="81"/>
      <c r="AL35" s="79"/>
      <c r="AM35" s="79"/>
      <c r="AN35" s="64"/>
      <c r="AO35" s="79"/>
      <c r="AP35" s="79"/>
      <c r="AQ35" s="64"/>
      <c r="AX35" s="79"/>
      <c r="AY35" s="79"/>
      <c r="BA35" s="79"/>
      <c r="BB35" s="79"/>
      <c r="BD35" s="81"/>
      <c r="BE35" s="81"/>
      <c r="BG35" s="81"/>
      <c r="BH35" s="81"/>
      <c r="BJ35" s="83"/>
      <c r="BK35" s="83"/>
      <c r="BL35" s="64"/>
      <c r="BM35" s="83"/>
      <c r="BN35" s="83"/>
      <c r="BO35" s="64"/>
      <c r="BV35" s="79"/>
      <c r="BW35" s="79"/>
      <c r="BY35" s="79"/>
      <c r="BZ35" s="79"/>
      <c r="CH35" s="79"/>
      <c r="CI35" s="79"/>
      <c r="CJ35" s="64"/>
      <c r="CK35" s="79"/>
      <c r="CL35" s="79"/>
      <c r="CM35" s="64"/>
      <c r="CT35" s="79"/>
      <c r="CU35" s="79"/>
      <c r="CW35" s="79"/>
      <c r="CX35" s="79"/>
      <c r="CZ35" s="81"/>
      <c r="DA35" s="81"/>
      <c r="DC35" s="81"/>
      <c r="DD35" s="81"/>
    </row>
    <row r="36" spans="1:109" x14ac:dyDescent="0.4">
      <c r="A36" s="1" t="s">
        <v>330</v>
      </c>
      <c r="B36" s="63">
        <v>1.2030670000000001</v>
      </c>
      <c r="C36" s="63">
        <v>354.76064241</v>
      </c>
      <c r="D36" s="80">
        <f>B36/C36</f>
        <v>3.391207637428971E-3</v>
      </c>
      <c r="E36" s="63">
        <v>1</v>
      </c>
      <c r="F36" s="63">
        <v>277.03642845000002</v>
      </c>
      <c r="G36" s="80">
        <f>E36/F36</f>
        <v>3.6096335979890156E-3</v>
      </c>
      <c r="H36" s="81">
        <v>12314.22</v>
      </c>
      <c r="I36" s="81">
        <v>39196.1</v>
      </c>
      <c r="J36" s="61">
        <f>H36/I36</f>
        <v>0.31416952196774678</v>
      </c>
      <c r="K36" s="81">
        <v>43806.29</v>
      </c>
      <c r="L36" s="81">
        <v>105217.3</v>
      </c>
      <c r="M36" s="61">
        <f>K36/L36</f>
        <v>0.41634113401503364</v>
      </c>
      <c r="N36" s="79">
        <v>0</v>
      </c>
      <c r="O36" s="79">
        <v>116.41721332</v>
      </c>
      <c r="P36" s="64">
        <v>0</v>
      </c>
      <c r="Q36" s="79">
        <v>0</v>
      </c>
      <c r="R36" s="79">
        <v>99.019506394999993</v>
      </c>
      <c r="S36" s="64">
        <v>0</v>
      </c>
      <c r="T36" s="81">
        <v>243304.5</v>
      </c>
      <c r="U36" s="81">
        <v>384131.5</v>
      </c>
      <c r="V36" s="61">
        <f>T36/U36</f>
        <v>0.63338856615507966</v>
      </c>
      <c r="W36" s="81">
        <v>803451.45200000005</v>
      </c>
      <c r="X36" s="81">
        <v>1249997.6399999999</v>
      </c>
      <c r="Y36" s="61">
        <f>W36/X36</f>
        <v>0.64276237513536438</v>
      </c>
      <c r="Z36" s="79">
        <v>755999.4</v>
      </c>
      <c r="AA36" s="79">
        <v>1367967</v>
      </c>
      <c r="AB36" s="64">
        <f>Z36/AA36</f>
        <v>0.55264447168681707</v>
      </c>
      <c r="AC36" s="79">
        <v>2481032</v>
      </c>
      <c r="AD36" s="79">
        <v>5057589</v>
      </c>
      <c r="AE36" s="64">
        <f>AC36/AD36</f>
        <v>0.49055627098208254</v>
      </c>
      <c r="AF36" s="81">
        <v>2907.07656</v>
      </c>
      <c r="AG36" s="81">
        <v>73733.014200000005</v>
      </c>
      <c r="AH36" s="61">
        <f>AF36/AG36</f>
        <v>3.9427067936143041E-2</v>
      </c>
      <c r="AI36" s="81">
        <v>2427.630028</v>
      </c>
      <c r="AJ36" s="81">
        <v>255734.73639999999</v>
      </c>
      <c r="AK36" s="61">
        <f>AI36/AJ36</f>
        <v>9.4927660675822069E-3</v>
      </c>
      <c r="AL36" s="79">
        <v>748.84670000000006</v>
      </c>
      <c r="AM36" s="79">
        <v>70367.44</v>
      </c>
      <c r="AN36" s="64">
        <f>AL36/AM36</f>
        <v>1.0641948889997989E-2</v>
      </c>
      <c r="AO36" s="79">
        <v>536.81920000000002</v>
      </c>
      <c r="AP36" s="79">
        <v>180383.7</v>
      </c>
      <c r="AQ36" s="64">
        <f>AO36/AP36</f>
        <v>2.9759850806918807E-3</v>
      </c>
      <c r="AR36" s="62">
        <v>117878.6</v>
      </c>
      <c r="AS36" s="62">
        <v>622613.90994000004</v>
      </c>
      <c r="AT36" s="61">
        <f>AR36/AS36</f>
        <v>0.18932856802277306</v>
      </c>
      <c r="AU36" s="62">
        <v>330387.8</v>
      </c>
      <c r="AV36" s="62">
        <v>1969753.693</v>
      </c>
      <c r="AW36" s="61">
        <f>AU36/AV36</f>
        <v>0.16773051431461386</v>
      </c>
      <c r="AX36" s="79">
        <v>597.933716</v>
      </c>
      <c r="AY36" s="79">
        <v>170074.69500000001</v>
      </c>
      <c r="AZ36" s="64">
        <f>AX36/AY36</f>
        <v>3.5157124109497888E-3</v>
      </c>
      <c r="BA36" s="79">
        <v>625</v>
      </c>
      <c r="BB36" s="79">
        <v>445384.1</v>
      </c>
      <c r="BC36" s="64">
        <f>BA36/BB36</f>
        <v>1.4032831436955205E-3</v>
      </c>
      <c r="BD36" s="81">
        <v>917.3605</v>
      </c>
      <c r="BE36" s="81">
        <v>435589.2</v>
      </c>
      <c r="BF36" s="61">
        <f>BD36/BE36</f>
        <v>2.1060221419631157E-3</v>
      </c>
      <c r="BG36" s="81">
        <v>556.96659999999997</v>
      </c>
      <c r="BH36" s="81">
        <v>1374686</v>
      </c>
      <c r="BI36" s="61">
        <f>BG36/BH36</f>
        <v>4.0515914179674485E-4</v>
      </c>
      <c r="BJ36" s="83">
        <v>2010.058</v>
      </c>
      <c r="BK36" s="83">
        <v>658151.51020999998</v>
      </c>
      <c r="BL36" s="64">
        <f>BJ36/BK36</f>
        <v>3.0540961599535644E-3</v>
      </c>
      <c r="BM36" s="83">
        <v>2576.7840000000001</v>
      </c>
      <c r="BN36" s="83">
        <v>2196074.5844999999</v>
      </c>
      <c r="BO36" s="64">
        <f>BM36/BN36</f>
        <v>1.1733590553741049E-3</v>
      </c>
      <c r="BP36" s="62">
        <v>0</v>
      </c>
      <c r="BQ36" s="62">
        <v>7246.5618954000001</v>
      </c>
      <c r="BR36" s="61">
        <f>BP36/BQ36</f>
        <v>0</v>
      </c>
      <c r="BS36" s="62">
        <v>0</v>
      </c>
      <c r="BT36" s="62">
        <v>17109.282265999998</v>
      </c>
      <c r="BU36" s="61">
        <f>BS36/BT36</f>
        <v>0</v>
      </c>
      <c r="BV36" s="79">
        <v>321833.93800000002</v>
      </c>
      <c r="BW36" s="79">
        <v>377510.32299999997</v>
      </c>
      <c r="BX36" s="64">
        <f>BV36/BW36</f>
        <v>0.8525169204445836</v>
      </c>
      <c r="BY36" s="79">
        <v>986038.18799999997</v>
      </c>
      <c r="BZ36" s="79">
        <v>1156199.28</v>
      </c>
      <c r="CA36" s="64">
        <f>BY36/BZ36</f>
        <v>0.85282719428782205</v>
      </c>
      <c r="CB36" s="62">
        <v>184548.4</v>
      </c>
      <c r="CC36" s="62">
        <v>197437.30645999999</v>
      </c>
      <c r="CD36" s="61">
        <f>CB36/CC36</f>
        <v>0.9347189916075398</v>
      </c>
      <c r="CE36" s="62">
        <v>609699.1</v>
      </c>
      <c r="CF36" s="62">
        <v>802687.95839000004</v>
      </c>
      <c r="CG36" s="61">
        <f>CE36/CF36</f>
        <v>0.75957175341574878</v>
      </c>
      <c r="CH36" s="79">
        <v>456471.68800000002</v>
      </c>
      <c r="CI36" s="79">
        <v>458381.37199999997</v>
      </c>
      <c r="CJ36" s="64">
        <f>CH36/CI36</f>
        <v>0.99583385338791663</v>
      </c>
      <c r="CK36" s="79">
        <v>1515119.5</v>
      </c>
      <c r="CL36" s="79">
        <v>1546702.46</v>
      </c>
      <c r="CM36" s="64">
        <f>CK36/CL36</f>
        <v>0.9795804553126527</v>
      </c>
      <c r="CN36" s="62">
        <v>13010.36</v>
      </c>
      <c r="CO36" s="62">
        <v>19944.775987000001</v>
      </c>
      <c r="CP36" s="61">
        <f>CN36/CO36</f>
        <v>0.6523191841552971</v>
      </c>
      <c r="CQ36" s="62">
        <v>44000</v>
      </c>
      <c r="CR36" s="62">
        <v>84527.203527000005</v>
      </c>
      <c r="CS36" s="61">
        <f>CQ36/CR36</f>
        <v>0.52054247820875033</v>
      </c>
      <c r="CT36" s="79">
        <v>17871.940699999999</v>
      </c>
      <c r="CU36" s="79">
        <v>360572.88</v>
      </c>
      <c r="CV36" s="64">
        <f>CT36/CU36</f>
        <v>4.9565404641635828E-2</v>
      </c>
      <c r="CW36" s="79">
        <v>63449.167099999999</v>
      </c>
      <c r="CX36" s="79">
        <v>1169802.69</v>
      </c>
      <c r="CY36" s="64">
        <f>CW36/CX36</f>
        <v>5.4239204305471377E-2</v>
      </c>
      <c r="CZ36" s="81">
        <v>71892.685500000007</v>
      </c>
      <c r="DA36" s="81">
        <v>1428392.22</v>
      </c>
      <c r="DB36" s="61">
        <f>CZ36/DA36</f>
        <v>5.0331193696924507E-2</v>
      </c>
      <c r="DC36" s="81">
        <v>157413.465</v>
      </c>
      <c r="DD36" s="81">
        <v>3118563.03</v>
      </c>
      <c r="DE36" s="61">
        <f>DC36/DD36</f>
        <v>5.047628137886314E-2</v>
      </c>
    </row>
    <row r="37" spans="1:109" x14ac:dyDescent="0.4">
      <c r="A37" s="1" t="s">
        <v>357</v>
      </c>
      <c r="B37" s="63">
        <v>0</v>
      </c>
      <c r="C37" s="63">
        <v>354.76064241</v>
      </c>
      <c r="D37" s="80">
        <f>B37/C37</f>
        <v>0</v>
      </c>
      <c r="E37" s="63">
        <v>0</v>
      </c>
      <c r="F37" s="63">
        <v>277.03642845000002</v>
      </c>
      <c r="G37" s="80">
        <f>E37/F37</f>
        <v>0</v>
      </c>
      <c r="H37" s="81">
        <v>0</v>
      </c>
      <c r="I37" s="81">
        <v>39196.1</v>
      </c>
      <c r="J37" s="61">
        <f>H37/I37</f>
        <v>0</v>
      </c>
      <c r="K37" s="81">
        <v>0</v>
      </c>
      <c r="L37" s="81">
        <v>105217.3</v>
      </c>
      <c r="M37" s="61">
        <f>K37/L37</f>
        <v>0</v>
      </c>
      <c r="N37" s="79">
        <v>0</v>
      </c>
      <c r="O37" s="79">
        <v>116.41721332</v>
      </c>
      <c r="P37" s="64">
        <v>0</v>
      </c>
      <c r="Q37" s="79">
        <v>0</v>
      </c>
      <c r="R37" s="79">
        <v>99.019506394999993</v>
      </c>
      <c r="S37" s="64">
        <v>0</v>
      </c>
      <c r="T37" s="81">
        <v>4.1042810000000003</v>
      </c>
      <c r="U37" s="81">
        <v>384131.5</v>
      </c>
      <c r="V37" s="61">
        <f>T37/U37</f>
        <v>1.0684572861116572E-5</v>
      </c>
      <c r="W37" s="81">
        <v>4.1848134999999997</v>
      </c>
      <c r="X37" s="81">
        <v>1249997.6399999999</v>
      </c>
      <c r="Y37" s="61">
        <f>W37/X37</f>
        <v>3.3478571207542439E-6</v>
      </c>
      <c r="Z37" s="79">
        <v>0</v>
      </c>
      <c r="AA37" s="79">
        <v>1367967</v>
      </c>
      <c r="AB37" s="64">
        <f>Z37/AA37</f>
        <v>0</v>
      </c>
      <c r="AC37" s="79">
        <v>0</v>
      </c>
      <c r="AD37" s="79">
        <v>5057589</v>
      </c>
      <c r="AE37" s="64">
        <f>AC37/AD37</f>
        <v>0</v>
      </c>
      <c r="AF37" s="81">
        <v>6.8831868199999997</v>
      </c>
      <c r="AG37" s="81">
        <v>73733.014200000005</v>
      </c>
      <c r="AH37" s="61">
        <f>AF37/AG37</f>
        <v>9.3352847359927935E-5</v>
      </c>
      <c r="AI37" s="81">
        <v>4.6441545489999996</v>
      </c>
      <c r="AJ37" s="81">
        <v>255734.73639999999</v>
      </c>
      <c r="AK37" s="61">
        <f>AI37/AJ37</f>
        <v>1.8160045891208072E-5</v>
      </c>
      <c r="AL37" s="79">
        <v>0</v>
      </c>
      <c r="AM37" s="79">
        <v>70367.44</v>
      </c>
      <c r="AN37" s="64">
        <f>AL37/AM37</f>
        <v>0</v>
      </c>
      <c r="AO37" s="79">
        <v>0</v>
      </c>
      <c r="AP37" s="79">
        <v>180383.7</v>
      </c>
      <c r="AQ37" s="64">
        <f>AO37/AP37</f>
        <v>0</v>
      </c>
      <c r="AR37" s="62">
        <v>0</v>
      </c>
      <c r="AS37" s="62">
        <v>622613.90994000004</v>
      </c>
      <c r="AT37" s="61">
        <f>AR37/AS37</f>
        <v>0</v>
      </c>
      <c r="AU37" s="62">
        <v>0</v>
      </c>
      <c r="AV37" s="62">
        <v>1969753.693</v>
      </c>
      <c r="AW37" s="61">
        <f>AU37/AV37</f>
        <v>0</v>
      </c>
      <c r="AX37" s="79">
        <v>0</v>
      </c>
      <c r="AY37" s="79">
        <v>170074.69500000001</v>
      </c>
      <c r="AZ37" s="64">
        <f>AX37/AY37</f>
        <v>0</v>
      </c>
      <c r="BA37" s="79">
        <v>0</v>
      </c>
      <c r="BB37" s="79">
        <v>445384.1</v>
      </c>
      <c r="BC37" s="64">
        <f>BA37/BB37</f>
        <v>0</v>
      </c>
      <c r="BD37" s="81">
        <v>0</v>
      </c>
      <c r="BE37" s="81">
        <v>435589.2</v>
      </c>
      <c r="BF37" s="61">
        <f>BD37/BE37</f>
        <v>0</v>
      </c>
      <c r="BG37" s="81">
        <v>0</v>
      </c>
      <c r="BH37" s="81">
        <v>1374686</v>
      </c>
      <c r="BI37" s="61">
        <f>BG37/BH37</f>
        <v>0</v>
      </c>
      <c r="BJ37" s="83">
        <v>0</v>
      </c>
      <c r="BK37" s="83">
        <v>658151.51020999998</v>
      </c>
      <c r="BL37" s="64">
        <f>BJ37/BK37</f>
        <v>0</v>
      </c>
      <c r="BM37" s="83">
        <v>0</v>
      </c>
      <c r="BN37" s="83">
        <v>2196074.5844999999</v>
      </c>
      <c r="BO37" s="64">
        <f>BM37/BN37</f>
        <v>0</v>
      </c>
      <c r="BP37" s="62">
        <v>0</v>
      </c>
      <c r="BQ37" s="62">
        <v>7246.5618954000001</v>
      </c>
      <c r="BR37" s="61">
        <f>BP37/BQ37</f>
        <v>0</v>
      </c>
      <c r="BS37" s="62">
        <v>0</v>
      </c>
      <c r="BT37" s="62">
        <v>17109.282265999998</v>
      </c>
      <c r="BU37" s="61">
        <f>BS37/BT37</f>
        <v>0</v>
      </c>
      <c r="BV37" s="79">
        <v>0</v>
      </c>
      <c r="BW37" s="79">
        <v>377510.32299999997</v>
      </c>
      <c r="BX37" s="64">
        <f>BV37/BW37</f>
        <v>0</v>
      </c>
      <c r="BY37" s="79">
        <v>0</v>
      </c>
      <c r="BZ37" s="79">
        <v>1156199.28</v>
      </c>
      <c r="CA37" s="64">
        <f>BY37/BZ37</f>
        <v>0</v>
      </c>
      <c r="CB37" s="62">
        <v>0</v>
      </c>
      <c r="CC37" s="62">
        <v>197437.30645999999</v>
      </c>
      <c r="CD37" s="61">
        <f>CB37/CC37</f>
        <v>0</v>
      </c>
      <c r="CE37" s="62">
        <v>0</v>
      </c>
      <c r="CF37" s="62">
        <v>802687.95839000004</v>
      </c>
      <c r="CG37" s="61">
        <f>CE37/CF37</f>
        <v>0</v>
      </c>
      <c r="CH37" s="79">
        <v>0</v>
      </c>
      <c r="CI37" s="79">
        <v>458381.37199999997</v>
      </c>
      <c r="CJ37" s="64">
        <f>CH37/CI37</f>
        <v>0</v>
      </c>
      <c r="CK37" s="79">
        <v>0</v>
      </c>
      <c r="CL37" s="79">
        <v>1546702.46</v>
      </c>
      <c r="CM37" s="64">
        <f>CK37/CL37</f>
        <v>0</v>
      </c>
      <c r="CN37" s="62">
        <v>0</v>
      </c>
      <c r="CO37" s="62">
        <v>19944.775987000001</v>
      </c>
      <c r="CP37" s="61">
        <f>CN37/CO37</f>
        <v>0</v>
      </c>
      <c r="CQ37" s="62">
        <v>0</v>
      </c>
      <c r="CR37" s="62">
        <v>84527.203527000005</v>
      </c>
      <c r="CS37" s="61">
        <f>CQ37/CR37</f>
        <v>0</v>
      </c>
      <c r="CT37" s="79">
        <v>1.0319999500000001</v>
      </c>
      <c r="CU37" s="79">
        <v>360572.88</v>
      </c>
      <c r="CV37" s="64">
        <f>CT37/CU37</f>
        <v>2.8621119536222471E-6</v>
      </c>
      <c r="CW37" s="79">
        <v>1.67400002</v>
      </c>
      <c r="CX37" s="79">
        <v>1169802.69</v>
      </c>
      <c r="CY37" s="64">
        <f>CW37/CX37</f>
        <v>1.4310105749543113E-6</v>
      </c>
      <c r="CZ37" s="81">
        <v>190653.12</v>
      </c>
      <c r="DA37" s="81">
        <v>1428392.22</v>
      </c>
      <c r="DB37" s="61">
        <f>CZ37/DA37</f>
        <v>0.13347392777034309</v>
      </c>
      <c r="DC37" s="81">
        <v>364192.61200000002</v>
      </c>
      <c r="DD37" s="81">
        <v>3118563.03</v>
      </c>
      <c r="DE37" s="61">
        <f>DC37/DD37</f>
        <v>0.11678218733966074</v>
      </c>
    </row>
    <row r="38" spans="1:109" s="91" customFormat="1" x14ac:dyDescent="0.4">
      <c r="A38" s="84" t="s">
        <v>563</v>
      </c>
      <c r="B38" s="85">
        <f>SUM(B36:B37)</f>
        <v>1.2030670000000001</v>
      </c>
      <c r="C38" s="85">
        <v>354.76064241</v>
      </c>
      <c r="D38" s="87">
        <f>B38/C38</f>
        <v>3.391207637428971E-3</v>
      </c>
      <c r="E38" s="85">
        <f>SUM(E36:E37)</f>
        <v>1</v>
      </c>
      <c r="F38" s="85">
        <v>277.03642845000002</v>
      </c>
      <c r="G38" s="87">
        <f>E38/F38</f>
        <v>3.6096335979890156E-3</v>
      </c>
      <c r="H38" s="86">
        <f>SUM(H36:H37)</f>
        <v>12314.22</v>
      </c>
      <c r="I38" s="86">
        <v>39196.1</v>
      </c>
      <c r="J38" s="88">
        <f>H38/I38</f>
        <v>0.31416952196774678</v>
      </c>
      <c r="K38" s="86">
        <f>SUM(K36:K37)</f>
        <v>43806.29</v>
      </c>
      <c r="L38" s="86">
        <v>105217.3</v>
      </c>
      <c r="M38" s="88">
        <f>K38/L38</f>
        <v>0.41634113401503364</v>
      </c>
      <c r="N38" s="86">
        <f>SUM(N36:N37)</f>
        <v>0</v>
      </c>
      <c r="O38" s="86">
        <v>116.41721332</v>
      </c>
      <c r="P38" s="88">
        <v>0</v>
      </c>
      <c r="Q38" s="86">
        <v>0</v>
      </c>
      <c r="R38" s="86">
        <v>99.019506394999993</v>
      </c>
      <c r="S38" s="88">
        <v>0</v>
      </c>
      <c r="T38" s="86">
        <f>SUM(T36:T37)</f>
        <v>243308.60428100001</v>
      </c>
      <c r="U38" s="86">
        <v>384131.5</v>
      </c>
      <c r="V38" s="88">
        <f>T38/U38</f>
        <v>0.63339925072794079</v>
      </c>
      <c r="W38" s="86">
        <f>SUM(W36:W37)</f>
        <v>803455.63681350008</v>
      </c>
      <c r="X38" s="86">
        <v>1249997.6399999999</v>
      </c>
      <c r="Y38" s="88">
        <f>W38/X38</f>
        <v>0.64276572299248513</v>
      </c>
      <c r="Z38" s="86">
        <f>SUM(Z36:Z37)</f>
        <v>755999.4</v>
      </c>
      <c r="AA38" s="86">
        <v>1367967</v>
      </c>
      <c r="AB38" s="88">
        <f>Z38/AA38</f>
        <v>0.55264447168681707</v>
      </c>
      <c r="AC38" s="86">
        <f>SUM(AC36:AC36)</f>
        <v>2481032</v>
      </c>
      <c r="AD38" s="86">
        <v>5057589</v>
      </c>
      <c r="AE38" s="88">
        <f>AC38/AD38</f>
        <v>0.49055627098208254</v>
      </c>
      <c r="AF38" s="86">
        <f>SUM(AF36:AF37)</f>
        <v>2913.95974682</v>
      </c>
      <c r="AG38" s="86">
        <v>73733.014200000005</v>
      </c>
      <c r="AH38" s="88">
        <f>AF38/AG38</f>
        <v>3.9520420783502971E-2</v>
      </c>
      <c r="AI38" s="86">
        <f>SUM(AI36:AI37)</f>
        <v>2432.2741825490002</v>
      </c>
      <c r="AJ38" s="86">
        <v>255734.73639999999</v>
      </c>
      <c r="AK38" s="88">
        <f>AI38/AJ38</f>
        <v>9.5109261134734158E-3</v>
      </c>
      <c r="AL38" s="86">
        <f>SUM(AL36:AL37)</f>
        <v>748.84670000000006</v>
      </c>
      <c r="AM38" s="86">
        <v>70367.44</v>
      </c>
      <c r="AN38" s="88">
        <f>AL38/AM38</f>
        <v>1.0641948889997989E-2</v>
      </c>
      <c r="AO38" s="86">
        <f>SUM(AO36:AO37)</f>
        <v>536.81920000000002</v>
      </c>
      <c r="AP38" s="86">
        <v>180383.7</v>
      </c>
      <c r="AQ38" s="88">
        <f>AO38/AP38</f>
        <v>2.9759850806918807E-3</v>
      </c>
      <c r="AR38" s="90">
        <f>SUM(AR36:AR37)</f>
        <v>117878.6</v>
      </c>
      <c r="AS38" s="90">
        <v>622613.90994000004</v>
      </c>
      <c r="AT38" s="88">
        <f>AR38/AS38</f>
        <v>0.18932856802277306</v>
      </c>
      <c r="AU38" s="90">
        <v>330387.8</v>
      </c>
      <c r="AV38" s="90">
        <v>1969753.693</v>
      </c>
      <c r="AW38" s="88">
        <f>AU38/AV38</f>
        <v>0.16773051431461386</v>
      </c>
      <c r="AX38" s="86">
        <f>SUM(AX36:AX37)</f>
        <v>597.933716</v>
      </c>
      <c r="AY38" s="86">
        <v>170074.69500000001</v>
      </c>
      <c r="AZ38" s="88">
        <f>AX38/AY38</f>
        <v>3.5157124109497888E-3</v>
      </c>
      <c r="BA38" s="86">
        <f>SUM(BA36:BA37)</f>
        <v>625</v>
      </c>
      <c r="BB38" s="86">
        <v>445384.1</v>
      </c>
      <c r="BC38" s="88">
        <f>BA38/BB38</f>
        <v>1.4032831436955205E-3</v>
      </c>
      <c r="BD38" s="86">
        <f>SUM(BD36:BD37)</f>
        <v>917.3605</v>
      </c>
      <c r="BE38" s="86">
        <v>435589.2</v>
      </c>
      <c r="BF38" s="88">
        <f>BD38/BE38</f>
        <v>2.1060221419631157E-3</v>
      </c>
      <c r="BG38" s="86">
        <f>SUM(BG36:BG37)</f>
        <v>556.96659999999997</v>
      </c>
      <c r="BH38" s="86">
        <v>1374686</v>
      </c>
      <c r="BI38" s="88">
        <f>BG38/BH38</f>
        <v>4.0515914179674485E-4</v>
      </c>
      <c r="BJ38" s="90">
        <f>SUM(BJ34:BJ37)</f>
        <v>2010.058</v>
      </c>
      <c r="BK38" s="90">
        <v>658151.51020999998</v>
      </c>
      <c r="BL38" s="88">
        <f>SUM(BL34:BL37)</f>
        <v>3.0540961599535644E-3</v>
      </c>
      <c r="BM38" s="90">
        <f>SUM(BM34:BM37)</f>
        <v>2576.7840000000001</v>
      </c>
      <c r="BN38" s="90">
        <v>2196074.5844999999</v>
      </c>
      <c r="BO38" s="88">
        <f>SUM(BO34:BO37)</f>
        <v>1.1733590553741049E-3</v>
      </c>
      <c r="BP38" s="90">
        <v>0</v>
      </c>
      <c r="BQ38" s="90">
        <v>7246.5618954000001</v>
      </c>
      <c r="BR38" s="88">
        <f>BP38/BQ38</f>
        <v>0</v>
      </c>
      <c r="BS38" s="90">
        <v>0</v>
      </c>
      <c r="BT38" s="90">
        <v>17109.282265999998</v>
      </c>
      <c r="BU38" s="88">
        <f>BS38/BT38</f>
        <v>0</v>
      </c>
      <c r="BV38" s="86">
        <f>BV36</f>
        <v>321833.93800000002</v>
      </c>
      <c r="BW38" s="86">
        <v>377510.32299999997</v>
      </c>
      <c r="BX38" s="88">
        <f>BV38/BW38</f>
        <v>0.8525169204445836</v>
      </c>
      <c r="BY38" s="86">
        <f>BY36</f>
        <v>986038.18799999997</v>
      </c>
      <c r="BZ38" s="86">
        <v>1156199.28</v>
      </c>
      <c r="CA38" s="88">
        <f>BY38/BZ38</f>
        <v>0.85282719428782205</v>
      </c>
      <c r="CB38" s="90">
        <f>SUM(CB36:CB37)</f>
        <v>184548.4</v>
      </c>
      <c r="CC38" s="90">
        <v>197437.30645999999</v>
      </c>
      <c r="CD38" s="88">
        <f>CB38/CC38</f>
        <v>0.9347189916075398</v>
      </c>
      <c r="CE38" s="90">
        <f>SUM(CE36:CE37)</f>
        <v>609699.1</v>
      </c>
      <c r="CF38" s="90">
        <v>802687.95839000004</v>
      </c>
      <c r="CG38" s="88">
        <f>CE38/CF38</f>
        <v>0.75957175341574878</v>
      </c>
      <c r="CH38" s="86">
        <f>SUM(CH36:CH37)</f>
        <v>456471.68800000002</v>
      </c>
      <c r="CI38" s="86">
        <v>458381.37199999997</v>
      </c>
      <c r="CJ38" s="88">
        <f>CH38/CI38</f>
        <v>0.99583385338791663</v>
      </c>
      <c r="CK38" s="86">
        <f>SUM(CK36:CK37)</f>
        <v>1515119.5</v>
      </c>
      <c r="CL38" s="86">
        <v>1546702.46</v>
      </c>
      <c r="CM38" s="88">
        <f>CK38/CL38</f>
        <v>0.9795804553126527</v>
      </c>
      <c r="CN38" s="90">
        <f>SUM(CN36:CN37)</f>
        <v>13010.36</v>
      </c>
      <c r="CO38" s="90">
        <v>19944.775987000001</v>
      </c>
      <c r="CP38" s="88">
        <f>CN38/CO38</f>
        <v>0.6523191841552971</v>
      </c>
      <c r="CQ38" s="90">
        <f>SUM(CQ36:CQ37)</f>
        <v>44000</v>
      </c>
      <c r="CR38" s="90">
        <v>84527.203527000005</v>
      </c>
      <c r="CS38" s="88">
        <f>CQ38/CR38</f>
        <v>0.52054247820875033</v>
      </c>
      <c r="CT38" s="86">
        <f>SUM(CT36:CT37)</f>
        <v>17872.972699949998</v>
      </c>
      <c r="CU38" s="86">
        <v>360572.88</v>
      </c>
      <c r="CV38" s="88">
        <f>CT38/CU38</f>
        <v>4.9568266753589448E-2</v>
      </c>
      <c r="CW38" s="86">
        <f>SUM(CW36:CW37)</f>
        <v>63450.841100019999</v>
      </c>
      <c r="CX38" s="86">
        <v>1169802.69</v>
      </c>
      <c r="CY38" s="88">
        <f>CW38/CX38</f>
        <v>5.4240635316046337E-2</v>
      </c>
      <c r="CZ38" s="86">
        <f>SUM(CZ36:CZ37)</f>
        <v>262545.80550000002</v>
      </c>
      <c r="DA38" s="86">
        <v>1428392.22</v>
      </c>
      <c r="DB38" s="88">
        <f>CZ38/DA38</f>
        <v>0.1838051214672676</v>
      </c>
      <c r="DC38" s="86">
        <f>SUM(DC36:DC37)</f>
        <v>521606.07700000005</v>
      </c>
      <c r="DD38" s="86">
        <v>3118563.03</v>
      </c>
      <c r="DE38" s="88">
        <f>DC38/DD38</f>
        <v>0.1672584687185239</v>
      </c>
    </row>
    <row r="39" spans="1:109" x14ac:dyDescent="0.4">
      <c r="A39" s="65"/>
      <c r="B39" s="154" t="s">
        <v>310</v>
      </c>
      <c r="C39" s="154"/>
      <c r="D39" s="154"/>
      <c r="E39" s="154"/>
      <c r="F39" s="154"/>
      <c r="G39" s="154"/>
      <c r="H39" s="151" t="s">
        <v>313</v>
      </c>
      <c r="I39" s="151"/>
      <c r="J39" s="151"/>
      <c r="K39" s="151"/>
      <c r="L39" s="151"/>
      <c r="M39" s="151"/>
      <c r="N39" s="149" t="s">
        <v>330</v>
      </c>
      <c r="O39" s="149"/>
      <c r="P39" s="149"/>
      <c r="Q39" s="149"/>
      <c r="R39" s="149"/>
      <c r="S39" s="149"/>
      <c r="T39" s="151" t="s">
        <v>338</v>
      </c>
      <c r="U39" s="151"/>
      <c r="V39" s="151"/>
      <c r="W39" s="151"/>
      <c r="X39" s="151"/>
      <c r="Y39" s="151"/>
      <c r="Z39" s="149" t="s">
        <v>344</v>
      </c>
      <c r="AA39" s="149"/>
      <c r="AB39" s="149"/>
      <c r="AC39" s="149"/>
      <c r="AD39" s="149"/>
      <c r="AE39" s="149"/>
      <c r="AF39" s="151" t="s">
        <v>367</v>
      </c>
      <c r="AG39" s="151"/>
      <c r="AH39" s="151"/>
      <c r="AI39" s="151"/>
      <c r="AJ39" s="151"/>
      <c r="AK39" s="151"/>
      <c r="AL39" s="149" t="s">
        <v>371</v>
      </c>
      <c r="AM39" s="149"/>
      <c r="AN39" s="149"/>
      <c r="AO39" s="149"/>
      <c r="AP39" s="149"/>
      <c r="AQ39" s="149"/>
      <c r="AR39" s="143" t="s">
        <v>385</v>
      </c>
      <c r="AS39" s="143"/>
      <c r="AT39" s="143"/>
      <c r="AU39" s="147"/>
      <c r="AV39" s="143"/>
      <c r="AW39" s="143"/>
      <c r="AX39" s="148" t="s">
        <v>390</v>
      </c>
      <c r="AY39" s="149"/>
      <c r="AZ39" s="149"/>
      <c r="BA39" s="148"/>
      <c r="BB39" s="149"/>
      <c r="BC39" s="152"/>
      <c r="BD39" s="150" t="s">
        <v>392</v>
      </c>
      <c r="BE39" s="151"/>
      <c r="BF39" s="151"/>
      <c r="BG39" s="150"/>
      <c r="BH39" s="151"/>
      <c r="BI39" s="151"/>
      <c r="BJ39" s="153" t="s">
        <v>558</v>
      </c>
      <c r="BK39" s="144"/>
      <c r="BL39" s="144"/>
      <c r="BM39" s="153"/>
      <c r="BN39" s="144"/>
      <c r="BO39" s="144"/>
      <c r="BP39" s="147" t="s">
        <v>418</v>
      </c>
      <c r="BQ39" s="143"/>
      <c r="BR39" s="143"/>
      <c r="BS39" s="147"/>
      <c r="BT39" s="143"/>
      <c r="BU39" s="143"/>
      <c r="BV39" s="148" t="s">
        <v>559</v>
      </c>
      <c r="BW39" s="149"/>
      <c r="BX39" s="149"/>
      <c r="BY39" s="148"/>
      <c r="BZ39" s="149"/>
      <c r="CA39" s="149"/>
      <c r="CB39" s="147" t="s">
        <v>453</v>
      </c>
      <c r="CC39" s="143"/>
      <c r="CD39" s="143"/>
      <c r="CE39" s="147"/>
      <c r="CF39" s="143"/>
      <c r="CG39" s="143"/>
      <c r="CH39" s="148" t="s">
        <v>384</v>
      </c>
      <c r="CI39" s="149"/>
      <c r="CJ39" s="149"/>
      <c r="CK39" s="148"/>
      <c r="CL39" s="149"/>
      <c r="CM39" s="149"/>
      <c r="CN39" s="147" t="s">
        <v>482</v>
      </c>
      <c r="CO39" s="143"/>
      <c r="CP39" s="143"/>
      <c r="CQ39" s="147"/>
      <c r="CR39" s="143"/>
      <c r="CS39" s="143"/>
      <c r="CT39" s="148" t="s">
        <v>560</v>
      </c>
      <c r="CU39" s="149"/>
      <c r="CV39" s="149"/>
      <c r="CW39" s="148"/>
      <c r="CX39" s="149"/>
      <c r="CY39" s="149"/>
      <c r="CZ39" s="150" t="s">
        <v>561</v>
      </c>
      <c r="DA39" s="151"/>
      <c r="DB39" s="151"/>
      <c r="DC39" s="150"/>
      <c r="DD39" s="151"/>
      <c r="DE39" s="151"/>
    </row>
    <row r="40" spans="1:109" x14ac:dyDescent="0.4">
      <c r="A40" s="5" t="s">
        <v>571</v>
      </c>
      <c r="B40" s="71"/>
      <c r="C40" s="71"/>
      <c r="D40" s="72"/>
      <c r="E40" s="71"/>
      <c r="F40" s="71"/>
      <c r="G40" s="72"/>
      <c r="H40" s="81"/>
      <c r="I40" s="81"/>
      <c r="K40" s="81"/>
      <c r="L40" s="81"/>
      <c r="N40" s="79"/>
      <c r="O40" s="79"/>
      <c r="P40" s="64"/>
      <c r="Q40" s="79"/>
      <c r="R40" s="79"/>
      <c r="S40" s="64"/>
      <c r="T40" s="81"/>
      <c r="U40" s="81"/>
      <c r="W40" s="81"/>
      <c r="X40" s="81"/>
      <c r="Z40" s="79"/>
      <c r="AA40" s="79"/>
      <c r="AB40" s="64"/>
      <c r="AC40" s="79"/>
      <c r="AD40" s="79"/>
      <c r="AE40" s="64"/>
      <c r="AF40" s="81"/>
      <c r="AG40" s="81"/>
      <c r="AI40" s="81"/>
      <c r="AJ40" s="81"/>
      <c r="AL40" s="79"/>
      <c r="AM40" s="79"/>
      <c r="AN40" s="64"/>
      <c r="AO40" s="79"/>
      <c r="AP40" s="79"/>
      <c r="AQ40" s="64"/>
      <c r="AX40" s="79"/>
      <c r="AY40" s="79"/>
      <c r="BA40" s="79"/>
      <c r="BB40" s="79"/>
      <c r="BD40" s="81"/>
      <c r="BE40" s="81"/>
      <c r="BG40" s="81"/>
      <c r="BH40" s="81"/>
      <c r="BJ40" s="83"/>
      <c r="BK40" s="83"/>
      <c r="BL40" s="64"/>
      <c r="BM40" s="83"/>
      <c r="BN40" s="83"/>
      <c r="BO40" s="64"/>
      <c r="BV40" s="79"/>
      <c r="BW40" s="79"/>
      <c r="BY40" s="79"/>
      <c r="BZ40" s="79"/>
      <c r="CH40" s="79"/>
      <c r="CI40" s="79"/>
      <c r="CJ40" s="64"/>
      <c r="CK40" s="79"/>
      <c r="CL40" s="79"/>
      <c r="CM40" s="64"/>
      <c r="CT40" s="79"/>
      <c r="CU40" s="79"/>
      <c r="CW40" s="79"/>
      <c r="CX40" s="79"/>
      <c r="CZ40" s="81"/>
      <c r="DA40" s="81"/>
      <c r="DC40" s="81"/>
      <c r="DD40" s="81"/>
    </row>
    <row r="41" spans="1:109" ht="26.25" x14ac:dyDescent="0.4">
      <c r="A41" s="98" t="s">
        <v>572</v>
      </c>
      <c r="B41" s="63">
        <v>0</v>
      </c>
      <c r="C41" s="99">
        <v>152.08365226000001</v>
      </c>
      <c r="D41" s="100">
        <f>B41/C41</f>
        <v>0</v>
      </c>
      <c r="E41" s="63">
        <v>0</v>
      </c>
      <c r="F41" s="99">
        <v>4.3999999409999997E-2</v>
      </c>
      <c r="G41" s="100">
        <f>E41/F41</f>
        <v>0</v>
      </c>
      <c r="H41" s="81">
        <v>0</v>
      </c>
      <c r="I41" s="81">
        <v>2873249</v>
      </c>
      <c r="J41" s="81">
        <v>0</v>
      </c>
      <c r="K41" s="81">
        <v>0</v>
      </c>
      <c r="L41" s="81">
        <v>94.187790825999997</v>
      </c>
      <c r="M41" s="81">
        <v>0</v>
      </c>
      <c r="N41" s="79">
        <v>0</v>
      </c>
      <c r="O41" s="79">
        <v>3983.1410000000001</v>
      </c>
      <c r="P41" s="64">
        <f>N41/O41</f>
        <v>0</v>
      </c>
      <c r="Q41" s="79">
        <v>0</v>
      </c>
      <c r="R41" s="79">
        <v>0.67103466124</v>
      </c>
      <c r="S41" s="64">
        <f>Q41/R41</f>
        <v>0</v>
      </c>
      <c r="T41" s="81">
        <v>0</v>
      </c>
      <c r="U41" s="81">
        <v>6623012</v>
      </c>
      <c r="V41" s="61">
        <f>T41/U41</f>
        <v>0</v>
      </c>
      <c r="W41" s="81">
        <v>0</v>
      </c>
      <c r="X41" s="81">
        <v>273.97873600000003</v>
      </c>
      <c r="Y41" s="61">
        <f>W41/X41</f>
        <v>0</v>
      </c>
      <c r="Z41" s="79">
        <v>0</v>
      </c>
      <c r="AA41" s="79">
        <v>65930557.100000001</v>
      </c>
      <c r="AB41" s="64">
        <v>0</v>
      </c>
      <c r="AC41" s="79">
        <v>0</v>
      </c>
      <c r="AD41" s="79">
        <v>1787.6040341</v>
      </c>
      <c r="AE41" s="64">
        <v>0</v>
      </c>
      <c r="AF41" s="81">
        <v>0</v>
      </c>
      <c r="AG41" s="81">
        <v>1979154.45</v>
      </c>
      <c r="AH41" s="61">
        <f>AF41/AG41</f>
        <v>0</v>
      </c>
      <c r="AI41" s="81">
        <v>0</v>
      </c>
      <c r="AJ41" s="81">
        <v>93.090499929999993</v>
      </c>
      <c r="AK41" s="61">
        <f>AI41/AJ41</f>
        <v>0</v>
      </c>
      <c r="AL41" s="79">
        <v>24.956</v>
      </c>
      <c r="AM41" s="79">
        <v>4212117</v>
      </c>
      <c r="AN41" s="64">
        <f>AL41/AM41</f>
        <v>5.9248116802073634E-6</v>
      </c>
      <c r="AO41" s="79">
        <v>1E-3</v>
      </c>
      <c r="AP41" s="79">
        <v>162.33779999999999</v>
      </c>
      <c r="AQ41" s="64">
        <f>AO41/AP41</f>
        <v>6.1599947763244306E-6</v>
      </c>
      <c r="AR41" s="62">
        <v>0</v>
      </c>
      <c r="AS41" s="62">
        <v>508873.99724</v>
      </c>
      <c r="AT41" s="61">
        <f>AR41/AS41</f>
        <v>0</v>
      </c>
      <c r="AU41" s="62">
        <v>0</v>
      </c>
      <c r="AV41" s="62">
        <v>32.350000137000002</v>
      </c>
      <c r="AW41" s="61">
        <f>AU41/AV41</f>
        <v>0</v>
      </c>
      <c r="AX41" s="79">
        <v>0</v>
      </c>
      <c r="AY41" s="79">
        <v>4017584</v>
      </c>
      <c r="AZ41" s="64">
        <f>AX41/AY41</f>
        <v>0</v>
      </c>
      <c r="BA41" s="79">
        <v>0</v>
      </c>
      <c r="BB41" s="79">
        <v>130.9813</v>
      </c>
      <c r="BC41" s="64">
        <f>BA41/BB41</f>
        <v>0</v>
      </c>
      <c r="BD41" s="81">
        <v>117.101</v>
      </c>
      <c r="BE41" s="81">
        <v>427950.5</v>
      </c>
      <c r="BF41" s="61">
        <f>BD41/BE41</f>
        <v>2.7363211399449234E-4</v>
      </c>
      <c r="BG41" s="81">
        <v>6.0000000000000001E-3</v>
      </c>
      <c r="BH41" s="81">
        <v>14.75543</v>
      </c>
      <c r="BI41" s="61">
        <f>BG41/BH41</f>
        <v>4.06629966053175E-4</v>
      </c>
      <c r="BJ41" s="83">
        <v>0</v>
      </c>
      <c r="BK41" s="83">
        <v>1391836.7301</v>
      </c>
      <c r="BL41" s="64">
        <f>BJ41/BK41</f>
        <v>0</v>
      </c>
      <c r="BM41" s="83">
        <v>0</v>
      </c>
      <c r="BN41" s="83">
        <v>40.522300967</v>
      </c>
      <c r="BO41" s="64">
        <f>BM41/BN41</f>
        <v>0</v>
      </c>
      <c r="BP41" s="62">
        <v>0</v>
      </c>
      <c r="BQ41" s="62">
        <v>221944.60715</v>
      </c>
      <c r="BR41" s="61">
        <f>BP41/BQ41</f>
        <v>0</v>
      </c>
      <c r="BS41" s="62">
        <v>0</v>
      </c>
      <c r="BT41" s="62">
        <v>152.68434055</v>
      </c>
      <c r="BU41" s="61">
        <f>BS41/BT41</f>
        <v>0</v>
      </c>
      <c r="BV41" s="79">
        <v>0</v>
      </c>
      <c r="BW41" s="79">
        <v>0</v>
      </c>
      <c r="BX41" s="79">
        <v>0</v>
      </c>
      <c r="BY41" s="79">
        <v>0</v>
      </c>
      <c r="BZ41" s="79">
        <v>0</v>
      </c>
      <c r="CA41" s="79">
        <v>0</v>
      </c>
      <c r="CB41" s="62">
        <v>0</v>
      </c>
      <c r="CC41" s="62">
        <v>5276270.1275000004</v>
      </c>
      <c r="CD41" s="61">
        <f>CB41/CC41</f>
        <v>0</v>
      </c>
      <c r="CE41" s="62">
        <v>0</v>
      </c>
      <c r="CF41" s="62">
        <v>198.18556285</v>
      </c>
      <c r="CG41" s="61">
        <f>CE41/CF41</f>
        <v>0</v>
      </c>
      <c r="CH41" s="79">
        <v>0</v>
      </c>
      <c r="CI41" s="79">
        <v>35280684.5</v>
      </c>
      <c r="CJ41" s="64">
        <f>CH41/CI41</f>
        <v>0</v>
      </c>
      <c r="CK41" s="79">
        <v>0</v>
      </c>
      <c r="CL41" s="79">
        <v>1043.07734</v>
      </c>
      <c r="CM41" s="64">
        <f>CK41/CL41</f>
        <v>0</v>
      </c>
      <c r="CN41" s="62">
        <v>0</v>
      </c>
      <c r="CO41" s="62">
        <v>3569119.8862000001</v>
      </c>
      <c r="CP41" s="61">
        <f>CN41/CO41</f>
        <v>0</v>
      </c>
      <c r="CQ41" s="62">
        <v>0</v>
      </c>
      <c r="CR41" s="62">
        <v>110.50466414</v>
      </c>
      <c r="CS41" s="61">
        <f>CQ41/CR41</f>
        <v>0</v>
      </c>
      <c r="CT41" s="79">
        <v>0</v>
      </c>
      <c r="CU41" s="79">
        <v>13390115.9</v>
      </c>
      <c r="CV41" s="64">
        <f>CT41/CU41</f>
        <v>0</v>
      </c>
      <c r="CW41" s="79">
        <v>0</v>
      </c>
      <c r="CX41" s="79">
        <v>482.710759</v>
      </c>
      <c r="CY41" s="64">
        <f>CW41/CX41</f>
        <v>0</v>
      </c>
      <c r="CZ41" s="81">
        <v>0</v>
      </c>
      <c r="DA41" s="81">
        <v>10420144.5</v>
      </c>
      <c r="DB41" s="61">
        <f>CZ41/DA41</f>
        <v>0</v>
      </c>
      <c r="DC41" s="81">
        <v>0</v>
      </c>
      <c r="DD41" s="81">
        <v>2417.6695100000002</v>
      </c>
      <c r="DE41" s="61">
        <v>0</v>
      </c>
    </row>
    <row r="42" spans="1:109" x14ac:dyDescent="0.4">
      <c r="A42" s="1" t="s">
        <v>573</v>
      </c>
      <c r="B42" s="63">
        <v>0</v>
      </c>
      <c r="C42" s="63">
        <v>152.08365226000001</v>
      </c>
      <c r="D42" s="80">
        <f>B42/C42</f>
        <v>0</v>
      </c>
      <c r="E42" s="63">
        <v>0</v>
      </c>
      <c r="F42" s="63">
        <v>4.3999999409999997E-2</v>
      </c>
      <c r="G42" s="80">
        <f>E42/F42</f>
        <v>0</v>
      </c>
      <c r="H42" s="81">
        <v>0</v>
      </c>
      <c r="I42" s="81">
        <v>2873249</v>
      </c>
      <c r="J42" s="81">
        <v>0</v>
      </c>
      <c r="K42" s="81">
        <v>0</v>
      </c>
      <c r="L42" s="81">
        <v>94.187790825999997</v>
      </c>
      <c r="M42" s="81">
        <v>0</v>
      </c>
      <c r="N42" s="79">
        <v>0</v>
      </c>
      <c r="O42" s="79">
        <v>3983.1410000000001</v>
      </c>
      <c r="P42" s="64">
        <f>N42/O42</f>
        <v>0</v>
      </c>
      <c r="Q42" s="79">
        <v>0</v>
      </c>
      <c r="R42" s="79">
        <v>0.67103466124</v>
      </c>
      <c r="S42" s="64">
        <f>Q42/R42</f>
        <v>0</v>
      </c>
      <c r="T42" s="81">
        <v>0</v>
      </c>
      <c r="U42" s="81">
        <v>6623012</v>
      </c>
      <c r="V42" s="61">
        <f>T42/U42</f>
        <v>0</v>
      </c>
      <c r="W42" s="81">
        <v>0</v>
      </c>
      <c r="X42" s="81">
        <v>273.97873600000003</v>
      </c>
      <c r="Y42" s="61">
        <f>W42/X42</f>
        <v>0</v>
      </c>
      <c r="Z42" s="79">
        <v>0</v>
      </c>
      <c r="AA42" s="79">
        <v>65930557.100000001</v>
      </c>
      <c r="AB42" s="64">
        <v>0</v>
      </c>
      <c r="AC42" s="79">
        <v>0</v>
      </c>
      <c r="AD42" s="79">
        <v>1787.6040341</v>
      </c>
      <c r="AE42" s="64">
        <v>0</v>
      </c>
      <c r="AF42" s="81">
        <v>0</v>
      </c>
      <c r="AG42" s="81">
        <v>1979154.45</v>
      </c>
      <c r="AH42" s="61">
        <f>AF42/AG42</f>
        <v>0</v>
      </c>
      <c r="AI42" s="81">
        <v>0</v>
      </c>
      <c r="AJ42" s="81">
        <v>93.090499929999993</v>
      </c>
      <c r="AK42" s="61">
        <f>AI42/AJ42</f>
        <v>0</v>
      </c>
      <c r="AL42" s="79">
        <v>0</v>
      </c>
      <c r="AM42" s="79">
        <v>4212117</v>
      </c>
      <c r="AN42" s="64">
        <f>AL42/AM42</f>
        <v>0</v>
      </c>
      <c r="AO42" s="79">
        <v>0</v>
      </c>
      <c r="AP42" s="79">
        <v>162.33779999999999</v>
      </c>
      <c r="AQ42" s="64">
        <f>AO42/AP42</f>
        <v>0</v>
      </c>
      <c r="AR42" s="62">
        <v>0</v>
      </c>
      <c r="AS42" s="62">
        <v>508873.99724</v>
      </c>
      <c r="AT42" s="61">
        <f>AR42/AS42</f>
        <v>0</v>
      </c>
      <c r="AU42" s="62">
        <v>0</v>
      </c>
      <c r="AV42" s="62">
        <v>32.350000137000002</v>
      </c>
      <c r="AW42" s="61">
        <f>AU42/AV42</f>
        <v>0</v>
      </c>
      <c r="AX42" s="79">
        <v>0</v>
      </c>
      <c r="AY42" s="79">
        <v>4017584</v>
      </c>
      <c r="AZ42" s="64">
        <f>AX42/AY42</f>
        <v>0</v>
      </c>
      <c r="BA42" s="79">
        <v>0</v>
      </c>
      <c r="BB42" s="79">
        <v>130.9813</v>
      </c>
      <c r="BC42" s="64">
        <f>BA42/BB42</f>
        <v>0</v>
      </c>
      <c r="BD42" s="81">
        <v>0</v>
      </c>
      <c r="BE42" s="81">
        <v>427950.5</v>
      </c>
      <c r="BF42" s="61">
        <f>BD42/BE42</f>
        <v>0</v>
      </c>
      <c r="BG42" s="81">
        <v>0</v>
      </c>
      <c r="BH42" s="81">
        <v>14.75543</v>
      </c>
      <c r="BI42" s="61">
        <f>BG42/BH42</f>
        <v>0</v>
      </c>
      <c r="BJ42" s="83">
        <v>0</v>
      </c>
      <c r="BK42" s="83">
        <v>1391836.7301</v>
      </c>
      <c r="BL42" s="64">
        <f>BJ42/BK42</f>
        <v>0</v>
      </c>
      <c r="BM42" s="83">
        <v>0</v>
      </c>
      <c r="BN42" s="83">
        <v>40.522300967</v>
      </c>
      <c r="BO42" s="64">
        <f>BM42/BN42</f>
        <v>0</v>
      </c>
      <c r="BP42" s="62">
        <v>0</v>
      </c>
      <c r="BQ42" s="62">
        <v>221944.60715</v>
      </c>
      <c r="BR42" s="61">
        <f>BP42/BQ42</f>
        <v>0</v>
      </c>
      <c r="BS42" s="62">
        <v>0</v>
      </c>
      <c r="BT42" s="62">
        <v>152.68434055</v>
      </c>
      <c r="BU42" s="61">
        <f>BS42/BT42</f>
        <v>0</v>
      </c>
      <c r="BV42" s="79">
        <v>0</v>
      </c>
      <c r="BW42" s="79">
        <v>0</v>
      </c>
      <c r="BX42" s="79">
        <v>0</v>
      </c>
      <c r="BY42" s="79">
        <v>0</v>
      </c>
      <c r="BZ42" s="79">
        <v>0</v>
      </c>
      <c r="CA42" s="79">
        <v>0</v>
      </c>
      <c r="CB42" s="62">
        <v>0</v>
      </c>
      <c r="CC42" s="62">
        <v>5276270.1275000004</v>
      </c>
      <c r="CD42" s="61">
        <f>CB42/CC42</f>
        <v>0</v>
      </c>
      <c r="CE42" s="62">
        <v>0</v>
      </c>
      <c r="CF42" s="62">
        <v>198.18556285</v>
      </c>
      <c r="CG42" s="61">
        <f>CE42/CF42</f>
        <v>0</v>
      </c>
      <c r="CH42" s="79">
        <v>17.7530003</v>
      </c>
      <c r="CI42" s="79">
        <v>35280684.5</v>
      </c>
      <c r="CJ42" s="64">
        <f>CH42/CI42</f>
        <v>5.0319319343138031E-7</v>
      </c>
      <c r="CK42" s="79">
        <v>0</v>
      </c>
      <c r="CL42" s="79">
        <v>1043.07734</v>
      </c>
      <c r="CM42" s="64">
        <f>CK42/CL42</f>
        <v>0</v>
      </c>
      <c r="CN42" s="62">
        <v>0</v>
      </c>
      <c r="CO42" s="62">
        <v>3569119.8862000001</v>
      </c>
      <c r="CP42" s="61">
        <f>CN42/CO42</f>
        <v>0</v>
      </c>
      <c r="CQ42" s="62">
        <v>0</v>
      </c>
      <c r="CR42" s="62">
        <v>110.50466414</v>
      </c>
      <c r="CS42" s="61">
        <f>CQ42/CR42</f>
        <v>0</v>
      </c>
      <c r="CT42" s="79">
        <v>0</v>
      </c>
      <c r="CU42" s="79">
        <v>13390115.9</v>
      </c>
      <c r="CV42" s="64">
        <f>CT42/CU42</f>
        <v>0</v>
      </c>
      <c r="CW42" s="79">
        <v>0</v>
      </c>
      <c r="CX42" s="79">
        <v>482.710759</v>
      </c>
      <c r="CY42" s="64">
        <f>CW42/CX42</f>
        <v>0</v>
      </c>
      <c r="CZ42" s="81">
        <v>0</v>
      </c>
      <c r="DA42" s="81">
        <v>10420144.5</v>
      </c>
      <c r="DB42" s="61">
        <f>CZ42/DA42</f>
        <v>0</v>
      </c>
      <c r="DC42" s="81">
        <v>0</v>
      </c>
      <c r="DD42" s="81">
        <v>2417.6695100000002</v>
      </c>
      <c r="DE42" s="61">
        <v>0</v>
      </c>
    </row>
    <row r="43" spans="1:109" x14ac:dyDescent="0.4">
      <c r="A43" s="1" t="s">
        <v>441</v>
      </c>
      <c r="B43" s="63">
        <v>0</v>
      </c>
      <c r="C43" s="63">
        <v>152.08365226000001</v>
      </c>
      <c r="D43" s="80">
        <f>B43/C43</f>
        <v>0</v>
      </c>
      <c r="E43" s="63">
        <v>0</v>
      </c>
      <c r="F43" s="63">
        <v>4.3999999409999997E-2</v>
      </c>
      <c r="G43" s="80">
        <f>E43/F43</f>
        <v>0</v>
      </c>
      <c r="H43" s="81">
        <v>0</v>
      </c>
      <c r="I43" s="81">
        <v>2873249</v>
      </c>
      <c r="J43" s="81">
        <v>0</v>
      </c>
      <c r="K43" s="81">
        <v>0</v>
      </c>
      <c r="L43" s="81">
        <v>94.187790825999997</v>
      </c>
      <c r="M43" s="81">
        <v>0</v>
      </c>
      <c r="N43" s="79">
        <v>0</v>
      </c>
      <c r="O43" s="79">
        <v>3983.1410000000001</v>
      </c>
      <c r="P43" s="64">
        <f>N43/O43</f>
        <v>0</v>
      </c>
      <c r="Q43" s="79">
        <v>0</v>
      </c>
      <c r="R43" s="79">
        <v>0.67103466124</v>
      </c>
      <c r="S43" s="64">
        <f>Q43/R43</f>
        <v>0</v>
      </c>
      <c r="T43" s="81">
        <v>1584163</v>
      </c>
      <c r="U43" s="81">
        <v>6623012</v>
      </c>
      <c r="V43" s="61">
        <f>T43/U43</f>
        <v>0.2391907186639553</v>
      </c>
      <c r="W43" s="81">
        <v>69.315460200000004</v>
      </c>
      <c r="X43" s="81">
        <v>273.97873600000003</v>
      </c>
      <c r="Y43" s="61">
        <f>W43/X43</f>
        <v>0.25299576606558255</v>
      </c>
      <c r="Z43" s="79">
        <v>0</v>
      </c>
      <c r="AA43" s="79">
        <v>65930557.100000001</v>
      </c>
      <c r="AB43" s="64">
        <v>0</v>
      </c>
      <c r="AC43" s="79">
        <v>0</v>
      </c>
      <c r="AD43" s="79">
        <v>1787.6040341</v>
      </c>
      <c r="AE43" s="64">
        <v>0</v>
      </c>
      <c r="AF43" s="81">
        <v>2718.2490200000002</v>
      </c>
      <c r="AG43" s="81">
        <v>1979154.45</v>
      </c>
      <c r="AH43" s="61">
        <f>AF43/AG43</f>
        <v>1.373439561525883E-3</v>
      </c>
      <c r="AI43" s="81">
        <v>9.7999997399999997E-2</v>
      </c>
      <c r="AJ43" s="81">
        <v>93.090499929999993</v>
      </c>
      <c r="AK43" s="61">
        <f>AI43/AJ43</f>
        <v>1.052738974156243E-3</v>
      </c>
      <c r="AL43" s="79">
        <v>0</v>
      </c>
      <c r="AM43" s="79">
        <v>4212117</v>
      </c>
      <c r="AN43" s="64">
        <f>AL43/AM43</f>
        <v>0</v>
      </c>
      <c r="AO43" s="79">
        <v>0</v>
      </c>
      <c r="AP43" s="79">
        <v>162.33779999999999</v>
      </c>
      <c r="AQ43" s="64">
        <f>AO43/AP43</f>
        <v>0</v>
      </c>
      <c r="AR43" s="62">
        <v>0</v>
      </c>
      <c r="AS43" s="62">
        <v>508873.99724</v>
      </c>
      <c r="AT43" s="61">
        <f>AR43/AS43</f>
        <v>0</v>
      </c>
      <c r="AU43" s="62">
        <v>0</v>
      </c>
      <c r="AV43" s="62">
        <v>32.350000137000002</v>
      </c>
      <c r="AW43" s="61">
        <f>AU43/AV43</f>
        <v>0</v>
      </c>
      <c r="AX43" s="79">
        <v>19631.45</v>
      </c>
      <c r="AY43" s="79">
        <v>4017584</v>
      </c>
      <c r="AZ43" s="64">
        <f>AX43/AY43</f>
        <v>4.8863819648823775E-3</v>
      </c>
      <c r="BA43" s="79">
        <v>0.94002980000000003</v>
      </c>
      <c r="BB43" s="79">
        <v>130.9813</v>
      </c>
      <c r="BC43" s="64">
        <f>BA43/BB43</f>
        <v>7.1768244779980041E-3</v>
      </c>
      <c r="BD43" s="81">
        <v>0</v>
      </c>
      <c r="BE43" s="81">
        <v>427950.5</v>
      </c>
      <c r="BF43" s="61">
        <f>BD43/BE43</f>
        <v>0</v>
      </c>
      <c r="BG43" s="81">
        <v>0</v>
      </c>
      <c r="BH43" s="81">
        <v>14.75543</v>
      </c>
      <c r="BI43" s="61">
        <f>BG43/BH43</f>
        <v>0</v>
      </c>
      <c r="BJ43" s="83">
        <v>0</v>
      </c>
      <c r="BK43" s="83">
        <v>1391836.7301</v>
      </c>
      <c r="BL43" s="64">
        <f>BJ43/BK43</f>
        <v>0</v>
      </c>
      <c r="BM43" s="83">
        <v>0</v>
      </c>
      <c r="BN43" s="83">
        <v>40.522300967</v>
      </c>
      <c r="BO43" s="64">
        <f>BM43/BN43</f>
        <v>0</v>
      </c>
      <c r="BP43" s="62">
        <v>100.127</v>
      </c>
      <c r="BQ43" s="62">
        <v>221944.60715</v>
      </c>
      <c r="BR43" s="61">
        <f>BP43/BQ43</f>
        <v>4.5113508855085509E-4</v>
      </c>
      <c r="BS43" s="62">
        <v>32.520000000000003</v>
      </c>
      <c r="BT43" s="62">
        <v>152.68434055</v>
      </c>
      <c r="BU43" s="61">
        <f>BS43/BT43</f>
        <v>0.21298844323429869</v>
      </c>
      <c r="BV43" s="79">
        <v>0</v>
      </c>
      <c r="BW43" s="79">
        <v>0</v>
      </c>
      <c r="BX43" s="79">
        <v>0</v>
      </c>
      <c r="BY43" s="79">
        <v>0</v>
      </c>
      <c r="BZ43" s="79">
        <v>0</v>
      </c>
      <c r="CA43" s="79">
        <v>0</v>
      </c>
      <c r="CB43" s="62">
        <v>0</v>
      </c>
      <c r="CC43" s="62">
        <v>5276270.1275000004</v>
      </c>
      <c r="CD43" s="61">
        <f>CB43/CC43</f>
        <v>0</v>
      </c>
      <c r="CE43" s="62">
        <v>0</v>
      </c>
      <c r="CF43" s="62">
        <v>198.18556285</v>
      </c>
      <c r="CG43" s="61">
        <f>CE43/CF43</f>
        <v>0</v>
      </c>
      <c r="CH43" s="79">
        <v>363776.924</v>
      </c>
      <c r="CI43" s="79">
        <v>35280684.5</v>
      </c>
      <c r="CJ43" s="64">
        <f>CH43/CI43</f>
        <v>1.0310937249530971E-2</v>
      </c>
      <c r="CK43" s="79">
        <v>15.5798787</v>
      </c>
      <c r="CL43" s="79">
        <v>1043.07734</v>
      </c>
      <c r="CM43" s="64">
        <f>CK43/CL43</f>
        <v>1.4936455910354644E-2</v>
      </c>
      <c r="CN43" s="62">
        <v>80.147999999999996</v>
      </c>
      <c r="CO43" s="62">
        <v>3569119.8862000001</v>
      </c>
      <c r="CP43" s="61">
        <f>CN43/CO43</f>
        <v>2.2455956245653778E-5</v>
      </c>
      <c r="CQ43" s="62">
        <v>4.0000000000000001E-3</v>
      </c>
      <c r="CR43" s="62">
        <v>110.50466414</v>
      </c>
      <c r="CS43" s="61">
        <f>CQ43/CR43</f>
        <v>3.6197567144607948E-5</v>
      </c>
      <c r="CT43" s="79">
        <v>143061.76000000001</v>
      </c>
      <c r="CU43" s="79">
        <v>13390115.9</v>
      </c>
      <c r="CV43" s="64">
        <f>CT43/CU43</f>
        <v>1.0684131569018011E-2</v>
      </c>
      <c r="CW43" s="79">
        <v>4.2630000299999997</v>
      </c>
      <c r="CX43" s="79">
        <v>482.710759</v>
      </c>
      <c r="CY43" s="64">
        <f>CW43/CX43</f>
        <v>8.8313756230156866E-3</v>
      </c>
      <c r="CZ43" s="81">
        <v>832093.978</v>
      </c>
      <c r="DA43" s="81">
        <v>10420144.5</v>
      </c>
      <c r="DB43" s="61">
        <f>CZ43/DA43</f>
        <v>7.9854360752866713E-2</v>
      </c>
      <c r="DC43" s="81">
        <v>57.108273099999998</v>
      </c>
      <c r="DD43" s="81">
        <v>2417.6695100000002</v>
      </c>
      <c r="DE43" s="61">
        <f>DC43/DD43</f>
        <v>2.3621207474300319E-2</v>
      </c>
    </row>
    <row r="44" spans="1:109" s="91" customFormat="1" x14ac:dyDescent="0.4">
      <c r="A44" s="84" t="s">
        <v>563</v>
      </c>
      <c r="B44" s="85">
        <v>0</v>
      </c>
      <c r="C44" s="85">
        <v>152.08365226000001</v>
      </c>
      <c r="D44" s="87">
        <f>B44/C44</f>
        <v>0</v>
      </c>
      <c r="E44" s="85">
        <v>0</v>
      </c>
      <c r="F44" s="85">
        <v>4.3999999409999997E-2</v>
      </c>
      <c r="G44" s="87">
        <f>E44/F44</f>
        <v>0</v>
      </c>
      <c r="H44" s="86">
        <v>0</v>
      </c>
      <c r="I44" s="86">
        <v>2873249</v>
      </c>
      <c r="J44" s="88">
        <v>0</v>
      </c>
      <c r="K44" s="86">
        <f>SUM(K41:K43)</f>
        <v>0</v>
      </c>
      <c r="L44" s="86">
        <v>94.187790825999997</v>
      </c>
      <c r="M44" s="88">
        <v>0</v>
      </c>
      <c r="N44" s="86">
        <f>SUM(N41:N43)</f>
        <v>0</v>
      </c>
      <c r="O44" s="86">
        <v>3983.1410000000001</v>
      </c>
      <c r="P44" s="88">
        <v>0</v>
      </c>
      <c r="Q44" s="86">
        <f>SUM(Q41:Q43)</f>
        <v>0</v>
      </c>
      <c r="R44" s="86">
        <v>0.67103466124</v>
      </c>
      <c r="S44" s="88">
        <v>0</v>
      </c>
      <c r="T44" s="86">
        <f>T43</f>
        <v>1584163</v>
      </c>
      <c r="U44" s="86">
        <v>6623012</v>
      </c>
      <c r="V44" s="88">
        <f>T44/U44</f>
        <v>0.2391907186639553</v>
      </c>
      <c r="W44" s="86">
        <f>W43</f>
        <v>69.315460200000004</v>
      </c>
      <c r="X44" s="86">
        <v>273.97873600000003</v>
      </c>
      <c r="Y44" s="88">
        <f>W44/X44</f>
        <v>0.25299576606558255</v>
      </c>
      <c r="Z44" s="86">
        <v>0</v>
      </c>
      <c r="AA44" s="86">
        <v>65930557.100000001</v>
      </c>
      <c r="AB44" s="88">
        <v>0</v>
      </c>
      <c r="AC44" s="86">
        <f>SUM(AC41:AC43)</f>
        <v>0</v>
      </c>
      <c r="AD44" s="86">
        <v>1787.6040341</v>
      </c>
      <c r="AE44" s="88">
        <v>0</v>
      </c>
      <c r="AF44" s="86">
        <f>AF43</f>
        <v>2718.2490200000002</v>
      </c>
      <c r="AG44" s="86">
        <v>1979154.45</v>
      </c>
      <c r="AH44" s="88">
        <f>AF44/AG44</f>
        <v>1.373439561525883E-3</v>
      </c>
      <c r="AI44" s="86">
        <f>AI43</f>
        <v>9.7999997399999997E-2</v>
      </c>
      <c r="AJ44" s="86">
        <v>93.090499929999993</v>
      </c>
      <c r="AK44" s="88">
        <f>AI44/AJ44</f>
        <v>1.052738974156243E-3</v>
      </c>
      <c r="AL44" s="86">
        <f>AL41</f>
        <v>24.956</v>
      </c>
      <c r="AM44" s="86">
        <v>4212117</v>
      </c>
      <c r="AN44" s="88">
        <f>AL44/AM44</f>
        <v>5.9248116802073634E-6</v>
      </c>
      <c r="AO44" s="86">
        <f>SUM(AO41:AO43)</f>
        <v>1E-3</v>
      </c>
      <c r="AP44" s="86">
        <v>162.33779999999999</v>
      </c>
      <c r="AQ44" s="88">
        <v>0</v>
      </c>
      <c r="AR44" s="90">
        <f>SUM(AR41:AR43)</f>
        <v>0</v>
      </c>
      <c r="AS44" s="90">
        <v>508873.99724</v>
      </c>
      <c r="AT44" s="88">
        <f>AR44/AS44</f>
        <v>0</v>
      </c>
      <c r="AU44" s="90">
        <v>0</v>
      </c>
      <c r="AV44" s="90">
        <v>32.350000137000002</v>
      </c>
      <c r="AW44" s="88">
        <f>AU44/AV44</f>
        <v>0</v>
      </c>
      <c r="AX44" s="86">
        <f>SUM(AX41:AX43)</f>
        <v>19631.45</v>
      </c>
      <c r="AY44" s="86">
        <v>4017584</v>
      </c>
      <c r="AZ44" s="88">
        <f>AX44/AY44</f>
        <v>4.8863819648823775E-3</v>
      </c>
      <c r="BA44" s="86">
        <f>SUM(BA41:BA43)</f>
        <v>0.94002980000000003</v>
      </c>
      <c r="BB44" s="86">
        <v>130.9813</v>
      </c>
      <c r="BC44" s="88">
        <f>BA44/BB44</f>
        <v>7.1768244779980041E-3</v>
      </c>
      <c r="BD44" s="86">
        <f>BD41</f>
        <v>117.101</v>
      </c>
      <c r="BE44" s="86">
        <v>427950.5</v>
      </c>
      <c r="BF44" s="88">
        <f>BD44/BE44</f>
        <v>2.7363211399449234E-4</v>
      </c>
      <c r="BG44" s="86">
        <f>BG41</f>
        <v>6.0000000000000001E-3</v>
      </c>
      <c r="BH44" s="86">
        <v>14.75543</v>
      </c>
      <c r="BI44" s="88">
        <f>BG44/BH44</f>
        <v>4.06629966053175E-4</v>
      </c>
      <c r="BJ44" s="90">
        <v>0</v>
      </c>
      <c r="BK44" s="90">
        <v>1391836.7301</v>
      </c>
      <c r="BL44" s="88">
        <f>BJ44/BK44</f>
        <v>0</v>
      </c>
      <c r="BM44" s="90">
        <v>0</v>
      </c>
      <c r="BN44" s="90">
        <v>40.522300967</v>
      </c>
      <c r="BO44" s="88">
        <f>BM44/BN44</f>
        <v>0</v>
      </c>
      <c r="BP44" s="90">
        <f>SUM(BP41:BP43)</f>
        <v>100.127</v>
      </c>
      <c r="BQ44" s="90">
        <v>221944.60715</v>
      </c>
      <c r="BR44" s="88">
        <f>BP44/BQ44</f>
        <v>4.5113508855085509E-4</v>
      </c>
      <c r="BS44" s="90">
        <f>SUM(BS41:BS43)</f>
        <v>32.520000000000003</v>
      </c>
      <c r="BT44" s="90">
        <v>152.68434055</v>
      </c>
      <c r="BU44" s="88">
        <f>BS44/BT44</f>
        <v>0.21298844323429869</v>
      </c>
      <c r="BV44" s="86">
        <f>SUM(BV41:BV43)</f>
        <v>0</v>
      </c>
      <c r="BW44" s="86">
        <v>259222.49400000001</v>
      </c>
      <c r="BX44" s="88">
        <v>0</v>
      </c>
      <c r="BY44" s="86">
        <v>9.1090582500000004</v>
      </c>
      <c r="BZ44" s="86">
        <v>0</v>
      </c>
      <c r="CA44" s="88">
        <f>SUM(CA41:CA43)</f>
        <v>0</v>
      </c>
      <c r="CB44" s="90">
        <v>0</v>
      </c>
      <c r="CC44" s="90">
        <v>5276270.1275000004</v>
      </c>
      <c r="CD44" s="88">
        <f>CB44/CC44</f>
        <v>0</v>
      </c>
      <c r="CE44" s="90">
        <v>0</v>
      </c>
      <c r="CF44" s="90">
        <v>198.18556285</v>
      </c>
      <c r="CG44" s="88">
        <f>CE44/CF44</f>
        <v>0</v>
      </c>
      <c r="CH44" s="86">
        <f>SUM(CH41:CH43)</f>
        <v>363794.67700030003</v>
      </c>
      <c r="CI44" s="86">
        <v>35280684.5</v>
      </c>
      <c r="CJ44" s="88">
        <f>CH44/CI44</f>
        <v>1.0311440442724404E-2</v>
      </c>
      <c r="CK44" s="86">
        <f>SUM(CK41:CK43)</f>
        <v>15.5798787</v>
      </c>
      <c r="CL44" s="86">
        <v>1043.07734</v>
      </c>
      <c r="CM44" s="88">
        <f>CK44/CL44</f>
        <v>1.4936455910354644E-2</v>
      </c>
      <c r="CN44" s="90">
        <f>SUM(CN41:CN43)</f>
        <v>80.147999999999996</v>
      </c>
      <c r="CO44" s="90">
        <v>3569119.8862000001</v>
      </c>
      <c r="CP44" s="88">
        <f>CN44/CO44</f>
        <v>2.2455956245653778E-5</v>
      </c>
      <c r="CQ44" s="90">
        <f>SUM(CQ41:CQ43)</f>
        <v>4.0000000000000001E-3</v>
      </c>
      <c r="CR44" s="90">
        <v>110.50466414</v>
      </c>
      <c r="CS44" s="88">
        <f>CQ44/CR44</f>
        <v>3.6197567144607948E-5</v>
      </c>
      <c r="CT44" s="86">
        <f>CT43</f>
        <v>143061.76000000001</v>
      </c>
      <c r="CU44" s="86">
        <v>13390115.9</v>
      </c>
      <c r="CV44" s="88">
        <f>CT44/CU44</f>
        <v>1.0684131569018011E-2</v>
      </c>
      <c r="CW44" s="86">
        <f>CW43</f>
        <v>4.2630000299999997</v>
      </c>
      <c r="CX44" s="86">
        <v>482.710759</v>
      </c>
      <c r="CY44" s="88">
        <f>CW44/CX44</f>
        <v>8.8313756230156866E-3</v>
      </c>
      <c r="CZ44" s="86">
        <f>CZ43</f>
        <v>832093.978</v>
      </c>
      <c r="DA44" s="86">
        <v>10420144.5</v>
      </c>
      <c r="DB44" s="88">
        <f>CZ44/DA44</f>
        <v>7.9854360752866713E-2</v>
      </c>
      <c r="DC44" s="86">
        <f>DC43</f>
        <v>57.108273099999998</v>
      </c>
      <c r="DD44" s="86">
        <v>2417.6695100000002</v>
      </c>
      <c r="DE44" s="88">
        <f>DC44/DD44</f>
        <v>2.3621207474300319E-2</v>
      </c>
    </row>
    <row r="45" spans="1:109" x14ac:dyDescent="0.4">
      <c r="A45" s="65"/>
      <c r="B45" s="154" t="s">
        <v>310</v>
      </c>
      <c r="C45" s="154"/>
      <c r="D45" s="154"/>
      <c r="E45" s="154"/>
      <c r="F45" s="154"/>
      <c r="G45" s="154"/>
      <c r="H45" s="151" t="s">
        <v>313</v>
      </c>
      <c r="I45" s="151"/>
      <c r="J45" s="151"/>
      <c r="K45" s="151"/>
      <c r="L45" s="151"/>
      <c r="M45" s="151"/>
      <c r="N45" s="149" t="s">
        <v>330</v>
      </c>
      <c r="O45" s="149"/>
      <c r="P45" s="149"/>
      <c r="Q45" s="149"/>
      <c r="R45" s="149"/>
      <c r="S45" s="149"/>
      <c r="T45" s="151" t="s">
        <v>338</v>
      </c>
      <c r="U45" s="151"/>
      <c r="V45" s="151"/>
      <c r="W45" s="151"/>
      <c r="X45" s="151"/>
      <c r="Y45" s="151"/>
      <c r="Z45" s="149" t="s">
        <v>344</v>
      </c>
      <c r="AA45" s="149"/>
      <c r="AB45" s="149"/>
      <c r="AC45" s="149"/>
      <c r="AD45" s="149"/>
      <c r="AE45" s="149"/>
      <c r="AF45" s="151" t="s">
        <v>367</v>
      </c>
      <c r="AG45" s="151"/>
      <c r="AH45" s="151"/>
      <c r="AI45" s="151"/>
      <c r="AJ45" s="151"/>
      <c r="AK45" s="151"/>
      <c r="AL45" s="149" t="s">
        <v>371</v>
      </c>
      <c r="AM45" s="149"/>
      <c r="AN45" s="149"/>
      <c r="AO45" s="149"/>
      <c r="AP45" s="149"/>
      <c r="AQ45" s="149"/>
      <c r="AR45" s="143" t="s">
        <v>385</v>
      </c>
      <c r="AS45" s="143"/>
      <c r="AT45" s="143"/>
      <c r="AU45" s="147"/>
      <c r="AV45" s="143"/>
      <c r="AW45" s="143"/>
      <c r="AX45" s="148" t="s">
        <v>390</v>
      </c>
      <c r="AY45" s="149"/>
      <c r="AZ45" s="149"/>
      <c r="BA45" s="148"/>
      <c r="BB45" s="149"/>
      <c r="BC45" s="152"/>
      <c r="BD45" s="150" t="s">
        <v>392</v>
      </c>
      <c r="BE45" s="151"/>
      <c r="BF45" s="151"/>
      <c r="BG45" s="150"/>
      <c r="BH45" s="151"/>
      <c r="BI45" s="151"/>
      <c r="BJ45" s="153" t="s">
        <v>558</v>
      </c>
      <c r="BK45" s="144"/>
      <c r="BL45" s="144"/>
      <c r="BM45" s="153"/>
      <c r="BN45" s="144"/>
      <c r="BO45" s="144"/>
      <c r="BP45" s="147" t="s">
        <v>418</v>
      </c>
      <c r="BQ45" s="143"/>
      <c r="BR45" s="143"/>
      <c r="BS45" s="147"/>
      <c r="BT45" s="143"/>
      <c r="BU45" s="143"/>
      <c r="BV45" s="148" t="s">
        <v>559</v>
      </c>
      <c r="BW45" s="149"/>
      <c r="BX45" s="149"/>
      <c r="BY45" s="148"/>
      <c r="BZ45" s="149"/>
      <c r="CA45" s="149"/>
      <c r="CB45" s="147" t="s">
        <v>453</v>
      </c>
      <c r="CC45" s="143"/>
      <c r="CD45" s="143"/>
      <c r="CE45" s="147"/>
      <c r="CF45" s="143"/>
      <c r="CG45" s="143"/>
      <c r="CH45" s="148" t="s">
        <v>384</v>
      </c>
      <c r="CI45" s="149"/>
      <c r="CJ45" s="149"/>
      <c r="CK45" s="148"/>
      <c r="CL45" s="149"/>
      <c r="CM45" s="149"/>
      <c r="CN45" s="147" t="s">
        <v>482</v>
      </c>
      <c r="CO45" s="143"/>
      <c r="CP45" s="143"/>
      <c r="CQ45" s="147"/>
      <c r="CR45" s="143"/>
      <c r="CS45" s="143"/>
      <c r="CT45" s="148" t="s">
        <v>560</v>
      </c>
      <c r="CU45" s="149"/>
      <c r="CV45" s="149"/>
      <c r="CW45" s="148"/>
      <c r="CX45" s="149"/>
      <c r="CY45" s="149"/>
      <c r="CZ45" s="150" t="s">
        <v>561</v>
      </c>
      <c r="DA45" s="151"/>
      <c r="DB45" s="151"/>
      <c r="DC45" s="150"/>
      <c r="DD45" s="151"/>
      <c r="DE45" s="151"/>
    </row>
    <row r="46" spans="1:109" x14ac:dyDescent="0.4">
      <c r="A46" s="5" t="s">
        <v>574</v>
      </c>
      <c r="B46" s="71"/>
      <c r="C46" s="71"/>
      <c r="D46" s="72"/>
      <c r="E46" s="71"/>
      <c r="F46" s="71"/>
      <c r="G46" s="72"/>
      <c r="H46" s="81"/>
      <c r="I46" s="81"/>
      <c r="K46" s="81"/>
      <c r="L46" s="81"/>
      <c r="N46" s="79"/>
      <c r="O46" s="79"/>
      <c r="P46" s="64"/>
      <c r="Q46" s="79"/>
      <c r="R46" s="79"/>
      <c r="S46" s="64"/>
      <c r="T46" s="81"/>
      <c r="U46" s="81"/>
      <c r="W46" s="81"/>
      <c r="X46" s="81"/>
      <c r="Z46" s="79"/>
      <c r="AA46" s="79"/>
      <c r="AB46" s="64"/>
      <c r="AC46" s="79"/>
      <c r="AD46" s="79"/>
      <c r="AE46" s="64"/>
      <c r="AF46" s="81"/>
      <c r="AG46" s="81"/>
      <c r="AI46" s="81"/>
      <c r="AJ46" s="81"/>
      <c r="AL46" s="79"/>
      <c r="AM46" s="79"/>
      <c r="AN46" s="64"/>
      <c r="AO46" s="79"/>
      <c r="AP46" s="79"/>
      <c r="AQ46" s="64"/>
      <c r="AX46" s="79"/>
      <c r="AY46" s="79"/>
      <c r="BA46" s="79"/>
      <c r="BB46" s="79"/>
      <c r="BD46" s="81"/>
      <c r="BE46" s="81"/>
      <c r="BG46" s="81"/>
      <c r="BH46" s="81"/>
      <c r="BJ46" s="83"/>
      <c r="BK46" s="83"/>
      <c r="BL46" s="64"/>
      <c r="BM46" s="83"/>
      <c r="BN46" s="83"/>
      <c r="BO46" s="64"/>
      <c r="BV46" s="79"/>
      <c r="BW46" s="79"/>
      <c r="BY46" s="79"/>
      <c r="BZ46" s="79"/>
      <c r="CH46" s="79"/>
      <c r="CI46" s="79"/>
      <c r="CJ46" s="64"/>
      <c r="CK46" s="79"/>
      <c r="CL46" s="79"/>
      <c r="CM46" s="64"/>
      <c r="CT46" s="79"/>
      <c r="CU46" s="79"/>
      <c r="CW46" s="79"/>
      <c r="CX46" s="79"/>
      <c r="CZ46" s="81"/>
      <c r="DA46" s="81"/>
      <c r="DC46" s="81"/>
      <c r="DD46" s="81"/>
    </row>
    <row r="47" spans="1:109" x14ac:dyDescent="0.4">
      <c r="A47" s="1" t="s">
        <v>384</v>
      </c>
      <c r="B47" s="63">
        <v>2252.7440000000001</v>
      </c>
      <c r="C47" s="63">
        <v>17498.363013999999</v>
      </c>
      <c r="D47" s="80">
        <f>B47/C47</f>
        <v>0.12874027120123388</v>
      </c>
      <c r="E47" s="63">
        <v>755.98929999999996</v>
      </c>
      <c r="F47" s="63">
        <v>4291.5314280000002</v>
      </c>
      <c r="G47" s="80">
        <f>E47/F47</f>
        <v>0.17615839769168759</v>
      </c>
      <c r="H47" s="81">
        <v>0</v>
      </c>
      <c r="I47" s="81">
        <v>441834.6</v>
      </c>
      <c r="J47" s="61">
        <f>H47/I47</f>
        <v>0</v>
      </c>
      <c r="K47" s="81">
        <v>0</v>
      </c>
      <c r="L47" s="81">
        <v>97242.64</v>
      </c>
      <c r="M47" s="61">
        <f>K47/L47</f>
        <v>0</v>
      </c>
      <c r="N47" s="79">
        <v>12835.57</v>
      </c>
      <c r="O47" s="79">
        <v>88421.78</v>
      </c>
      <c r="P47" s="64">
        <f>N47/O47</f>
        <v>0.14516299038540051</v>
      </c>
      <c r="Q47" s="79">
        <v>2931.1529999999998</v>
      </c>
      <c r="R47" s="79">
        <v>22794.29</v>
      </c>
      <c r="S47" s="64">
        <f>Q47/R47</f>
        <v>0.12859154639166212</v>
      </c>
      <c r="T47" s="81">
        <v>43650.86</v>
      </c>
      <c r="U47" s="81">
        <v>768046.6</v>
      </c>
      <c r="V47" s="61">
        <f>T47/U47</f>
        <v>5.6833608794049736E-2</v>
      </c>
      <c r="W47" s="81">
        <v>4758.6671100000003</v>
      </c>
      <c r="X47" s="81">
        <v>142238.02799999999</v>
      </c>
      <c r="Y47" s="61">
        <f>W47/X47</f>
        <v>3.3455660043318375E-2</v>
      </c>
      <c r="Z47" s="79">
        <v>15530.78</v>
      </c>
      <c r="AA47" s="79">
        <v>160070.79999999999</v>
      </c>
      <c r="AB47" s="64">
        <f>Z47/AA47</f>
        <v>9.7024441684554596E-2</v>
      </c>
      <c r="AC47" s="79">
        <v>2045.95</v>
      </c>
      <c r="AD47" s="79">
        <v>35909.49</v>
      </c>
      <c r="AE47" s="64">
        <f>AC47/AD47</f>
        <v>5.6975189566880517E-2</v>
      </c>
      <c r="AF47" s="81">
        <v>0</v>
      </c>
      <c r="AG47" s="81">
        <v>462950.73100000003</v>
      </c>
      <c r="AH47" s="61">
        <f>AF47/AG47</f>
        <v>0</v>
      </c>
      <c r="AI47" s="81">
        <v>0</v>
      </c>
      <c r="AJ47" s="81">
        <v>99241.049849999996</v>
      </c>
      <c r="AK47" s="61">
        <f>AI47/AJ47</f>
        <v>0</v>
      </c>
      <c r="AL47" s="79">
        <v>0</v>
      </c>
      <c r="AM47" s="79">
        <v>1153392</v>
      </c>
      <c r="AN47" s="64">
        <f>AL47/AM47</f>
        <v>0</v>
      </c>
      <c r="AO47" s="79">
        <v>0</v>
      </c>
      <c r="AP47" s="79">
        <v>237445.3</v>
      </c>
      <c r="AQ47" s="64">
        <f>AO47/AP47</f>
        <v>0</v>
      </c>
      <c r="AR47" s="62">
        <v>390.96100000000001</v>
      </c>
      <c r="AS47" s="62">
        <v>54743.268235000003</v>
      </c>
      <c r="AT47" s="61">
        <f>AR47/AS47</f>
        <v>7.1417182898488299E-3</v>
      </c>
      <c r="AU47" s="62">
        <v>21.423310000000001</v>
      </c>
      <c r="AV47" s="62">
        <v>13452.684402000001</v>
      </c>
      <c r="AW47" s="61">
        <f>AU47/AV47</f>
        <v>1.5924933165617869E-3</v>
      </c>
      <c r="AX47" s="79">
        <v>30951.3</v>
      </c>
      <c r="AY47" s="79">
        <v>221271.8</v>
      </c>
      <c r="AZ47" s="64">
        <f>AX47/AY47</f>
        <v>0.13987909891816311</v>
      </c>
      <c r="BA47" s="79">
        <v>7332.16</v>
      </c>
      <c r="BB47" s="79">
        <v>43783.519999999997</v>
      </c>
      <c r="BC47" s="64">
        <f>BA47/BB47</f>
        <v>0.16746392249869357</v>
      </c>
      <c r="BD47" s="81">
        <v>24499.18</v>
      </c>
      <c r="BE47" s="81">
        <v>546792.1</v>
      </c>
      <c r="BF47" s="61">
        <f>BD47/BE47</f>
        <v>4.4805292541717411E-2</v>
      </c>
      <c r="BG47" s="81">
        <v>3894.5459999999998</v>
      </c>
      <c r="BH47" s="81">
        <v>87613.92</v>
      </c>
      <c r="BI47" s="61">
        <f>BG47/BH47</f>
        <v>4.4451224189032974E-2</v>
      </c>
      <c r="BJ47" s="83">
        <v>7053.6570000000002</v>
      </c>
      <c r="BK47" s="83">
        <v>99757.958629000001</v>
      </c>
      <c r="BL47" s="64">
        <f>BJ47/BK47</f>
        <v>7.0707711915322574E-2</v>
      </c>
      <c r="BM47" s="83">
        <v>1304.2080000000001</v>
      </c>
      <c r="BN47" s="83">
        <v>18722.219936000001</v>
      </c>
      <c r="BO47" s="64">
        <f>BM47/BN47</f>
        <v>6.9660969930825628E-2</v>
      </c>
      <c r="BP47" s="62">
        <v>9132.2199999999993</v>
      </c>
      <c r="BQ47" s="62">
        <v>198091.2942</v>
      </c>
      <c r="BR47" s="61">
        <f>BP47/BQ47</f>
        <v>4.6101066868591334E-2</v>
      </c>
      <c r="BS47" s="62">
        <v>1383.5719999999999</v>
      </c>
      <c r="BT47" s="62">
        <v>40257.370606999997</v>
      </c>
      <c r="BU47" s="61">
        <f>BS47/BT47</f>
        <v>3.4368166105697498E-2</v>
      </c>
      <c r="BV47" s="79">
        <v>9213.1944800000001</v>
      </c>
      <c r="BW47" s="79">
        <v>182530.53099999999</v>
      </c>
      <c r="BX47" s="64">
        <f>BV47/BW47</f>
        <v>5.047481333410464E-2</v>
      </c>
      <c r="BY47" s="79">
        <v>2374.4707100000001</v>
      </c>
      <c r="BZ47" s="79">
        <v>52428.539599999996</v>
      </c>
      <c r="CA47" s="64">
        <f>BY47/BZ47</f>
        <v>4.5289659565493606E-2</v>
      </c>
      <c r="CB47" s="62">
        <v>17841.22</v>
      </c>
      <c r="CC47" s="62">
        <v>475507.74752999999</v>
      </c>
      <c r="CD47" s="61">
        <f>CB47/CC47</f>
        <v>3.7520356067120425E-2</v>
      </c>
      <c r="CE47" s="62">
        <v>2907.1379999999999</v>
      </c>
      <c r="CF47" s="62">
        <v>203528.43380999999</v>
      </c>
      <c r="CG47" s="61">
        <f>CE47/CF47</f>
        <v>1.4283694644424484E-2</v>
      </c>
      <c r="CH47" s="79">
        <v>0</v>
      </c>
      <c r="CI47" s="79">
        <v>106535.9</v>
      </c>
      <c r="CJ47" s="64">
        <f>CH47/CI47</f>
        <v>0</v>
      </c>
      <c r="CK47" s="79">
        <v>0</v>
      </c>
      <c r="CL47" s="79">
        <v>24027.072700000001</v>
      </c>
      <c r="CM47" s="64">
        <f>CK47/CL47</f>
        <v>0</v>
      </c>
      <c r="CN47" s="62">
        <v>22788.35</v>
      </c>
      <c r="CO47" s="62">
        <v>107147.00409</v>
      </c>
      <c r="CP47" s="61">
        <f>CN47/CO47</f>
        <v>0.21268303480383385</v>
      </c>
      <c r="CQ47" s="62">
        <v>2015.6469999999999</v>
      </c>
      <c r="CR47" s="62">
        <v>17595.352545999998</v>
      </c>
      <c r="CS47" s="61">
        <f>CQ47/CR47</f>
        <v>0.11455564727847541</v>
      </c>
      <c r="CT47" s="79">
        <v>108241.374</v>
      </c>
      <c r="CU47" s="79">
        <v>1260413.24</v>
      </c>
      <c r="CV47" s="64">
        <f>CT47/CU47</f>
        <v>8.5877687225818095E-2</v>
      </c>
      <c r="CW47" s="79">
        <v>14509.7287</v>
      </c>
      <c r="CX47" s="79">
        <v>309631.34399999998</v>
      </c>
      <c r="CY47" s="64">
        <f>CW47/CX47</f>
        <v>4.6861304519609619E-2</v>
      </c>
      <c r="CZ47" s="81">
        <v>756723.3</v>
      </c>
      <c r="DA47" s="81">
        <v>2479525.12</v>
      </c>
      <c r="DB47" s="61">
        <f>CZ47/DA47</f>
        <v>0.30518880163633916</v>
      </c>
      <c r="DC47" s="81">
        <v>80132.699099999998</v>
      </c>
      <c r="DD47" s="81">
        <v>393365.41399999999</v>
      </c>
      <c r="DE47" s="61">
        <f>DC47/DD47</f>
        <v>0.20371058625911631</v>
      </c>
    </row>
    <row r="48" spans="1:109" x14ac:dyDescent="0.4">
      <c r="A48" s="1" t="s">
        <v>436</v>
      </c>
      <c r="B48" s="63">
        <v>17.41967</v>
      </c>
      <c r="C48" s="63">
        <v>17498.363013999999</v>
      </c>
      <c r="D48" s="80">
        <f>B48/C48</f>
        <v>9.9550283566885432E-4</v>
      </c>
      <c r="E48" s="63">
        <v>0.98499999999999999</v>
      </c>
      <c r="F48" s="63">
        <v>4291.5314280000002</v>
      </c>
      <c r="G48" s="80">
        <f>E48/F48</f>
        <v>2.2952179577979777E-4</v>
      </c>
      <c r="H48" s="81">
        <v>3012.4160000000002</v>
      </c>
      <c r="I48" s="81">
        <v>441834.6</v>
      </c>
      <c r="J48" s="61">
        <f>H48/I48</f>
        <v>6.8179721551911059E-3</v>
      </c>
      <c r="K48" s="81">
        <v>584.98540000000003</v>
      </c>
      <c r="L48" s="81">
        <v>97242.64</v>
      </c>
      <c r="M48" s="61">
        <f>K48/L48</f>
        <v>6.0157293138071947E-3</v>
      </c>
      <c r="N48" s="79">
        <v>226.20580000000001</v>
      </c>
      <c r="O48" s="79">
        <v>88421.78</v>
      </c>
      <c r="P48" s="64">
        <f>N48/O48</f>
        <v>2.5582588362279067E-3</v>
      </c>
      <c r="Q48" s="79">
        <v>21.888539999999999</v>
      </c>
      <c r="R48" s="79">
        <v>22794.29</v>
      </c>
      <c r="S48" s="64">
        <f>Q48/R48</f>
        <v>9.6026417142187795E-4</v>
      </c>
      <c r="T48" s="81">
        <v>3414.049</v>
      </c>
      <c r="U48" s="81">
        <v>768046.6</v>
      </c>
      <c r="V48" s="61">
        <f>T48/U48</f>
        <v>4.4451065859805903E-3</v>
      </c>
      <c r="W48" s="81">
        <v>136.58908700000001</v>
      </c>
      <c r="X48" s="81">
        <v>142238.02799999999</v>
      </c>
      <c r="Y48" s="61">
        <f>W48/X48</f>
        <v>9.6028529726241711E-4</v>
      </c>
      <c r="Z48" s="79">
        <v>946.20540000000005</v>
      </c>
      <c r="AA48" s="79">
        <v>160070.79999999999</v>
      </c>
      <c r="AB48" s="64">
        <f>Z48/AA48</f>
        <v>5.9111680581342765E-3</v>
      </c>
      <c r="AC48" s="79">
        <v>280.4778</v>
      </c>
      <c r="AD48" s="79">
        <v>35909.49</v>
      </c>
      <c r="AE48" s="64">
        <f>AC48/AD48</f>
        <v>7.8106873698289793E-3</v>
      </c>
      <c r="AF48" s="81">
        <v>7023.3353299999999</v>
      </c>
      <c r="AG48" s="81">
        <v>462950.73100000003</v>
      </c>
      <c r="AH48" s="61">
        <f>AF48/AG48</f>
        <v>1.5170805141249468E-2</v>
      </c>
      <c r="AI48" s="81">
        <v>381.32547979999998</v>
      </c>
      <c r="AJ48" s="81">
        <v>99241.049849999996</v>
      </c>
      <c r="AK48" s="61">
        <f>AI48/AJ48</f>
        <v>3.8424168262665755E-3</v>
      </c>
      <c r="AL48" s="79">
        <v>16880.61</v>
      </c>
      <c r="AM48" s="79">
        <v>1153392</v>
      </c>
      <c r="AN48" s="64">
        <f>AL48/AM48</f>
        <v>1.4635622581047902E-2</v>
      </c>
      <c r="AO48" s="79">
        <v>598.19780000000003</v>
      </c>
      <c r="AP48" s="79">
        <v>237445.3</v>
      </c>
      <c r="AQ48" s="64">
        <f>AO48/AP48</f>
        <v>2.5193078153157803E-3</v>
      </c>
      <c r="AR48" s="62">
        <v>0</v>
      </c>
      <c r="AS48" s="62">
        <v>54743.268235000003</v>
      </c>
      <c r="AT48" s="61">
        <f>AR48/AS48</f>
        <v>0</v>
      </c>
      <c r="AU48" s="62">
        <v>0</v>
      </c>
      <c r="AV48" s="62">
        <v>13452.684402000001</v>
      </c>
      <c r="AW48" s="61">
        <f>AU48/AV48</f>
        <v>0</v>
      </c>
      <c r="AX48" s="79">
        <v>4906.3739999999998</v>
      </c>
      <c r="AY48" s="79">
        <v>221271.8</v>
      </c>
      <c r="AZ48" s="64">
        <f>AX48/AY48</f>
        <v>2.2173516914491591E-2</v>
      </c>
      <c r="BA48" s="79">
        <v>258.5147</v>
      </c>
      <c r="BB48" s="79">
        <v>43783.519999999997</v>
      </c>
      <c r="BC48" s="64">
        <f>BA48/BB48</f>
        <v>5.9043836585089557E-3</v>
      </c>
      <c r="BD48" s="81">
        <v>3997.4659999999999</v>
      </c>
      <c r="BE48" s="81">
        <v>546792.1</v>
      </c>
      <c r="BF48" s="61">
        <f>BD48/BE48</f>
        <v>7.3107603420020147E-3</v>
      </c>
      <c r="BG48" s="81">
        <v>152.48759999999999</v>
      </c>
      <c r="BH48" s="81">
        <v>87613.92</v>
      </c>
      <c r="BI48" s="61">
        <f>BG48/BH48</f>
        <v>1.7404494628250851E-3</v>
      </c>
      <c r="BJ48" s="83">
        <v>8.8609240000000007</v>
      </c>
      <c r="BK48" s="83">
        <v>99757.958629000001</v>
      </c>
      <c r="BL48" s="64">
        <f>BJ48/BK48</f>
        <v>8.882423138743035E-5</v>
      </c>
      <c r="BM48" s="83">
        <v>0.95293709999999998</v>
      </c>
      <c r="BN48" s="83">
        <v>18722.219936000001</v>
      </c>
      <c r="BO48" s="64">
        <f>BM48/BN48</f>
        <v>5.089872372280201E-5</v>
      </c>
      <c r="BP48" s="62">
        <v>945.22979999999995</v>
      </c>
      <c r="BQ48" s="62">
        <v>198091.2942</v>
      </c>
      <c r="BR48" s="61">
        <f>BP48/BQ48</f>
        <v>4.7716877403287715E-3</v>
      </c>
      <c r="BS48" s="62">
        <v>48.855519999999999</v>
      </c>
      <c r="BT48" s="62">
        <v>40257.370606999997</v>
      </c>
      <c r="BU48" s="61">
        <f>BS48/BT48</f>
        <v>1.2135795076369182E-3</v>
      </c>
      <c r="BV48" s="79">
        <v>32.903161900000001</v>
      </c>
      <c r="BW48" s="79">
        <v>182530.53099999999</v>
      </c>
      <c r="BX48" s="64">
        <f>BV48/BW48</f>
        <v>1.8026114162786281E-4</v>
      </c>
      <c r="BY48" s="79">
        <v>2.66354069</v>
      </c>
      <c r="BZ48" s="79">
        <v>52428.539599999996</v>
      </c>
      <c r="CA48" s="64">
        <f>BY48/BZ48</f>
        <v>5.0803259261488188E-5</v>
      </c>
      <c r="CB48" s="62">
        <v>703.37909999999999</v>
      </c>
      <c r="CC48" s="62">
        <v>475507.74752999999</v>
      </c>
      <c r="CD48" s="61">
        <f>CB48/CC48</f>
        <v>1.4792169079340259E-3</v>
      </c>
      <c r="CE48" s="62">
        <v>48.252850000000002</v>
      </c>
      <c r="CF48" s="62">
        <v>203528.43380999999</v>
      </c>
      <c r="CG48" s="61">
        <f>CE48/CF48</f>
        <v>2.3708161605098143E-4</v>
      </c>
      <c r="CH48" s="79">
        <v>149.514432</v>
      </c>
      <c r="CI48" s="79">
        <v>106535.9</v>
      </c>
      <c r="CJ48" s="64">
        <f>CH48/CI48</f>
        <v>1.4034183031259885E-3</v>
      </c>
      <c r="CK48" s="79">
        <v>20.313515299999999</v>
      </c>
      <c r="CL48" s="79">
        <v>24027.072700000001</v>
      </c>
      <c r="CM48" s="64">
        <f>CK48/CL48</f>
        <v>8.4544278671117511E-4</v>
      </c>
      <c r="CN48" s="62">
        <v>5516.3410000000003</v>
      </c>
      <c r="CO48" s="62">
        <v>107147.00409</v>
      </c>
      <c r="CP48" s="61">
        <f>CN48/CO48</f>
        <v>5.148385665889877E-2</v>
      </c>
      <c r="CQ48" s="62">
        <v>195.03319999999999</v>
      </c>
      <c r="CR48" s="62">
        <v>17595.352545999998</v>
      </c>
      <c r="CS48" s="61">
        <f>CQ48/CR48</f>
        <v>1.108435875269447E-2</v>
      </c>
      <c r="CT48" s="79">
        <v>5335.8738999999996</v>
      </c>
      <c r="CU48" s="79">
        <v>1260413.24</v>
      </c>
      <c r="CV48" s="64">
        <f>CT48/CU48</f>
        <v>4.2334321242134838E-3</v>
      </c>
      <c r="CW48" s="79">
        <v>172.80201</v>
      </c>
      <c r="CX48" s="79">
        <v>309631.34399999998</v>
      </c>
      <c r="CY48" s="64">
        <f>CW48/CX48</f>
        <v>5.5808952597512218E-4</v>
      </c>
      <c r="CZ48" s="81">
        <v>79825.317899999995</v>
      </c>
      <c r="DA48" s="81">
        <v>2479525.12</v>
      </c>
      <c r="DB48" s="61">
        <f>CZ48/DA48</f>
        <v>3.2193792777546047E-2</v>
      </c>
      <c r="DC48" s="81">
        <v>3898.7121299999999</v>
      </c>
      <c r="DD48" s="81">
        <v>393365.41399999999</v>
      </c>
      <c r="DE48" s="61">
        <f>DC48/DD48</f>
        <v>9.9111716262884255E-3</v>
      </c>
    </row>
    <row r="49" spans="1:109" s="91" customFormat="1" x14ac:dyDescent="0.4">
      <c r="A49" s="84" t="s">
        <v>563</v>
      </c>
      <c r="B49" s="85">
        <f>SUM(B47:B48)</f>
        <v>2270.1636700000004</v>
      </c>
      <c r="C49" s="85">
        <v>17498.363013999999</v>
      </c>
      <c r="D49" s="87">
        <f>B49/C49</f>
        <v>0.12973577403690276</v>
      </c>
      <c r="E49" s="85">
        <f>SUM(E47:E48)</f>
        <v>756.97429999999997</v>
      </c>
      <c r="F49" s="85">
        <v>4291.5314280000002</v>
      </c>
      <c r="G49" s="87">
        <f>E49/F49</f>
        <v>0.17638791948746738</v>
      </c>
      <c r="H49" s="86">
        <f>SUM(H47:H48)</f>
        <v>3012.4160000000002</v>
      </c>
      <c r="I49" s="86">
        <v>441834.6</v>
      </c>
      <c r="J49" s="88">
        <f>H49/I49</f>
        <v>6.8179721551911059E-3</v>
      </c>
      <c r="K49" s="86">
        <f>SUM(K47:K48)</f>
        <v>584.98540000000003</v>
      </c>
      <c r="L49" s="86">
        <v>97242.64</v>
      </c>
      <c r="M49" s="88">
        <f>K49/L49</f>
        <v>6.0157293138071947E-3</v>
      </c>
      <c r="N49" s="86">
        <f>SUM(N47:N48)</f>
        <v>13061.775799999999</v>
      </c>
      <c r="O49" s="86">
        <v>88421.78</v>
      </c>
      <c r="P49" s="88">
        <f>N49/O49</f>
        <v>0.14772124922162841</v>
      </c>
      <c r="Q49" s="86">
        <f>SUM(Q47:Q48)</f>
        <v>2953.0415399999997</v>
      </c>
      <c r="R49" s="86">
        <v>22794.29</v>
      </c>
      <c r="S49" s="88">
        <f>Q49/R49</f>
        <v>0.12955181056308399</v>
      </c>
      <c r="T49" s="86">
        <f>SUM(T47:T48)</f>
        <v>47064.909</v>
      </c>
      <c r="U49" s="86">
        <v>768046.6</v>
      </c>
      <c r="V49" s="88">
        <f>T49/U49</f>
        <v>6.1278715380030331E-2</v>
      </c>
      <c r="W49" s="86">
        <f>SUM(W47:W48)</f>
        <v>4895.2561970000006</v>
      </c>
      <c r="X49" s="86">
        <v>142238.02799999999</v>
      </c>
      <c r="Y49" s="88">
        <f>W49/X49</f>
        <v>3.4415945340580796E-2</v>
      </c>
      <c r="Z49" s="86">
        <f>SUM(Z47:Z48)</f>
        <v>16476.985400000001</v>
      </c>
      <c r="AA49" s="86">
        <v>160070.79999999999</v>
      </c>
      <c r="AB49" s="88">
        <f>Z49/AA49</f>
        <v>0.10293560974268888</v>
      </c>
      <c r="AC49" s="86">
        <f>SUM(AC47:AC48)</f>
        <v>2326.4277999999999</v>
      </c>
      <c r="AD49" s="86">
        <v>35909.49</v>
      </c>
      <c r="AE49" s="88">
        <f>AC49/AD49</f>
        <v>6.4785876936709494E-2</v>
      </c>
      <c r="AF49" s="86">
        <f>SUM(AF48:AF48)</f>
        <v>7023.3353299999999</v>
      </c>
      <c r="AG49" s="86">
        <v>462950.73100000003</v>
      </c>
      <c r="AH49" s="88">
        <f>AF49/AG49</f>
        <v>1.5170805141249468E-2</v>
      </c>
      <c r="AI49" s="86">
        <f>SUM(AI47:AI48)</f>
        <v>381.32547979999998</v>
      </c>
      <c r="AJ49" s="86">
        <v>99241.049849999996</v>
      </c>
      <c r="AK49" s="88">
        <f>AI49/AJ49</f>
        <v>3.8424168262665755E-3</v>
      </c>
      <c r="AL49" s="86">
        <f>SUM(AL48:AL48)</f>
        <v>16880.61</v>
      </c>
      <c r="AM49" s="86">
        <v>1153392</v>
      </c>
      <c r="AN49" s="88">
        <f>AL49/AM49</f>
        <v>1.4635622581047902E-2</v>
      </c>
      <c r="AO49" s="86">
        <f>SUM(AO48:AO48)</f>
        <v>598.19780000000003</v>
      </c>
      <c r="AP49" s="86">
        <v>237445.3</v>
      </c>
      <c r="AQ49" s="88">
        <f>AO49/AP49</f>
        <v>2.5193078153157803E-3</v>
      </c>
      <c r="AR49" s="90">
        <f>SUM(AR47:AR48)</f>
        <v>390.96100000000001</v>
      </c>
      <c r="AS49" s="90">
        <v>54743.268235000003</v>
      </c>
      <c r="AT49" s="88">
        <f>AR49/AS49</f>
        <v>7.1417182898488299E-3</v>
      </c>
      <c r="AU49" s="90">
        <f>SUM(AU47:AU48)</f>
        <v>21.423310000000001</v>
      </c>
      <c r="AV49" s="90">
        <v>13452.684402000001</v>
      </c>
      <c r="AW49" s="88">
        <f>AU49/AV49</f>
        <v>1.5924933165617869E-3</v>
      </c>
      <c r="AX49" s="86">
        <f>SUM(AX47:AX48)</f>
        <v>35857.673999999999</v>
      </c>
      <c r="AY49" s="86">
        <v>221271.8</v>
      </c>
      <c r="AZ49" s="88">
        <f>AX49/AY49</f>
        <v>0.16205261583265468</v>
      </c>
      <c r="BA49" s="86">
        <f>SUM(BA47:BA48)</f>
        <v>7590.6746999999996</v>
      </c>
      <c r="BB49" s="86">
        <v>43783.519999999997</v>
      </c>
      <c r="BC49" s="88">
        <f>BA49/BB49</f>
        <v>0.17336830615720253</v>
      </c>
      <c r="BD49" s="86">
        <f>SUM(BD47:BD48)</f>
        <v>28496.646000000001</v>
      </c>
      <c r="BE49" s="86">
        <v>546792.1</v>
      </c>
      <c r="BF49" s="88">
        <f>BD49/BE49</f>
        <v>5.2116052883719427E-2</v>
      </c>
      <c r="BG49" s="86">
        <f>SUM(BG47:BG48)</f>
        <v>4047.0335999999998</v>
      </c>
      <c r="BH49" s="86">
        <v>87613.92</v>
      </c>
      <c r="BI49" s="88">
        <f>BG49/BH49</f>
        <v>4.6191673651858056E-2</v>
      </c>
      <c r="BJ49" s="90">
        <f>SUM(BJ47:BJ48)</f>
        <v>7062.5179239999998</v>
      </c>
      <c r="BK49" s="90">
        <v>99757.958629000001</v>
      </c>
      <c r="BL49" s="88">
        <f>BJ49/BK49</f>
        <v>7.0796536146709999E-2</v>
      </c>
      <c r="BM49" s="90">
        <f>SUM(BM47:BM48)</f>
        <v>1305.1609371000002</v>
      </c>
      <c r="BN49" s="90">
        <v>18722.219936000001</v>
      </c>
      <c r="BO49" s="88">
        <f>BM49/BN49</f>
        <v>6.9711868654548426E-2</v>
      </c>
      <c r="BP49" s="90">
        <f>SUM(BP47:BP48)</f>
        <v>10077.449799999999</v>
      </c>
      <c r="BQ49" s="90">
        <v>198091.2942</v>
      </c>
      <c r="BR49" s="88">
        <f>BP49/BQ49</f>
        <v>5.0872754608920101E-2</v>
      </c>
      <c r="BS49" s="90">
        <f>SUM(BS47:BS48)</f>
        <v>1432.42752</v>
      </c>
      <c r="BT49" s="90">
        <v>40257.370606999997</v>
      </c>
      <c r="BU49" s="88">
        <f>BS49/BT49</f>
        <v>3.5581745613334416E-2</v>
      </c>
      <c r="BV49" s="86">
        <f>SUM(BV47:BV48)</f>
        <v>9246.0976418999999</v>
      </c>
      <c r="BW49" s="86">
        <v>182530.53099999999</v>
      </c>
      <c r="BX49" s="88">
        <f>BV49/BW49</f>
        <v>5.0655074475732503E-2</v>
      </c>
      <c r="BY49" s="86">
        <f>SUM(BY47:BY48)</f>
        <v>2377.13425069</v>
      </c>
      <c r="BZ49" s="86">
        <v>52428.539599999996</v>
      </c>
      <c r="CA49" s="88">
        <f>BY49/BZ49</f>
        <v>4.5340462824755089E-2</v>
      </c>
      <c r="CB49" s="90">
        <f>SUM(CB47:CB48)</f>
        <v>18544.599099999999</v>
      </c>
      <c r="CC49" s="90">
        <v>475507.74752999999</v>
      </c>
      <c r="CD49" s="88">
        <f>CB49/CC49</f>
        <v>3.8999572975054443E-2</v>
      </c>
      <c r="CE49" s="90">
        <f>SUM(CE47:CE48)</f>
        <v>2955.3908499999998</v>
      </c>
      <c r="CF49" s="90">
        <v>203528.43380999999</v>
      </c>
      <c r="CG49" s="88">
        <f>CE49/CF49</f>
        <v>1.4520776260475465E-2</v>
      </c>
      <c r="CH49" s="86">
        <f>SUM(CH47:CH48)</f>
        <v>149.514432</v>
      </c>
      <c r="CI49" s="86">
        <v>106535.9</v>
      </c>
      <c r="CJ49" s="88">
        <f>CH49/CI49</f>
        <v>1.4034183031259885E-3</v>
      </c>
      <c r="CK49" s="86">
        <f>SUM(CK48:CK48)</f>
        <v>20.313515299999999</v>
      </c>
      <c r="CL49" s="86">
        <v>24027.072700000001</v>
      </c>
      <c r="CM49" s="88">
        <f>CK49/CL49</f>
        <v>8.4544278671117511E-4</v>
      </c>
      <c r="CN49" s="90">
        <f>SUM(CN47:CN48)</f>
        <v>28304.690999999999</v>
      </c>
      <c r="CO49" s="90">
        <v>107147.00409</v>
      </c>
      <c r="CP49" s="88">
        <f>CN49/CO49</f>
        <v>0.26416689146273264</v>
      </c>
      <c r="CQ49" s="90">
        <f>SUM(CQ47:CQ48)</f>
        <v>2210.6801999999998</v>
      </c>
      <c r="CR49" s="90">
        <v>17595.352545999998</v>
      </c>
      <c r="CS49" s="88">
        <f>CQ49/CR49</f>
        <v>0.12564000603116987</v>
      </c>
      <c r="CT49" s="86">
        <f>SUM(CT47:CT48)</f>
        <v>113577.2479</v>
      </c>
      <c r="CU49" s="86">
        <v>1260413.24</v>
      </c>
      <c r="CV49" s="88">
        <f>CT49/CU49</f>
        <v>9.011111935003159E-2</v>
      </c>
      <c r="CW49" s="86">
        <f>SUM(CW47:CW48)</f>
        <v>14682.530709999999</v>
      </c>
      <c r="CX49" s="86">
        <v>309631.34399999998</v>
      </c>
      <c r="CY49" s="88">
        <f>CW49/CX49</f>
        <v>4.7419394045584741E-2</v>
      </c>
      <c r="CZ49" s="86">
        <f>SUM(CZ47:CZ48)</f>
        <v>836548.61790000007</v>
      </c>
      <c r="DA49" s="86">
        <v>2479525.12</v>
      </c>
      <c r="DB49" s="88">
        <f>CZ49/DA49</f>
        <v>0.33738259441388518</v>
      </c>
      <c r="DC49" s="86">
        <f>SUM(DC47:DC48)</f>
        <v>84031.411229999998</v>
      </c>
      <c r="DD49" s="86">
        <v>393365.41399999999</v>
      </c>
      <c r="DE49" s="88">
        <f>DC49/DD49</f>
        <v>0.21362175788540474</v>
      </c>
    </row>
    <row r="50" spans="1:109" x14ac:dyDescent="0.4">
      <c r="A50" s="65"/>
      <c r="B50" s="154" t="s">
        <v>310</v>
      </c>
      <c r="C50" s="154"/>
      <c r="D50" s="154"/>
      <c r="E50" s="154"/>
      <c r="F50" s="154"/>
      <c r="G50" s="154"/>
      <c r="H50" s="151" t="s">
        <v>313</v>
      </c>
      <c r="I50" s="151"/>
      <c r="J50" s="151"/>
      <c r="K50" s="151"/>
      <c r="L50" s="151"/>
      <c r="M50" s="151"/>
      <c r="N50" s="149" t="s">
        <v>330</v>
      </c>
      <c r="O50" s="149"/>
      <c r="P50" s="149"/>
      <c r="Q50" s="149"/>
      <c r="R50" s="149"/>
      <c r="S50" s="149"/>
      <c r="T50" s="151" t="s">
        <v>338</v>
      </c>
      <c r="U50" s="151"/>
      <c r="V50" s="151"/>
      <c r="W50" s="151"/>
      <c r="X50" s="151"/>
      <c r="Y50" s="151"/>
      <c r="Z50" s="149" t="s">
        <v>344</v>
      </c>
      <c r="AA50" s="149"/>
      <c r="AB50" s="149"/>
      <c r="AC50" s="149"/>
      <c r="AD50" s="149"/>
      <c r="AE50" s="149"/>
      <c r="AF50" s="151" t="s">
        <v>367</v>
      </c>
      <c r="AG50" s="151"/>
      <c r="AH50" s="151"/>
      <c r="AI50" s="151"/>
      <c r="AJ50" s="151"/>
      <c r="AK50" s="151"/>
      <c r="AL50" s="149" t="s">
        <v>371</v>
      </c>
      <c r="AM50" s="149"/>
      <c r="AN50" s="149"/>
      <c r="AO50" s="149"/>
      <c r="AP50" s="149"/>
      <c r="AQ50" s="149"/>
      <c r="AR50" s="143" t="s">
        <v>385</v>
      </c>
      <c r="AS50" s="143"/>
      <c r="AT50" s="143"/>
      <c r="AU50" s="147"/>
      <c r="AV50" s="143"/>
      <c r="AW50" s="143"/>
      <c r="AX50" s="148" t="s">
        <v>390</v>
      </c>
      <c r="AY50" s="149"/>
      <c r="AZ50" s="149"/>
      <c r="BA50" s="148"/>
      <c r="BB50" s="149"/>
      <c r="BC50" s="152"/>
      <c r="BD50" s="150" t="s">
        <v>392</v>
      </c>
      <c r="BE50" s="151"/>
      <c r="BF50" s="151"/>
      <c r="BG50" s="150"/>
      <c r="BH50" s="151"/>
      <c r="BI50" s="151"/>
      <c r="BJ50" s="153" t="s">
        <v>558</v>
      </c>
      <c r="BK50" s="144"/>
      <c r="BL50" s="144"/>
      <c r="BM50" s="153"/>
      <c r="BN50" s="144"/>
      <c r="BO50" s="144"/>
      <c r="BP50" s="147" t="s">
        <v>418</v>
      </c>
      <c r="BQ50" s="143"/>
      <c r="BR50" s="143"/>
      <c r="BS50" s="147"/>
      <c r="BT50" s="143"/>
      <c r="BU50" s="143"/>
      <c r="BV50" s="148" t="s">
        <v>559</v>
      </c>
      <c r="BW50" s="149"/>
      <c r="BX50" s="149"/>
      <c r="BY50" s="148"/>
      <c r="BZ50" s="149"/>
      <c r="CA50" s="149"/>
      <c r="CB50" s="147" t="s">
        <v>453</v>
      </c>
      <c r="CC50" s="143"/>
      <c r="CD50" s="143"/>
      <c r="CE50" s="147"/>
      <c r="CF50" s="143"/>
      <c r="CG50" s="143"/>
      <c r="CH50" s="148" t="s">
        <v>384</v>
      </c>
      <c r="CI50" s="149"/>
      <c r="CJ50" s="149"/>
      <c r="CK50" s="148"/>
      <c r="CL50" s="149"/>
      <c r="CM50" s="149"/>
      <c r="CN50" s="147" t="s">
        <v>482</v>
      </c>
      <c r="CO50" s="143"/>
      <c r="CP50" s="143"/>
      <c r="CQ50" s="147"/>
      <c r="CR50" s="143"/>
      <c r="CS50" s="143"/>
      <c r="CT50" s="148" t="s">
        <v>560</v>
      </c>
      <c r="CU50" s="149"/>
      <c r="CV50" s="149"/>
      <c r="CW50" s="148"/>
      <c r="CX50" s="149"/>
      <c r="CY50" s="149"/>
      <c r="CZ50" s="150" t="s">
        <v>561</v>
      </c>
      <c r="DA50" s="151"/>
      <c r="DB50" s="151"/>
      <c r="DC50" s="150"/>
      <c r="DD50" s="151"/>
      <c r="DE50" s="151"/>
    </row>
    <row r="51" spans="1:109" x14ac:dyDescent="0.4">
      <c r="A51" s="5" t="s">
        <v>575</v>
      </c>
      <c r="B51" s="71"/>
      <c r="C51" s="71"/>
      <c r="D51" s="72"/>
      <c r="E51" s="71"/>
      <c r="F51" s="71"/>
      <c r="G51" s="72"/>
      <c r="H51" s="81"/>
      <c r="I51" s="81"/>
      <c r="K51" s="81"/>
      <c r="L51" s="81"/>
      <c r="N51" s="79"/>
      <c r="O51" s="79"/>
      <c r="P51" s="64"/>
      <c r="Q51" s="79"/>
      <c r="R51" s="79"/>
      <c r="S51" s="64"/>
      <c r="T51" s="81"/>
      <c r="U51" s="81"/>
      <c r="W51" s="81"/>
      <c r="X51" s="81"/>
      <c r="Z51" s="79"/>
      <c r="AA51" s="79"/>
      <c r="AB51" s="64"/>
      <c r="AC51" s="79"/>
      <c r="AD51" s="79"/>
      <c r="AE51" s="64"/>
      <c r="AF51" s="81"/>
      <c r="AG51" s="81"/>
      <c r="AI51" s="81"/>
      <c r="AJ51" s="81"/>
      <c r="AL51" s="79"/>
      <c r="AM51" s="79"/>
      <c r="AN51" s="64"/>
      <c r="AO51" s="79"/>
      <c r="AP51" s="79"/>
      <c r="AQ51" s="64"/>
      <c r="AX51" s="79"/>
      <c r="AY51" s="79"/>
      <c r="BA51" s="79"/>
      <c r="BB51" s="79"/>
      <c r="BD51" s="81"/>
      <c r="BE51" s="81"/>
      <c r="BG51" s="81"/>
      <c r="BH51" s="81"/>
      <c r="BJ51" s="83"/>
      <c r="BK51" s="83"/>
      <c r="BL51" s="64"/>
      <c r="BM51" s="83"/>
      <c r="BN51" s="83"/>
      <c r="BO51" s="64"/>
      <c r="BV51" s="79"/>
      <c r="BW51" s="79"/>
      <c r="BY51" s="79"/>
      <c r="BZ51" s="79"/>
      <c r="CH51" s="79"/>
      <c r="CI51" s="79"/>
      <c r="CJ51" s="64"/>
      <c r="CK51" s="79"/>
      <c r="CL51" s="79"/>
      <c r="CM51" s="64"/>
      <c r="CT51" s="79"/>
      <c r="CU51" s="79"/>
      <c r="CW51" s="79"/>
      <c r="CX51" s="79"/>
      <c r="CZ51" s="81"/>
      <c r="DA51" s="81"/>
      <c r="DC51" s="81"/>
      <c r="DD51" s="81"/>
    </row>
    <row r="52" spans="1:109" x14ac:dyDescent="0.4">
      <c r="A52" s="1" t="s">
        <v>573</v>
      </c>
      <c r="B52" s="63">
        <v>0</v>
      </c>
      <c r="C52" s="63">
        <v>132037.60337999999</v>
      </c>
      <c r="D52" s="80">
        <f>B52/C52</f>
        <v>0</v>
      </c>
      <c r="E52" s="63">
        <v>0</v>
      </c>
      <c r="F52" s="63">
        <v>1505571.852</v>
      </c>
      <c r="G52" s="80">
        <f>E52/F52</f>
        <v>0</v>
      </c>
      <c r="H52" s="81">
        <v>0</v>
      </c>
      <c r="I52" s="81">
        <v>41282.54</v>
      </c>
      <c r="J52" s="61">
        <f>H52/I52</f>
        <v>0</v>
      </c>
      <c r="K52" s="81">
        <v>0</v>
      </c>
      <c r="L52" s="81">
        <v>316333</v>
      </c>
      <c r="M52" s="61">
        <f>K52/L52</f>
        <v>0</v>
      </c>
      <c r="N52" s="79">
        <v>0</v>
      </c>
      <c r="O52" s="79">
        <v>2219001</v>
      </c>
      <c r="P52" s="64">
        <f>N52/O52</f>
        <v>0</v>
      </c>
      <c r="Q52" s="79">
        <v>0</v>
      </c>
      <c r="R52" s="79">
        <v>24224751.300000001</v>
      </c>
      <c r="S52" s="64">
        <f>Q52/R52</f>
        <v>0</v>
      </c>
      <c r="T52" s="81">
        <v>0</v>
      </c>
      <c r="U52" s="81">
        <v>847884.6</v>
      </c>
      <c r="V52" s="61">
        <f>T52/U52</f>
        <v>0</v>
      </c>
      <c r="W52" s="81">
        <v>0</v>
      </c>
      <c r="X52" s="81">
        <v>8381083.6100000003</v>
      </c>
      <c r="Y52" s="61">
        <f>W52/X52</f>
        <v>0</v>
      </c>
      <c r="Z52" s="79">
        <v>954000</v>
      </c>
      <c r="AA52" s="79">
        <v>9153068</v>
      </c>
      <c r="AB52" s="64">
        <f>Z52/AA52</f>
        <v>0.10422734759536366</v>
      </c>
      <c r="AC52" s="79">
        <v>19633633.989999998</v>
      </c>
      <c r="AD52" s="79">
        <v>157459720.19999999</v>
      </c>
      <c r="AE52" s="64">
        <f>AC52/AD52</f>
        <v>0.12468988237158064</v>
      </c>
      <c r="AF52" s="81">
        <v>0</v>
      </c>
      <c r="AG52" s="81">
        <v>1130202.71</v>
      </c>
      <c r="AH52" s="61">
        <f>AF52/AG52</f>
        <v>0</v>
      </c>
      <c r="AI52" s="81">
        <v>0</v>
      </c>
      <c r="AJ52" s="81">
        <v>11857204.43</v>
      </c>
      <c r="AK52" s="61">
        <f>AI52/AJ52</f>
        <v>0</v>
      </c>
      <c r="AL52" s="79">
        <v>0</v>
      </c>
      <c r="AM52" s="79">
        <v>3323002</v>
      </c>
      <c r="AN52" s="64">
        <f>AL52/AM52</f>
        <v>0</v>
      </c>
      <c r="AO52" s="79">
        <v>0</v>
      </c>
      <c r="AP52" s="79">
        <v>40597358.5</v>
      </c>
      <c r="AQ52" s="64">
        <f>AO52/AP52</f>
        <v>0</v>
      </c>
      <c r="AR52" s="62">
        <v>0</v>
      </c>
      <c r="AS52" s="62">
        <v>249839.36820999999</v>
      </c>
      <c r="AT52" s="61">
        <f>AR52/AS52</f>
        <v>0</v>
      </c>
      <c r="AU52" s="62">
        <v>0</v>
      </c>
      <c r="AV52" s="62">
        <v>2634054.2768000001</v>
      </c>
      <c r="AW52" s="61">
        <f>AU52/AV52</f>
        <v>0</v>
      </c>
      <c r="AX52" s="79">
        <v>0</v>
      </c>
      <c r="AY52" s="79">
        <v>1371982</v>
      </c>
      <c r="AZ52" s="64">
        <f>AX52/AY52</f>
        <v>0</v>
      </c>
      <c r="BA52" s="79">
        <v>0</v>
      </c>
      <c r="BB52" s="79">
        <v>19048182.699999999</v>
      </c>
      <c r="BC52" s="64">
        <f>BA52/BB52</f>
        <v>0</v>
      </c>
      <c r="BD52" s="81">
        <v>0</v>
      </c>
      <c r="BE52" s="81">
        <v>14553126.699999999</v>
      </c>
      <c r="BF52" s="61">
        <f>BD52/BE52</f>
        <v>0</v>
      </c>
      <c r="BG52" s="81">
        <v>0</v>
      </c>
      <c r="BH52" s="81">
        <v>193826429</v>
      </c>
      <c r="BI52" s="61">
        <f>BG52/BH52</f>
        <v>0</v>
      </c>
      <c r="BJ52" s="83">
        <v>0</v>
      </c>
      <c r="BK52" s="83">
        <v>8410380.9651999995</v>
      </c>
      <c r="BL52" s="64">
        <f>BJ52/BK52</f>
        <v>0</v>
      </c>
      <c r="BM52" s="83">
        <v>0</v>
      </c>
      <c r="BN52" s="83">
        <v>132077069.09</v>
      </c>
      <c r="BO52" s="64">
        <f>BM52/BN52</f>
        <v>0</v>
      </c>
      <c r="BP52" s="62">
        <v>0</v>
      </c>
      <c r="BQ52" s="62">
        <v>655303.89786999999</v>
      </c>
      <c r="BR52" s="61">
        <f>BP52/BQ52</f>
        <v>0</v>
      </c>
      <c r="BS52" s="62">
        <v>0</v>
      </c>
      <c r="BT52" s="62">
        <v>8456393.3651999999</v>
      </c>
      <c r="BU52" s="61">
        <f>BS52/BT52</f>
        <v>0</v>
      </c>
      <c r="BV52" s="79">
        <v>0</v>
      </c>
      <c r="BW52" s="79">
        <v>380811.554</v>
      </c>
      <c r="BX52" s="64">
        <f>BV52/BW52</f>
        <v>0</v>
      </c>
      <c r="BY52" s="79">
        <v>0</v>
      </c>
      <c r="BZ52" s="79">
        <v>22846930.899999999</v>
      </c>
      <c r="CA52" s="64">
        <f>BY52/BZ52</f>
        <v>0</v>
      </c>
      <c r="CB52" s="62">
        <v>0</v>
      </c>
      <c r="CC52" s="62">
        <v>66892.004516000001</v>
      </c>
      <c r="CD52" s="61">
        <f>CB52/CC52</f>
        <v>0</v>
      </c>
      <c r="CE52" s="62">
        <v>0</v>
      </c>
      <c r="CF52" s="62">
        <v>391674.75926000002</v>
      </c>
      <c r="CG52" s="61">
        <f>CE52/CF52</f>
        <v>0</v>
      </c>
      <c r="CH52" s="79">
        <v>0</v>
      </c>
      <c r="CI52" s="79">
        <v>14902624.6</v>
      </c>
      <c r="CJ52" s="64">
        <f>CH52/CI52</f>
        <v>0</v>
      </c>
      <c r="CK52" s="79">
        <v>0</v>
      </c>
      <c r="CL52" s="79">
        <v>260193867</v>
      </c>
      <c r="CM52" s="64">
        <f>CK52/CL52</f>
        <v>0</v>
      </c>
      <c r="CN52" s="62">
        <v>0</v>
      </c>
      <c r="CO52" s="62">
        <v>2379972.1353000002</v>
      </c>
      <c r="CP52" s="61">
        <f>CN52/CO52</f>
        <v>0</v>
      </c>
      <c r="CQ52" s="62">
        <v>0</v>
      </c>
      <c r="CR52" s="62">
        <v>32007623.287999999</v>
      </c>
      <c r="CS52" s="61">
        <f>CQ52/CR52</f>
        <v>0</v>
      </c>
      <c r="CT52" s="79">
        <v>0</v>
      </c>
      <c r="CU52" s="79">
        <v>2060883.92</v>
      </c>
      <c r="CV52" s="64">
        <f>CT52/CU52</f>
        <v>0</v>
      </c>
      <c r="CW52" s="79">
        <v>0</v>
      </c>
      <c r="CX52" s="79">
        <v>32911821.600000001</v>
      </c>
      <c r="CY52" s="64">
        <f>CW52/CX52</f>
        <v>0</v>
      </c>
      <c r="CZ52" s="81">
        <v>0</v>
      </c>
      <c r="DA52" s="81">
        <v>885515.91899999999</v>
      </c>
      <c r="DB52" s="61">
        <f>CZ52/DA52</f>
        <v>0</v>
      </c>
      <c r="DC52" s="81">
        <v>0</v>
      </c>
      <c r="DD52" s="81">
        <v>11493595.6</v>
      </c>
      <c r="DE52" s="61">
        <f>DC52/DD52</f>
        <v>0</v>
      </c>
    </row>
    <row r="53" spans="1:109" x14ac:dyDescent="0.4">
      <c r="A53" s="1" t="s">
        <v>436</v>
      </c>
      <c r="B53" s="63">
        <v>0</v>
      </c>
      <c r="C53" s="63">
        <v>132037.60337999999</v>
      </c>
      <c r="D53" s="80">
        <f>B53/C53</f>
        <v>0</v>
      </c>
      <c r="E53" s="63">
        <v>0</v>
      </c>
      <c r="F53" s="63">
        <v>1505571.852</v>
      </c>
      <c r="G53" s="80">
        <f>E53/F53</f>
        <v>0</v>
      </c>
      <c r="H53" s="81">
        <v>0</v>
      </c>
      <c r="I53" s="81">
        <v>41282.54</v>
      </c>
      <c r="J53" s="61">
        <f>H53/I53</f>
        <v>0</v>
      </c>
      <c r="K53" s="81">
        <v>0</v>
      </c>
      <c r="L53" s="81">
        <v>316333</v>
      </c>
      <c r="M53" s="61">
        <f>K53/L53</f>
        <v>0</v>
      </c>
      <c r="N53" s="79">
        <v>0</v>
      </c>
      <c r="O53" s="79">
        <v>2219001</v>
      </c>
      <c r="P53" s="64">
        <f>N53/O53</f>
        <v>0</v>
      </c>
      <c r="Q53" s="79">
        <v>0</v>
      </c>
      <c r="R53" s="79">
        <v>24224751.300000001</v>
      </c>
      <c r="S53" s="64">
        <f>Q53/R53</f>
        <v>0</v>
      </c>
      <c r="T53" s="81">
        <v>0</v>
      </c>
      <c r="U53" s="81">
        <v>847884.6</v>
      </c>
      <c r="V53" s="61">
        <f>T53/U53</f>
        <v>0</v>
      </c>
      <c r="W53" s="81">
        <v>0</v>
      </c>
      <c r="X53" s="81">
        <v>8381083.6100000003</v>
      </c>
      <c r="Y53" s="61">
        <f>W53/X53</f>
        <v>0</v>
      </c>
      <c r="Z53" s="79">
        <v>0</v>
      </c>
      <c r="AA53" s="79">
        <v>9153068</v>
      </c>
      <c r="AB53" s="64">
        <f>Z53/AA53</f>
        <v>0</v>
      </c>
      <c r="AC53" s="79">
        <v>0</v>
      </c>
      <c r="AD53" s="79">
        <v>157459720.19999999</v>
      </c>
      <c r="AE53" s="64">
        <f>AC53/AD53</f>
        <v>0</v>
      </c>
      <c r="AF53" s="81">
        <v>0</v>
      </c>
      <c r="AG53" s="81">
        <v>1130202.71</v>
      </c>
      <c r="AH53" s="61">
        <f>AF53/AG53</f>
        <v>0</v>
      </c>
      <c r="AI53" s="81">
        <v>0</v>
      </c>
      <c r="AJ53" s="81">
        <v>11857204.43</v>
      </c>
      <c r="AK53" s="61">
        <f>AI53/AJ53</f>
        <v>0</v>
      </c>
      <c r="AL53" s="79">
        <v>0</v>
      </c>
      <c r="AM53" s="79">
        <v>3323002</v>
      </c>
      <c r="AN53" s="64">
        <f>AL53/AM53</f>
        <v>0</v>
      </c>
      <c r="AO53" s="79">
        <v>0</v>
      </c>
      <c r="AP53" s="79">
        <v>40597358.5</v>
      </c>
      <c r="AQ53" s="64">
        <f>AO53/AP53</f>
        <v>0</v>
      </c>
      <c r="AR53" s="62">
        <v>0</v>
      </c>
      <c r="AS53" s="62">
        <v>249839.36820999999</v>
      </c>
      <c r="AT53" s="61">
        <f>AR53/AS53</f>
        <v>0</v>
      </c>
      <c r="AU53" s="62">
        <v>0</v>
      </c>
      <c r="AV53" s="62">
        <v>2634054.2768000001</v>
      </c>
      <c r="AW53" s="61">
        <f>AU53/AV53</f>
        <v>0</v>
      </c>
      <c r="AX53" s="79">
        <v>0</v>
      </c>
      <c r="AY53" s="79">
        <v>1371982</v>
      </c>
      <c r="AZ53" s="64">
        <f>AX53/AY53</f>
        <v>0</v>
      </c>
      <c r="BA53" s="79">
        <v>0</v>
      </c>
      <c r="BB53" s="79">
        <v>19048182.699999999</v>
      </c>
      <c r="BC53" s="64">
        <f>BA53/BB53</f>
        <v>0</v>
      </c>
      <c r="BD53" s="81">
        <v>0</v>
      </c>
      <c r="BE53" s="81">
        <v>14553126.699999999</v>
      </c>
      <c r="BF53" s="61">
        <f>BD53/BE53</f>
        <v>0</v>
      </c>
      <c r="BG53" s="81">
        <v>0</v>
      </c>
      <c r="BH53" s="81">
        <v>193826429</v>
      </c>
      <c r="BI53" s="61">
        <f>BG53/BH53</f>
        <v>0</v>
      </c>
      <c r="BJ53" s="83">
        <v>0</v>
      </c>
      <c r="BK53" s="83">
        <v>8410380.9651999995</v>
      </c>
      <c r="BL53" s="64">
        <f>BJ53/BK53</f>
        <v>0</v>
      </c>
      <c r="BM53" s="83">
        <v>0</v>
      </c>
      <c r="BN53" s="83">
        <v>132077069.09</v>
      </c>
      <c r="BO53" s="64">
        <f>BM53/BN53</f>
        <v>0</v>
      </c>
      <c r="BP53" s="62">
        <v>0</v>
      </c>
      <c r="BQ53" s="62">
        <v>655303.89786999999</v>
      </c>
      <c r="BR53" s="61">
        <f>BP53/BQ53</f>
        <v>0</v>
      </c>
      <c r="BS53" s="62">
        <v>0</v>
      </c>
      <c r="BT53" s="62">
        <v>8456393.3651999999</v>
      </c>
      <c r="BU53" s="61">
        <f>BS53/BT53</f>
        <v>0</v>
      </c>
      <c r="BV53" s="79">
        <v>0</v>
      </c>
      <c r="BW53" s="79">
        <v>380811.554</v>
      </c>
      <c r="BX53" s="64">
        <f>BV53/BW53</f>
        <v>0</v>
      </c>
      <c r="BY53" s="79">
        <v>0</v>
      </c>
      <c r="BZ53" s="79">
        <v>22846930.899999999</v>
      </c>
      <c r="CA53" s="64">
        <f>BY53/BZ53</f>
        <v>0</v>
      </c>
      <c r="CB53" s="62">
        <v>0</v>
      </c>
      <c r="CC53" s="62">
        <v>66892.004516000001</v>
      </c>
      <c r="CD53" s="61">
        <f>CB53/CC53</f>
        <v>0</v>
      </c>
      <c r="CE53" s="62">
        <v>0</v>
      </c>
      <c r="CF53" s="62">
        <v>391674.75926000002</v>
      </c>
      <c r="CG53" s="61">
        <f>CE53/CF53</f>
        <v>0</v>
      </c>
      <c r="CH53" s="79">
        <v>2456.4829</v>
      </c>
      <c r="CI53" s="79">
        <v>14902624.6</v>
      </c>
      <c r="CJ53" s="64">
        <f>CH53/CI53</f>
        <v>1.6483558875931157E-4</v>
      </c>
      <c r="CK53" s="79">
        <v>20000</v>
      </c>
      <c r="CL53" s="79">
        <v>260193867</v>
      </c>
      <c r="CM53" s="64">
        <f>CK53/CL53</f>
        <v>7.6865762558500276E-5</v>
      </c>
      <c r="CN53" s="62">
        <v>0</v>
      </c>
      <c r="CO53" s="62">
        <v>2379972.1353000002</v>
      </c>
      <c r="CP53" s="61">
        <f>CN53/CO53</f>
        <v>0</v>
      </c>
      <c r="CQ53" s="62">
        <v>0</v>
      </c>
      <c r="CR53" s="62">
        <v>32007623.287999999</v>
      </c>
      <c r="CS53" s="61">
        <f>CQ53/CR53</f>
        <v>0</v>
      </c>
      <c r="CT53" s="79">
        <v>0</v>
      </c>
      <c r="CU53" s="79">
        <v>2060883.92</v>
      </c>
      <c r="CV53" s="64">
        <f>CT53/CU53</f>
        <v>0</v>
      </c>
      <c r="CW53" s="79">
        <v>0</v>
      </c>
      <c r="CX53" s="79">
        <v>32911821.600000001</v>
      </c>
      <c r="CY53" s="64">
        <f>CW53/CX53</f>
        <v>0</v>
      </c>
      <c r="CZ53" s="81">
        <v>0</v>
      </c>
      <c r="DA53" s="81">
        <v>885515.91899999999</v>
      </c>
      <c r="DB53" s="61">
        <f>CZ53/DA53</f>
        <v>0</v>
      </c>
      <c r="DC53" s="81">
        <v>0</v>
      </c>
      <c r="DD53" s="81">
        <v>11493595.6</v>
      </c>
      <c r="DE53" s="61">
        <f>DC53/DD53</f>
        <v>0</v>
      </c>
    </row>
    <row r="54" spans="1:109" s="91" customFormat="1" x14ac:dyDescent="0.4">
      <c r="A54" s="84" t="s">
        <v>563</v>
      </c>
      <c r="B54" s="85">
        <v>0</v>
      </c>
      <c r="C54" s="85">
        <v>132037.60337999999</v>
      </c>
      <c r="D54" s="87">
        <f>B54/C54</f>
        <v>0</v>
      </c>
      <c r="E54" s="85">
        <v>0</v>
      </c>
      <c r="F54" s="85">
        <v>1505571.852</v>
      </c>
      <c r="G54" s="87">
        <f>E54/F54</f>
        <v>0</v>
      </c>
      <c r="H54" s="86">
        <v>0</v>
      </c>
      <c r="I54" s="86">
        <v>41282.54</v>
      </c>
      <c r="J54" s="88">
        <f>H54/I54</f>
        <v>0</v>
      </c>
      <c r="K54" s="86">
        <f>SUM(K52:K53)</f>
        <v>0</v>
      </c>
      <c r="L54" s="86">
        <v>316333</v>
      </c>
      <c r="M54" s="88">
        <f>K54/L54</f>
        <v>0</v>
      </c>
      <c r="N54" s="86">
        <v>0</v>
      </c>
      <c r="O54" s="86">
        <v>2219001</v>
      </c>
      <c r="P54" s="88">
        <f>N54/O54</f>
        <v>0</v>
      </c>
      <c r="Q54" s="86">
        <v>0</v>
      </c>
      <c r="R54" s="86">
        <v>24224751.300000001</v>
      </c>
      <c r="S54" s="88">
        <f>Q54/R54</f>
        <v>0</v>
      </c>
      <c r="T54" s="86">
        <v>0</v>
      </c>
      <c r="U54" s="86">
        <v>847884.6</v>
      </c>
      <c r="V54" s="88">
        <f>T54/U54</f>
        <v>0</v>
      </c>
      <c r="W54" s="86">
        <v>0</v>
      </c>
      <c r="X54" s="86">
        <v>8381083.6100000003</v>
      </c>
      <c r="Y54" s="88">
        <f>W54/X54</f>
        <v>0</v>
      </c>
      <c r="Z54" s="86">
        <f>Z52</f>
        <v>954000</v>
      </c>
      <c r="AA54" s="86">
        <v>9153068</v>
      </c>
      <c r="AB54" s="88">
        <f>Z54/AA54</f>
        <v>0.10422734759536366</v>
      </c>
      <c r="AC54" s="86">
        <f>SUM(AC52:AC53)</f>
        <v>19633633.989999998</v>
      </c>
      <c r="AD54" s="86">
        <v>157459720.19999999</v>
      </c>
      <c r="AE54" s="88">
        <f>AC54/AD54</f>
        <v>0.12468988237158064</v>
      </c>
      <c r="AF54" s="86">
        <v>0</v>
      </c>
      <c r="AG54" s="86">
        <v>1130202.71</v>
      </c>
      <c r="AH54" s="88">
        <f>AF54/AG54</f>
        <v>0</v>
      </c>
      <c r="AI54" s="86">
        <v>0</v>
      </c>
      <c r="AJ54" s="86">
        <v>11857204.43</v>
      </c>
      <c r="AK54" s="88">
        <f>AI54/AJ54</f>
        <v>0</v>
      </c>
      <c r="AL54" s="86">
        <v>0</v>
      </c>
      <c r="AM54" s="86">
        <v>3323002</v>
      </c>
      <c r="AN54" s="88">
        <f>AL54/AM54</f>
        <v>0</v>
      </c>
      <c r="AO54" s="86">
        <v>0</v>
      </c>
      <c r="AP54" s="86">
        <v>40597358.5</v>
      </c>
      <c r="AQ54" s="88">
        <f>AO54/AP54</f>
        <v>0</v>
      </c>
      <c r="AR54" s="90">
        <v>0</v>
      </c>
      <c r="AS54" s="90">
        <v>249839.36820999999</v>
      </c>
      <c r="AT54" s="88">
        <f>AR54/AS54</f>
        <v>0</v>
      </c>
      <c r="AU54" s="90">
        <v>0</v>
      </c>
      <c r="AV54" s="90">
        <v>2634054.2768000001</v>
      </c>
      <c r="AW54" s="88">
        <f>AU54/AV54</f>
        <v>0</v>
      </c>
      <c r="AX54" s="86">
        <v>0</v>
      </c>
      <c r="AY54" s="86">
        <v>1371982</v>
      </c>
      <c r="AZ54" s="88">
        <f>AX54/AY54</f>
        <v>0</v>
      </c>
      <c r="BA54" s="86">
        <v>0</v>
      </c>
      <c r="BB54" s="86">
        <v>19048182.699999999</v>
      </c>
      <c r="BC54" s="88">
        <f>BA54/BB54</f>
        <v>0</v>
      </c>
      <c r="BD54" s="86">
        <v>0</v>
      </c>
      <c r="BE54" s="86">
        <v>14553126.699999999</v>
      </c>
      <c r="BF54" s="88">
        <f>BD54/BE54</f>
        <v>0</v>
      </c>
      <c r="BG54" s="86">
        <v>0</v>
      </c>
      <c r="BH54" s="86">
        <v>193826429</v>
      </c>
      <c r="BI54" s="88">
        <f>BG54/BH54</f>
        <v>0</v>
      </c>
      <c r="BJ54" s="90">
        <v>0</v>
      </c>
      <c r="BK54" s="90">
        <v>8410380.9651999995</v>
      </c>
      <c r="BL54" s="88">
        <f>BJ54/BK54</f>
        <v>0</v>
      </c>
      <c r="BM54" s="90">
        <v>0</v>
      </c>
      <c r="BN54" s="90">
        <v>132077069.09</v>
      </c>
      <c r="BO54" s="88">
        <f>BM54/BN54</f>
        <v>0</v>
      </c>
      <c r="BP54" s="90">
        <v>0</v>
      </c>
      <c r="BQ54" s="90">
        <v>655303.89786999999</v>
      </c>
      <c r="BR54" s="88">
        <f>BP54/BQ54</f>
        <v>0</v>
      </c>
      <c r="BS54" s="90">
        <v>0</v>
      </c>
      <c r="BT54" s="90">
        <v>8456393.3651999999</v>
      </c>
      <c r="BU54" s="88">
        <f>BS54/BT54</f>
        <v>0</v>
      </c>
      <c r="BV54" s="86">
        <v>0</v>
      </c>
      <c r="BW54" s="86">
        <v>380811.554</v>
      </c>
      <c r="BX54" s="88">
        <f>BV54/BW54</f>
        <v>0</v>
      </c>
      <c r="BY54" s="86">
        <v>0</v>
      </c>
      <c r="BZ54" s="86">
        <v>22846930.899999999</v>
      </c>
      <c r="CA54" s="88">
        <f>BY54/BZ54</f>
        <v>0</v>
      </c>
      <c r="CB54" s="90">
        <v>0</v>
      </c>
      <c r="CC54" s="90">
        <v>66892.004516000001</v>
      </c>
      <c r="CD54" s="88">
        <f>CB54/CC54</f>
        <v>0</v>
      </c>
      <c r="CE54" s="90">
        <v>0</v>
      </c>
      <c r="CF54" s="90">
        <v>391674.75926000002</v>
      </c>
      <c r="CG54" s="88">
        <f>CE54/CF54</f>
        <v>0</v>
      </c>
      <c r="CH54" s="86">
        <f>SUM(CH52:CH53)</f>
        <v>2456.4829</v>
      </c>
      <c r="CI54" s="86">
        <v>14902624.6</v>
      </c>
      <c r="CJ54" s="88">
        <f>CH54/CI54</f>
        <v>1.6483558875931157E-4</v>
      </c>
      <c r="CK54" s="86">
        <f>SUM(CK52:CK53)</f>
        <v>20000</v>
      </c>
      <c r="CL54" s="86">
        <v>260193867</v>
      </c>
      <c r="CM54" s="88">
        <f>CK54/CL54</f>
        <v>7.6865762558500276E-5</v>
      </c>
      <c r="CN54" s="90">
        <v>0</v>
      </c>
      <c r="CO54" s="90">
        <v>2379972.1353000002</v>
      </c>
      <c r="CP54" s="88">
        <f>CN54/CO54</f>
        <v>0</v>
      </c>
      <c r="CQ54" s="90">
        <v>0</v>
      </c>
      <c r="CR54" s="90">
        <v>32007623.287999999</v>
      </c>
      <c r="CS54" s="88">
        <f>CQ54/CR54</f>
        <v>0</v>
      </c>
      <c r="CT54" s="86">
        <v>0</v>
      </c>
      <c r="CU54" s="86">
        <v>2060883.92</v>
      </c>
      <c r="CV54" s="88">
        <f>CT54/CU54</f>
        <v>0</v>
      </c>
      <c r="CW54" s="86">
        <v>0</v>
      </c>
      <c r="CX54" s="86">
        <v>32911821.600000001</v>
      </c>
      <c r="CY54" s="88">
        <f>CW54/CX54</f>
        <v>0</v>
      </c>
      <c r="CZ54" s="86">
        <v>0</v>
      </c>
      <c r="DA54" s="86">
        <v>885515.91899999999</v>
      </c>
      <c r="DB54" s="88">
        <f>CZ54/DA54</f>
        <v>0</v>
      </c>
      <c r="DC54" s="86">
        <v>0</v>
      </c>
      <c r="DD54" s="86">
        <v>11493595.6</v>
      </c>
      <c r="DE54" s="88">
        <f>DC54/DD54</f>
        <v>0</v>
      </c>
    </row>
    <row r="55" spans="1:109" x14ac:dyDescent="0.4">
      <c r="A55" s="65"/>
      <c r="B55" s="154" t="s">
        <v>310</v>
      </c>
      <c r="C55" s="154"/>
      <c r="D55" s="154"/>
      <c r="E55" s="154"/>
      <c r="F55" s="154"/>
      <c r="G55" s="154"/>
      <c r="H55" s="151" t="s">
        <v>313</v>
      </c>
      <c r="I55" s="151"/>
      <c r="J55" s="151"/>
      <c r="K55" s="151"/>
      <c r="L55" s="151"/>
      <c r="M55" s="151"/>
      <c r="N55" s="149" t="s">
        <v>330</v>
      </c>
      <c r="O55" s="149"/>
      <c r="P55" s="149"/>
      <c r="Q55" s="149"/>
      <c r="R55" s="149"/>
      <c r="S55" s="149"/>
      <c r="T55" s="151" t="s">
        <v>338</v>
      </c>
      <c r="U55" s="151"/>
      <c r="V55" s="151"/>
      <c r="W55" s="151"/>
      <c r="X55" s="151"/>
      <c r="Y55" s="151"/>
      <c r="Z55" s="149" t="s">
        <v>344</v>
      </c>
      <c r="AA55" s="149"/>
      <c r="AB55" s="149"/>
      <c r="AC55" s="149"/>
      <c r="AD55" s="149"/>
      <c r="AE55" s="149"/>
      <c r="AF55" s="151" t="s">
        <v>367</v>
      </c>
      <c r="AG55" s="151"/>
      <c r="AH55" s="151"/>
      <c r="AI55" s="151"/>
      <c r="AJ55" s="151"/>
      <c r="AK55" s="151"/>
      <c r="AL55" s="149" t="s">
        <v>371</v>
      </c>
      <c r="AM55" s="149"/>
      <c r="AN55" s="149"/>
      <c r="AO55" s="149"/>
      <c r="AP55" s="149"/>
      <c r="AQ55" s="149"/>
      <c r="AR55" s="143" t="s">
        <v>385</v>
      </c>
      <c r="AS55" s="143"/>
      <c r="AT55" s="143"/>
      <c r="AU55" s="147"/>
      <c r="AV55" s="143"/>
      <c r="AW55" s="143"/>
      <c r="AX55" s="148" t="s">
        <v>390</v>
      </c>
      <c r="AY55" s="149"/>
      <c r="AZ55" s="149"/>
      <c r="BA55" s="148"/>
      <c r="BB55" s="149"/>
      <c r="BC55" s="152"/>
      <c r="BD55" s="150" t="s">
        <v>392</v>
      </c>
      <c r="BE55" s="151"/>
      <c r="BF55" s="151"/>
      <c r="BG55" s="150"/>
      <c r="BH55" s="151"/>
      <c r="BI55" s="151"/>
      <c r="BJ55" s="153" t="s">
        <v>558</v>
      </c>
      <c r="BK55" s="144"/>
      <c r="BL55" s="144"/>
      <c r="BM55" s="153"/>
      <c r="BN55" s="144"/>
      <c r="BO55" s="144"/>
      <c r="BP55" s="147" t="s">
        <v>418</v>
      </c>
      <c r="BQ55" s="143"/>
      <c r="BR55" s="143"/>
      <c r="BS55" s="147"/>
      <c r="BT55" s="143"/>
      <c r="BU55" s="143"/>
      <c r="BV55" s="148" t="s">
        <v>559</v>
      </c>
      <c r="BW55" s="149"/>
      <c r="BX55" s="149"/>
      <c r="BY55" s="148"/>
      <c r="BZ55" s="149"/>
      <c r="CA55" s="149"/>
      <c r="CB55" s="147" t="s">
        <v>453</v>
      </c>
      <c r="CC55" s="143"/>
      <c r="CD55" s="143"/>
      <c r="CE55" s="147"/>
      <c r="CF55" s="143"/>
      <c r="CG55" s="143"/>
      <c r="CH55" s="148" t="s">
        <v>384</v>
      </c>
      <c r="CI55" s="149"/>
      <c r="CJ55" s="149"/>
      <c r="CK55" s="148"/>
      <c r="CL55" s="149"/>
      <c r="CM55" s="149"/>
      <c r="CN55" s="147" t="s">
        <v>482</v>
      </c>
      <c r="CO55" s="143"/>
      <c r="CP55" s="143"/>
      <c r="CQ55" s="147"/>
      <c r="CR55" s="143"/>
      <c r="CS55" s="143"/>
      <c r="CT55" s="148" t="s">
        <v>560</v>
      </c>
      <c r="CU55" s="149"/>
      <c r="CV55" s="149"/>
      <c r="CW55" s="148"/>
      <c r="CX55" s="149"/>
      <c r="CY55" s="149"/>
      <c r="CZ55" s="150" t="s">
        <v>561</v>
      </c>
      <c r="DA55" s="151"/>
      <c r="DB55" s="151"/>
      <c r="DC55" s="150"/>
      <c r="DD55" s="151"/>
      <c r="DE55" s="151"/>
    </row>
    <row r="56" spans="1:109" x14ac:dyDescent="0.4">
      <c r="A56" s="5" t="s">
        <v>576</v>
      </c>
      <c r="B56" s="71" t="s">
        <v>577</v>
      </c>
      <c r="C56" s="71"/>
      <c r="D56" s="72"/>
      <c r="E56" s="71"/>
      <c r="F56" s="71"/>
      <c r="G56" s="72"/>
      <c r="H56" s="81"/>
      <c r="I56" s="81"/>
      <c r="K56" s="81"/>
      <c r="L56" s="81"/>
      <c r="N56" s="79"/>
      <c r="O56" s="79"/>
      <c r="P56" s="64"/>
      <c r="Q56" s="79"/>
      <c r="R56" s="79"/>
      <c r="S56" s="64"/>
      <c r="T56" s="81"/>
      <c r="U56" s="81"/>
      <c r="W56" s="81"/>
      <c r="X56" s="81"/>
      <c r="Z56" s="95"/>
      <c r="AA56" s="95"/>
      <c r="AB56" s="101"/>
      <c r="AC56" s="95"/>
      <c r="AD56" s="95"/>
      <c r="AE56" s="64"/>
      <c r="AF56" s="81"/>
      <c r="AG56" s="81"/>
      <c r="AI56" s="81"/>
      <c r="AJ56" s="81"/>
      <c r="AL56" s="79"/>
      <c r="AM56" s="79"/>
      <c r="AN56" s="64"/>
      <c r="AO56" s="79"/>
      <c r="AP56" s="79"/>
      <c r="AQ56" s="64"/>
      <c r="AX56" s="79"/>
      <c r="AY56" s="79"/>
      <c r="BA56" s="79"/>
      <c r="BB56" s="79"/>
      <c r="BD56" s="81"/>
      <c r="BE56" s="81"/>
      <c r="BG56" s="81"/>
      <c r="BH56" s="81"/>
      <c r="BJ56" s="83"/>
      <c r="BK56" s="83"/>
      <c r="BL56" s="64"/>
      <c r="BM56" s="83"/>
      <c r="BN56" s="83"/>
      <c r="BO56" s="64"/>
      <c r="BV56" s="79"/>
      <c r="BW56" s="79"/>
      <c r="BY56" s="79"/>
      <c r="BZ56" s="79"/>
      <c r="CH56" s="79"/>
      <c r="CI56" s="79"/>
      <c r="CJ56" s="64"/>
      <c r="CK56" s="79"/>
      <c r="CL56" s="79"/>
      <c r="CM56" s="64"/>
      <c r="CT56" s="79"/>
      <c r="CU56" s="79"/>
      <c r="CW56" s="79"/>
      <c r="CX56" s="79"/>
      <c r="CZ56" s="81"/>
      <c r="DA56" s="81"/>
      <c r="DC56" s="81"/>
      <c r="DD56" s="81"/>
    </row>
    <row r="57" spans="1:109" x14ac:dyDescent="0.4">
      <c r="A57" s="1" t="s">
        <v>344</v>
      </c>
      <c r="B57" s="63">
        <v>0</v>
      </c>
      <c r="C57" s="63">
        <v>146663.57251</v>
      </c>
      <c r="D57" s="80">
        <f t="shared" ref="D57:D65" si="36">B57/C57</f>
        <v>0</v>
      </c>
      <c r="E57" s="63">
        <v>0</v>
      </c>
      <c r="F57" s="63">
        <v>40684.243782999998</v>
      </c>
      <c r="G57" s="80">
        <f t="shared" ref="G57:G65" si="37">E57/F57</f>
        <v>0</v>
      </c>
      <c r="H57" s="81">
        <v>47345.97</v>
      </c>
      <c r="I57" s="81">
        <v>821674.3</v>
      </c>
      <c r="J57" s="61">
        <f t="shared" ref="J57:J65" si="38">H57/I57</f>
        <v>5.7621334876848403E-2</v>
      </c>
      <c r="K57" s="81">
        <v>12116.29</v>
      </c>
      <c r="L57" s="81">
        <v>181100.5</v>
      </c>
      <c r="M57" s="61">
        <f t="shared" ref="M57:M65" si="39">K57/L57</f>
        <v>6.6903680553063088E-2</v>
      </c>
      <c r="N57" s="79">
        <v>179143.1</v>
      </c>
      <c r="O57" s="79">
        <v>1151565</v>
      </c>
      <c r="P57" s="64">
        <f t="shared" ref="P57:P65" si="40">N57/O57</f>
        <v>0.1555649051508165</v>
      </c>
      <c r="Q57" s="79">
        <v>60370.49</v>
      </c>
      <c r="R57" s="79">
        <v>311595.11200000002</v>
      </c>
      <c r="S57" s="64">
        <f t="shared" ref="S57:S65" si="41">Q57/R57</f>
        <v>0.19374658868204581</v>
      </c>
      <c r="T57" s="81">
        <v>192931.5</v>
      </c>
      <c r="U57" s="81">
        <v>1304934</v>
      </c>
      <c r="V57" s="61">
        <f t="shared" ref="V57:V65" si="42">T57/U57</f>
        <v>0.14784770724036617</v>
      </c>
      <c r="W57" s="81">
        <v>39408.28</v>
      </c>
      <c r="X57" s="81">
        <v>249431.236</v>
      </c>
      <c r="Y57" s="61">
        <f t="shared" ref="Y57:Y65" si="43">W57/X57</f>
        <v>0.15799256192596503</v>
      </c>
      <c r="Z57" s="95">
        <v>0</v>
      </c>
      <c r="AA57" s="95">
        <v>3804542</v>
      </c>
      <c r="AB57" s="101">
        <f t="shared" ref="AB57:AB65" si="44">Z57/AA57</f>
        <v>0</v>
      </c>
      <c r="AC57" s="95">
        <v>0</v>
      </c>
      <c r="AD57" s="95">
        <v>2022832.0120000001</v>
      </c>
      <c r="AE57" s="102">
        <f t="shared" ref="AE57:AE65" si="45">AC57/AD57</f>
        <v>0</v>
      </c>
      <c r="AF57" s="81">
        <v>183007</v>
      </c>
      <c r="AG57" s="81">
        <v>4061376</v>
      </c>
      <c r="AH57" s="61">
        <f t="shared" ref="AH57:AH65" si="46">AF57/AG57</f>
        <v>4.5060344080429887E-2</v>
      </c>
      <c r="AI57" s="81">
        <v>48000.08</v>
      </c>
      <c r="AJ57" s="81">
        <v>825442.1</v>
      </c>
      <c r="AK57" s="61">
        <f t="shared" ref="AK57:AK65" si="47">AI57/AJ57</f>
        <v>5.8150753396270925E-2</v>
      </c>
      <c r="AL57" s="79">
        <v>428975.6</v>
      </c>
      <c r="AM57" s="79">
        <v>4344202</v>
      </c>
      <c r="AN57" s="64">
        <f t="shared" ref="AN57:AN65" si="48">AL57/AM57</f>
        <v>9.8746697322085852E-2</v>
      </c>
      <c r="AO57" s="79">
        <v>126544.9</v>
      </c>
      <c r="AP57" s="79">
        <v>939899.96100000001</v>
      </c>
      <c r="AQ57" s="102">
        <f t="shared" ref="AQ57:AQ65" si="49">AO57/AP57</f>
        <v>0.13463656266711985</v>
      </c>
      <c r="AR57" s="62">
        <v>101778.2</v>
      </c>
      <c r="AS57" s="62">
        <v>260275.38086</v>
      </c>
      <c r="AT57" s="61">
        <f t="shared" ref="AT57:AT65" si="50">AR57/AS57</f>
        <v>0.39104044210291888</v>
      </c>
      <c r="AU57" s="62">
        <v>51576.25</v>
      </c>
      <c r="AV57" s="62">
        <v>123320.83989</v>
      </c>
      <c r="AW57" s="61">
        <f t="shared" ref="AW57:AW65" si="51">AU57/AV57</f>
        <v>0.41822817656776501</v>
      </c>
      <c r="AX57" s="79">
        <v>56179.35</v>
      </c>
      <c r="AY57" s="79">
        <v>19048182.699999999</v>
      </c>
      <c r="AZ57" s="64">
        <f t="shared" ref="AZ57:AZ65" si="52">AX57/AY57</f>
        <v>2.9493285992054246E-3</v>
      </c>
      <c r="BA57" s="79">
        <v>16099.27</v>
      </c>
      <c r="BB57" s="79">
        <v>632074.98600000003</v>
      </c>
      <c r="BC57" s="64">
        <f t="shared" ref="BC57:BC65" si="53">BA57/BB57</f>
        <v>2.5470506437664978E-2</v>
      </c>
      <c r="BD57" s="81">
        <v>1512309</v>
      </c>
      <c r="BE57" s="81">
        <v>7512005</v>
      </c>
      <c r="BF57" s="61">
        <f t="shared" ref="BF57:BF65" si="54">BD57/BE57</f>
        <v>0.20131895545862921</v>
      </c>
      <c r="BG57" s="81">
        <v>243094.3</v>
      </c>
      <c r="BH57" s="81">
        <v>1402473</v>
      </c>
      <c r="BI57" s="61">
        <f t="shared" ref="BI57:BI65" si="55">BG57/BH57</f>
        <v>0.1733326060466048</v>
      </c>
      <c r="BJ57" s="83">
        <v>613888.6</v>
      </c>
      <c r="BK57" s="83">
        <v>2438487.5337</v>
      </c>
      <c r="BL57" s="64">
        <f t="shared" ref="BL57:BL65" si="56">BJ57/BK57</f>
        <v>0.25174973893285646</v>
      </c>
      <c r="BM57" s="83">
        <v>232818.9</v>
      </c>
      <c r="BN57" s="83">
        <v>906407.73979999998</v>
      </c>
      <c r="BO57" s="102">
        <f t="shared" ref="BO57:BO65" si="57">BM57/BN57</f>
        <v>0.25685890552012691</v>
      </c>
      <c r="BP57" s="62">
        <v>189635.8</v>
      </c>
      <c r="BQ57" s="62">
        <v>573462.29040000006</v>
      </c>
      <c r="BR57" s="61">
        <f t="shared" ref="BR57:BR65" si="58">BP57/BQ57</f>
        <v>0.3306857367512791</v>
      </c>
      <c r="BS57" s="62">
        <v>65726.19</v>
      </c>
      <c r="BT57" s="62">
        <v>203391.6145</v>
      </c>
      <c r="BU57" s="61">
        <f t="shared" ref="BU57:BU65" si="59">BS57/BT57</f>
        <v>0.3231509330489139</v>
      </c>
      <c r="BV57" s="79">
        <v>177819</v>
      </c>
      <c r="BW57" s="79">
        <v>1413665.06</v>
      </c>
      <c r="BX57" s="64">
        <f t="shared" ref="BX57:BX65" si="60">BV57/BW57</f>
        <v>0.12578580671718659</v>
      </c>
      <c r="BY57" s="63">
        <v>61764.17</v>
      </c>
      <c r="BZ57" s="79">
        <v>535075.05700000003</v>
      </c>
      <c r="CA57" s="64">
        <f t="shared" ref="CA57:CA65" si="61">BY57/BZ57</f>
        <v>0.11543085253551633</v>
      </c>
      <c r="CB57" s="103">
        <v>3172.3470000000002</v>
      </c>
      <c r="CC57" s="62">
        <v>583189.94152999995</v>
      </c>
      <c r="CD57" s="61">
        <f t="shared" ref="CD57:CD65" si="62">CB57/CC57</f>
        <v>5.439646286898127E-3</v>
      </c>
      <c r="CE57" s="62">
        <v>1037.6849999999999</v>
      </c>
      <c r="CF57" s="62">
        <v>234983.14121999999</v>
      </c>
      <c r="CG57" s="61">
        <f t="shared" ref="CG57:CG65" si="63">CE57/CF57</f>
        <v>4.4159976524804408E-3</v>
      </c>
      <c r="CH57" s="79">
        <v>25.276520000000001</v>
      </c>
      <c r="CI57" s="79">
        <v>128433.626</v>
      </c>
      <c r="CJ57" s="64">
        <f t="shared" ref="CJ57:CJ65" si="64">CH57/CI57</f>
        <v>1.9680609188749371E-4</v>
      </c>
      <c r="CK57" s="79">
        <v>27</v>
      </c>
      <c r="CL57" s="79">
        <v>23044.6158</v>
      </c>
      <c r="CM57" s="64">
        <f t="shared" ref="CM57:CM65" si="65">CK57/CL57</f>
        <v>1.1716402752958892E-3</v>
      </c>
      <c r="CN57" s="62">
        <v>3160.6170000000002</v>
      </c>
      <c r="CO57" s="62">
        <v>231620.73173999999</v>
      </c>
      <c r="CP57" s="61">
        <f t="shared" ref="CP57:CP65" si="66">CN57/CO57</f>
        <v>1.3645656743489918E-2</v>
      </c>
      <c r="CQ57" s="62">
        <v>894.85130000000004</v>
      </c>
      <c r="CR57" s="62">
        <v>110175.90616</v>
      </c>
      <c r="CS57" s="61">
        <f t="shared" ref="CS57:CS65" si="67">CQ57/CR57</f>
        <v>8.1220235093912123E-3</v>
      </c>
      <c r="CT57" s="79">
        <v>227449.1</v>
      </c>
      <c r="CU57" s="79">
        <v>3006699.89</v>
      </c>
      <c r="CV57" s="64">
        <f t="shared" ref="CV57:CV65" si="68">CT57/CU57</f>
        <v>7.5647423527859969E-2</v>
      </c>
      <c r="CW57" s="79">
        <v>54192.38</v>
      </c>
      <c r="CX57" s="79">
        <v>647286.11100000003</v>
      </c>
      <c r="CY57" s="64">
        <f t="shared" ref="CY57:CY65" si="69">CW57/CX57</f>
        <v>8.3722451446204438E-2</v>
      </c>
      <c r="CZ57" s="81">
        <v>1983840</v>
      </c>
      <c r="DA57" s="81">
        <v>9482534.8300000001</v>
      </c>
      <c r="DB57" s="61">
        <f t="shared" ref="DB57:DB65" si="70">CZ57/DA57</f>
        <v>0.20920988275452504</v>
      </c>
      <c r="DC57" s="81">
        <v>422323.7</v>
      </c>
      <c r="DD57" s="81">
        <v>1537344.98</v>
      </c>
      <c r="DE57" s="61">
        <f t="shared" ref="DE57:DE65" si="71">DC57/DD57</f>
        <v>0.27470977919347683</v>
      </c>
    </row>
    <row r="58" spans="1:109" x14ac:dyDescent="0.4">
      <c r="A58" s="1" t="s">
        <v>372</v>
      </c>
      <c r="B58" s="63">
        <v>0</v>
      </c>
      <c r="C58" s="63">
        <v>146663.57251</v>
      </c>
      <c r="D58" s="80">
        <f t="shared" si="36"/>
        <v>0</v>
      </c>
      <c r="E58" s="63">
        <v>0</v>
      </c>
      <c r="F58" s="63">
        <v>40684.243782999998</v>
      </c>
      <c r="G58" s="80">
        <f t="shared" si="37"/>
        <v>0</v>
      </c>
      <c r="H58" s="81">
        <v>2.8441040000000002</v>
      </c>
      <c r="I58" s="81">
        <v>821674.3</v>
      </c>
      <c r="J58" s="61">
        <f t="shared" si="38"/>
        <v>3.4613520223280684E-6</v>
      </c>
      <c r="K58" s="81">
        <v>2</v>
      </c>
      <c r="L58" s="81">
        <v>181100.5</v>
      </c>
      <c r="M58" s="61">
        <f t="shared" si="39"/>
        <v>1.1043591817802822E-5</v>
      </c>
      <c r="N58" s="79">
        <v>0</v>
      </c>
      <c r="O58" s="79">
        <v>1151565</v>
      </c>
      <c r="P58" s="64">
        <f t="shared" si="40"/>
        <v>0</v>
      </c>
      <c r="Q58" s="79"/>
      <c r="R58" s="79">
        <v>311595.11200000002</v>
      </c>
      <c r="S58" s="64">
        <f t="shared" si="41"/>
        <v>0</v>
      </c>
      <c r="T58" s="81">
        <v>289.01389999999998</v>
      </c>
      <c r="U58" s="81">
        <v>1304934</v>
      </c>
      <c r="V58" s="61">
        <f t="shared" si="42"/>
        <v>2.2147779121396176E-4</v>
      </c>
      <c r="W58" s="81">
        <v>35.050999699999998</v>
      </c>
      <c r="X58" s="81">
        <v>249431.236</v>
      </c>
      <c r="Y58" s="61">
        <f t="shared" si="43"/>
        <v>1.405236980824647E-4</v>
      </c>
      <c r="Z58" s="95">
        <v>0</v>
      </c>
      <c r="AA58" s="95">
        <v>3804542</v>
      </c>
      <c r="AB58" s="101">
        <f t="shared" si="44"/>
        <v>0</v>
      </c>
      <c r="AC58" s="95"/>
      <c r="AD58" s="95">
        <v>2022832.0120000001</v>
      </c>
      <c r="AE58" s="64">
        <f t="shared" si="45"/>
        <v>0</v>
      </c>
      <c r="AF58" s="81">
        <v>77183.67</v>
      </c>
      <c r="AG58" s="81">
        <v>4061376</v>
      </c>
      <c r="AH58" s="61">
        <f t="shared" si="46"/>
        <v>1.9004315286247814E-2</v>
      </c>
      <c r="AI58" s="81">
        <v>11930.53</v>
      </c>
      <c r="AJ58" s="81">
        <v>825442.1</v>
      </c>
      <c r="AK58" s="61">
        <f t="shared" si="47"/>
        <v>1.4453503159094988E-2</v>
      </c>
      <c r="AL58" s="79">
        <v>2607.3910000000001</v>
      </c>
      <c r="AM58" s="79">
        <v>4344202</v>
      </c>
      <c r="AN58" s="64">
        <f t="shared" si="48"/>
        <v>6.0020022089212247E-4</v>
      </c>
      <c r="AO58" s="79">
        <v>552.389994</v>
      </c>
      <c r="AP58" s="79">
        <v>939899.96100000001</v>
      </c>
      <c r="AQ58" s="64">
        <f t="shared" si="49"/>
        <v>5.8771147666852603E-4</v>
      </c>
      <c r="AR58" s="62">
        <v>0</v>
      </c>
      <c r="AS58" s="62">
        <v>260275.38086</v>
      </c>
      <c r="AT58" s="61">
        <f t="shared" si="50"/>
        <v>0</v>
      </c>
      <c r="AU58" s="62">
        <v>0</v>
      </c>
      <c r="AV58" s="62">
        <v>123320.83989</v>
      </c>
      <c r="AW58" s="61">
        <f t="shared" si="51"/>
        <v>0</v>
      </c>
      <c r="AX58" s="79">
        <v>14708.68</v>
      </c>
      <c r="AY58" s="79">
        <v>19048182.699999999</v>
      </c>
      <c r="AZ58" s="64">
        <f t="shared" si="52"/>
        <v>7.7218284975815571E-4</v>
      </c>
      <c r="BA58" s="79">
        <v>3350.58194</v>
      </c>
      <c r="BB58" s="79">
        <v>632074.98600000003</v>
      </c>
      <c r="BC58" s="64">
        <f t="shared" si="53"/>
        <v>5.300924754519553E-3</v>
      </c>
      <c r="BD58" s="81">
        <v>2915.2910000000002</v>
      </c>
      <c r="BE58" s="81">
        <v>7512005</v>
      </c>
      <c r="BF58" s="61">
        <f t="shared" si="54"/>
        <v>3.88084273106847E-4</v>
      </c>
      <c r="BG58" s="81">
        <v>491.28699999999998</v>
      </c>
      <c r="BH58" s="81">
        <v>1402473</v>
      </c>
      <c r="BI58" s="61">
        <f t="shared" si="55"/>
        <v>3.5030050489385535E-4</v>
      </c>
      <c r="BJ58" s="83">
        <v>51.834580000000003</v>
      </c>
      <c r="BK58" s="83">
        <v>2438487.5337</v>
      </c>
      <c r="BL58" s="64">
        <f t="shared" si="56"/>
        <v>2.1256856671868908E-5</v>
      </c>
      <c r="BM58" s="83">
        <v>21.893999999999998</v>
      </c>
      <c r="BN58" s="83">
        <v>906407.73979999998</v>
      </c>
      <c r="BO58" s="64">
        <f t="shared" si="57"/>
        <v>2.4154692241298534E-5</v>
      </c>
      <c r="BP58" s="62">
        <v>0</v>
      </c>
      <c r="BQ58" s="62">
        <v>573462.29040000006</v>
      </c>
      <c r="BR58" s="61">
        <f t="shared" si="58"/>
        <v>0</v>
      </c>
      <c r="BS58" s="62">
        <v>0</v>
      </c>
      <c r="BT58" s="62">
        <v>203391.6145</v>
      </c>
      <c r="BU58" s="61">
        <f t="shared" si="59"/>
        <v>0</v>
      </c>
      <c r="BV58" s="79">
        <v>0</v>
      </c>
      <c r="BW58" s="79">
        <v>1413665.06</v>
      </c>
      <c r="BX58" s="64">
        <f t="shared" si="60"/>
        <v>0</v>
      </c>
      <c r="BY58" s="79">
        <v>0</v>
      </c>
      <c r="BZ58" s="79">
        <v>535075.05700000003</v>
      </c>
      <c r="CA58" s="64">
        <f t="shared" si="61"/>
        <v>0</v>
      </c>
      <c r="CB58" s="103">
        <v>0</v>
      </c>
      <c r="CC58" s="62">
        <v>583189.94152999995</v>
      </c>
      <c r="CD58" s="61">
        <f t="shared" si="62"/>
        <v>0</v>
      </c>
      <c r="CE58" s="62">
        <v>0</v>
      </c>
      <c r="CF58" s="62">
        <v>234983.14121999999</v>
      </c>
      <c r="CG58" s="61">
        <f t="shared" si="63"/>
        <v>0</v>
      </c>
      <c r="CH58" s="79"/>
      <c r="CI58" s="79">
        <v>128433.626</v>
      </c>
      <c r="CJ58" s="64">
        <f t="shared" si="64"/>
        <v>0</v>
      </c>
      <c r="CK58" s="79">
        <v>0</v>
      </c>
      <c r="CL58" s="79">
        <v>23044.6158</v>
      </c>
      <c r="CM58" s="64">
        <f t="shared" si="65"/>
        <v>0</v>
      </c>
      <c r="CN58" s="62">
        <v>452.065</v>
      </c>
      <c r="CO58" s="62">
        <v>231620.73173999999</v>
      </c>
      <c r="CP58" s="61">
        <f t="shared" si="66"/>
        <v>1.951746705072386E-3</v>
      </c>
      <c r="CQ58" s="62">
        <v>356.66</v>
      </c>
      <c r="CR58" s="62">
        <v>110175.90616</v>
      </c>
      <c r="CS58" s="61">
        <f t="shared" si="67"/>
        <v>3.2371868989400469E-3</v>
      </c>
      <c r="CT58" s="79">
        <v>88376.893899999995</v>
      </c>
      <c r="CU58" s="79">
        <v>3006699.89</v>
      </c>
      <c r="CV58" s="64">
        <f t="shared" si="68"/>
        <v>2.9393320628351767E-2</v>
      </c>
      <c r="CW58" s="79">
        <v>18527.6371</v>
      </c>
      <c r="CX58" s="79">
        <v>647286.11100000003</v>
      </c>
      <c r="CY58" s="64">
        <f t="shared" si="69"/>
        <v>2.8623566588469561E-2</v>
      </c>
      <c r="CZ58" s="81">
        <v>120.555226</v>
      </c>
      <c r="DA58" s="81">
        <v>9482534.8300000001</v>
      </c>
      <c r="DB58" s="61">
        <f t="shared" si="70"/>
        <v>1.2713396592923456E-5</v>
      </c>
      <c r="DC58" s="81">
        <v>19.586000299999998</v>
      </c>
      <c r="DD58" s="81">
        <v>1537344.98</v>
      </c>
      <c r="DE58" s="61">
        <f t="shared" si="71"/>
        <v>1.2740146521960216E-5</v>
      </c>
    </row>
    <row r="59" spans="1:109" x14ac:dyDescent="0.4">
      <c r="A59" s="1" t="s">
        <v>385</v>
      </c>
      <c r="B59" s="63">
        <v>73.546000000000006</v>
      </c>
      <c r="C59" s="63">
        <v>146663.57251</v>
      </c>
      <c r="D59" s="80">
        <f t="shared" si="36"/>
        <v>5.0146057907450331E-4</v>
      </c>
      <c r="E59" s="63">
        <v>0.20799999999999999</v>
      </c>
      <c r="F59" s="63">
        <v>40684.243782999998</v>
      </c>
      <c r="G59" s="80">
        <f t="shared" si="37"/>
        <v>5.11254433311879E-6</v>
      </c>
      <c r="H59" s="81">
        <v>49675.23</v>
      </c>
      <c r="I59" s="81">
        <v>821674.3</v>
      </c>
      <c r="J59" s="61">
        <f t="shared" si="38"/>
        <v>6.045610773027707E-2</v>
      </c>
      <c r="K59" s="81">
        <v>9988.6229999999996</v>
      </c>
      <c r="L59" s="81">
        <v>181100.5</v>
      </c>
      <c r="M59" s="61">
        <f t="shared" si="39"/>
        <v>5.515513761695854E-2</v>
      </c>
      <c r="N59" s="79">
        <v>111.8922</v>
      </c>
      <c r="O59" s="79">
        <v>1151565</v>
      </c>
      <c r="P59" s="64">
        <f t="shared" si="40"/>
        <v>9.7165335869013044E-5</v>
      </c>
      <c r="Q59" s="79">
        <v>24.286000000000001</v>
      </c>
      <c r="R59" s="79">
        <v>311595.11200000002</v>
      </c>
      <c r="S59" s="64">
        <f t="shared" si="41"/>
        <v>7.7940888880182434E-5</v>
      </c>
      <c r="T59" s="81">
        <v>11117.03</v>
      </c>
      <c r="U59" s="81">
        <v>1304934</v>
      </c>
      <c r="V59" s="61">
        <f t="shared" si="42"/>
        <v>8.5192277923634464E-3</v>
      </c>
      <c r="W59" s="81">
        <v>1328.8690200000001</v>
      </c>
      <c r="X59" s="81">
        <v>249431.236</v>
      </c>
      <c r="Y59" s="61">
        <f t="shared" si="43"/>
        <v>5.327596660748616E-3</v>
      </c>
      <c r="Z59" s="95">
        <v>78449.03</v>
      </c>
      <c r="AA59" s="95">
        <v>3804542</v>
      </c>
      <c r="AB59" s="101">
        <f t="shared" si="44"/>
        <v>2.0619835449312951E-2</v>
      </c>
      <c r="AC59" s="95">
        <v>36953.444060000002</v>
      </c>
      <c r="AD59" s="95">
        <v>2022832.0120000001</v>
      </c>
      <c r="AE59" s="64">
        <f t="shared" si="45"/>
        <v>1.826817246354711E-2</v>
      </c>
      <c r="AF59" s="81">
        <v>18042.34</v>
      </c>
      <c r="AG59" s="81">
        <v>4061376</v>
      </c>
      <c r="AH59" s="61">
        <f t="shared" si="46"/>
        <v>4.4424204998502973E-3</v>
      </c>
      <c r="AI59" s="81">
        <v>2908.1170000000002</v>
      </c>
      <c r="AJ59" s="81">
        <v>825442.1</v>
      </c>
      <c r="AK59" s="61">
        <f t="shared" si="47"/>
        <v>3.523102347214905E-3</v>
      </c>
      <c r="AL59" s="79">
        <v>21274.37</v>
      </c>
      <c r="AM59" s="79">
        <v>4344202</v>
      </c>
      <c r="AN59" s="64">
        <f t="shared" si="48"/>
        <v>4.8971871013364478E-3</v>
      </c>
      <c r="AO59" s="79">
        <v>3663.9919599999998</v>
      </c>
      <c r="AP59" s="79">
        <v>939899.96100000001</v>
      </c>
      <c r="AQ59" s="64">
        <f t="shared" si="49"/>
        <v>3.8982786594668234E-3</v>
      </c>
      <c r="AR59" s="62">
        <v>0</v>
      </c>
      <c r="AS59" s="62">
        <v>260275.38086</v>
      </c>
      <c r="AT59" s="61">
        <f t="shared" si="50"/>
        <v>0</v>
      </c>
      <c r="AU59" s="62">
        <v>0</v>
      </c>
      <c r="AV59" s="62">
        <v>123320.83989</v>
      </c>
      <c r="AW59" s="61">
        <f t="shared" si="51"/>
        <v>0</v>
      </c>
      <c r="AX59" s="79">
        <v>41424.449999999997</v>
      </c>
      <c r="AY59" s="79">
        <v>19048182.699999999</v>
      </c>
      <c r="AZ59" s="64">
        <f t="shared" si="52"/>
        <v>2.174719271251005E-3</v>
      </c>
      <c r="BA59" s="79">
        <v>6647.1022000000003</v>
      </c>
      <c r="BB59" s="79">
        <v>632074.98600000003</v>
      </c>
      <c r="BC59" s="64">
        <f t="shared" si="53"/>
        <v>1.0516319024211473E-2</v>
      </c>
      <c r="BD59" s="81">
        <v>224318.7</v>
      </c>
      <c r="BE59" s="81">
        <v>7512005</v>
      </c>
      <c r="BF59" s="61">
        <f t="shared" si="54"/>
        <v>2.9861361913364009E-2</v>
      </c>
      <c r="BG59" s="81">
        <v>52271.78</v>
      </c>
      <c r="BH59" s="81">
        <v>1402473</v>
      </c>
      <c r="BI59" s="61">
        <f t="shared" si="55"/>
        <v>3.7271148891992928E-2</v>
      </c>
      <c r="BJ59" s="83">
        <v>33289.54</v>
      </c>
      <c r="BK59" s="83">
        <v>2438487.5337</v>
      </c>
      <c r="BL59" s="64">
        <f t="shared" si="56"/>
        <v>1.3651716295423767E-2</v>
      </c>
      <c r="BM59" s="83">
        <v>12185.97</v>
      </c>
      <c r="BN59" s="83">
        <v>906407.73979999998</v>
      </c>
      <c r="BO59" s="64">
        <f t="shared" si="57"/>
        <v>1.3444247511267776E-2</v>
      </c>
      <c r="BP59" s="62">
        <v>10782.42</v>
      </c>
      <c r="BQ59" s="62">
        <v>573462.29040000006</v>
      </c>
      <c r="BR59" s="61">
        <f t="shared" si="58"/>
        <v>1.8802317398200798E-2</v>
      </c>
      <c r="BS59" s="62">
        <v>3025.2350000000001</v>
      </c>
      <c r="BT59" s="62">
        <v>203391.6145</v>
      </c>
      <c r="BU59" s="61">
        <f t="shared" si="59"/>
        <v>1.4873941619653155E-2</v>
      </c>
      <c r="BV59" s="79">
        <v>11563.8758</v>
      </c>
      <c r="BW59" s="79">
        <v>1413665.06</v>
      </c>
      <c r="BX59" s="64">
        <f t="shared" si="60"/>
        <v>8.1800676321447732E-3</v>
      </c>
      <c r="BY59" s="79">
        <v>2340.9300199999998</v>
      </c>
      <c r="BZ59" s="79">
        <v>535075.05700000003</v>
      </c>
      <c r="CA59" s="64">
        <f t="shared" si="61"/>
        <v>4.3749563530859929E-3</v>
      </c>
      <c r="CB59" s="103">
        <v>62375.76</v>
      </c>
      <c r="CC59" s="62">
        <v>583189.94152999995</v>
      </c>
      <c r="CD59" s="61">
        <f t="shared" si="62"/>
        <v>0.10695616566423809</v>
      </c>
      <c r="CE59" s="62">
        <v>14059</v>
      </c>
      <c r="CF59" s="62">
        <v>234983.14121999999</v>
      </c>
      <c r="CG59" s="61">
        <f t="shared" si="63"/>
        <v>5.9829824075921426E-2</v>
      </c>
      <c r="CH59" s="79">
        <v>1093.7987499999999</v>
      </c>
      <c r="CI59" s="79">
        <v>128433.626</v>
      </c>
      <c r="CJ59" s="64">
        <f t="shared" si="64"/>
        <v>8.5164515249300833E-3</v>
      </c>
      <c r="CK59" s="79">
        <v>291.18599799999998</v>
      </c>
      <c r="CL59" s="79">
        <v>23044.6158</v>
      </c>
      <c r="CM59" s="64">
        <f t="shared" si="65"/>
        <v>1.2635749735519565E-2</v>
      </c>
      <c r="CN59" s="62">
        <v>270.97039999999998</v>
      </c>
      <c r="CO59" s="62">
        <v>231620.73173999999</v>
      </c>
      <c r="CP59" s="61">
        <f t="shared" si="66"/>
        <v>1.1698883686464257E-3</v>
      </c>
      <c r="CQ59" s="62">
        <v>84.405000000000001</v>
      </c>
      <c r="CR59" s="62">
        <v>110175.90616</v>
      </c>
      <c r="CS59" s="61">
        <f t="shared" si="67"/>
        <v>7.6609308642694625E-4</v>
      </c>
      <c r="CT59" s="79">
        <v>32563.477800000001</v>
      </c>
      <c r="CU59" s="79">
        <v>3006699.89</v>
      </c>
      <c r="CV59" s="64">
        <f t="shared" si="68"/>
        <v>1.083030531524049E-2</v>
      </c>
      <c r="CW59" s="79">
        <v>7847.5889999999999</v>
      </c>
      <c r="CX59" s="79">
        <v>647286.11100000003</v>
      </c>
      <c r="CY59" s="64">
        <f t="shared" si="69"/>
        <v>1.2123833443415256E-2</v>
      </c>
      <c r="CZ59" s="81">
        <v>322694.54300000001</v>
      </c>
      <c r="DA59" s="81">
        <v>9482534.8300000001</v>
      </c>
      <c r="DB59" s="61">
        <f t="shared" si="70"/>
        <v>3.4030409461728285E-2</v>
      </c>
      <c r="DC59" s="81">
        <v>42035.262499999997</v>
      </c>
      <c r="DD59" s="81">
        <v>1537344.98</v>
      </c>
      <c r="DE59" s="61">
        <f t="shared" si="71"/>
        <v>2.7342764992148997E-2</v>
      </c>
    </row>
    <row r="60" spans="1:109" x14ac:dyDescent="0.4">
      <c r="A60" s="1" t="s">
        <v>392</v>
      </c>
      <c r="B60" s="63">
        <v>4.4370000000000003</v>
      </c>
      <c r="C60" s="63">
        <v>146663.57251</v>
      </c>
      <c r="D60" s="80">
        <f t="shared" si="36"/>
        <v>3.0252910958496331E-5</v>
      </c>
      <c r="E60" s="63">
        <v>0.156</v>
      </c>
      <c r="F60" s="63">
        <v>40684.243782999998</v>
      </c>
      <c r="G60" s="80">
        <f t="shared" si="37"/>
        <v>3.8344082498390927E-6</v>
      </c>
      <c r="H60" s="81">
        <v>5629.2120000000004</v>
      </c>
      <c r="I60" s="81">
        <v>821674.3</v>
      </c>
      <c r="J60" s="61">
        <f t="shared" si="38"/>
        <v>6.8509043060005648E-3</v>
      </c>
      <c r="K60" s="81">
        <v>667.98389999999995</v>
      </c>
      <c r="L60" s="81">
        <v>181100.5</v>
      </c>
      <c r="M60" s="61">
        <f t="shared" si="39"/>
        <v>3.6884707662320089E-3</v>
      </c>
      <c r="N60" s="79">
        <v>1267.587</v>
      </c>
      <c r="O60" s="79">
        <v>1151565</v>
      </c>
      <c r="P60" s="64">
        <f t="shared" si="40"/>
        <v>1.1007515858852952E-3</v>
      </c>
      <c r="Q60" s="79">
        <v>357.28199999999998</v>
      </c>
      <c r="R60" s="79">
        <v>311595.11200000002</v>
      </c>
      <c r="S60" s="64">
        <f t="shared" si="41"/>
        <v>1.1466226081235831E-3</v>
      </c>
      <c r="T60" s="81">
        <v>10916.45</v>
      </c>
      <c r="U60" s="81">
        <v>1304934</v>
      </c>
      <c r="V60" s="61">
        <f t="shared" si="42"/>
        <v>8.3655188691535362E-3</v>
      </c>
      <c r="W60" s="81">
        <v>3401.4650000000001</v>
      </c>
      <c r="X60" s="81">
        <v>249431.236</v>
      </c>
      <c r="Y60" s="61">
        <f t="shared" si="43"/>
        <v>1.3636884676304134E-2</v>
      </c>
      <c r="Z60" s="95">
        <v>90304.58</v>
      </c>
      <c r="AA60" s="95">
        <v>3804542</v>
      </c>
      <c r="AB60" s="101">
        <f t="shared" si="44"/>
        <v>2.3735992400662157E-2</v>
      </c>
      <c r="AC60" s="95">
        <v>51359.77</v>
      </c>
      <c r="AD60" s="95">
        <v>2022832.0120000001</v>
      </c>
      <c r="AE60" s="102">
        <f t="shared" si="45"/>
        <v>2.5390032239612389E-2</v>
      </c>
      <c r="AF60" s="81">
        <v>1087.71</v>
      </c>
      <c r="AG60" s="81">
        <v>4061376</v>
      </c>
      <c r="AH60" s="61">
        <f t="shared" si="46"/>
        <v>2.6781809908759985E-4</v>
      </c>
      <c r="AI60" s="81">
        <v>82.559250000000006</v>
      </c>
      <c r="AJ60" s="81">
        <v>825442.1</v>
      </c>
      <c r="AK60" s="61">
        <f t="shared" si="47"/>
        <v>1.0001822053902994E-4</v>
      </c>
      <c r="AL60" s="79">
        <v>4028.8870000000002</v>
      </c>
      <c r="AM60" s="79">
        <v>4344202</v>
      </c>
      <c r="AN60" s="64">
        <f t="shared" si="48"/>
        <v>9.2741704920719619E-4</v>
      </c>
      <c r="AO60" s="79">
        <v>122.71980000000001</v>
      </c>
      <c r="AP60" s="79">
        <v>939899.96100000001</v>
      </c>
      <c r="AQ60" s="102">
        <f t="shared" si="49"/>
        <v>1.305668742335441E-4</v>
      </c>
      <c r="AR60" s="62">
        <v>17939.66</v>
      </c>
      <c r="AS60" s="62">
        <v>260275.38086</v>
      </c>
      <c r="AT60" s="61">
        <f t="shared" si="50"/>
        <v>6.8925689170923149E-2</v>
      </c>
      <c r="AU60" s="62">
        <v>18810.86</v>
      </c>
      <c r="AV60" s="62">
        <v>123320.83989</v>
      </c>
      <c r="AW60" s="61">
        <f t="shared" si="51"/>
        <v>0.15253593810080238</v>
      </c>
      <c r="AX60" s="79">
        <v>876.70249999999999</v>
      </c>
      <c r="AY60" s="79">
        <v>19048182.699999999</v>
      </c>
      <c r="AZ60" s="64">
        <f t="shared" si="52"/>
        <v>4.6025519274340013E-5</v>
      </c>
      <c r="BA60" s="79">
        <v>31.249680000000001</v>
      </c>
      <c r="BB60" s="79">
        <v>632074.98600000003</v>
      </c>
      <c r="BC60" s="64">
        <f t="shared" si="53"/>
        <v>4.9439830229257005E-5</v>
      </c>
      <c r="BD60" s="81">
        <v>0</v>
      </c>
      <c r="BE60" s="81">
        <v>7512005</v>
      </c>
      <c r="BF60" s="61">
        <f t="shared" si="54"/>
        <v>0</v>
      </c>
      <c r="BG60" s="81">
        <v>0</v>
      </c>
      <c r="BH60" s="81">
        <v>1402473</v>
      </c>
      <c r="BI60" s="61">
        <f t="shared" si="55"/>
        <v>0</v>
      </c>
      <c r="BJ60" s="83">
        <v>76387.520000000004</v>
      </c>
      <c r="BK60" s="83">
        <v>2438487.5337</v>
      </c>
      <c r="BL60" s="64">
        <f t="shared" si="56"/>
        <v>3.1325778354131924E-2</v>
      </c>
      <c r="BM60" s="83">
        <v>21459.35</v>
      </c>
      <c r="BN60" s="83">
        <v>906407.73979999998</v>
      </c>
      <c r="BO60" s="102">
        <f t="shared" si="57"/>
        <v>2.367516191414587E-2</v>
      </c>
      <c r="BP60" s="62">
        <v>2756.1790000000001</v>
      </c>
      <c r="BQ60" s="62">
        <v>573462.29040000006</v>
      </c>
      <c r="BR60" s="61">
        <f t="shared" si="58"/>
        <v>4.8062079166138662E-3</v>
      </c>
      <c r="BS60" s="62">
        <v>1225.93</v>
      </c>
      <c r="BT60" s="62">
        <v>203391.6145</v>
      </c>
      <c r="BU60" s="61">
        <f t="shared" si="59"/>
        <v>6.0274362982648926E-3</v>
      </c>
      <c r="BV60" s="79">
        <v>10331.469999999999</v>
      </c>
      <c r="BW60" s="79">
        <v>1413665.06</v>
      </c>
      <c r="BX60" s="64">
        <f t="shared" si="60"/>
        <v>7.3082870138984684E-3</v>
      </c>
      <c r="BY60" s="63">
        <v>7714.4750000000004</v>
      </c>
      <c r="BZ60" s="79">
        <v>535075.05700000003</v>
      </c>
      <c r="CA60" s="64">
        <f t="shared" si="61"/>
        <v>1.4417556750360725E-2</v>
      </c>
      <c r="CB60" s="103">
        <v>11211.03</v>
      </c>
      <c r="CC60" s="62">
        <v>583189.94152999995</v>
      </c>
      <c r="CD60" s="61">
        <f t="shared" si="62"/>
        <v>1.9223634019797806E-2</v>
      </c>
      <c r="CE60" s="62">
        <v>2123.31</v>
      </c>
      <c r="CF60" s="62">
        <v>234983.14121999999</v>
      </c>
      <c r="CG60" s="61">
        <f t="shared" si="63"/>
        <v>9.0360099408666843E-3</v>
      </c>
      <c r="CH60" s="79">
        <v>1060.2840000000001</v>
      </c>
      <c r="CI60" s="79">
        <v>128433.626</v>
      </c>
      <c r="CJ60" s="64">
        <f t="shared" si="64"/>
        <v>8.2555015615614572E-3</v>
      </c>
      <c r="CK60" s="79">
        <v>25.671779999999998</v>
      </c>
      <c r="CL60" s="79">
        <v>23044.6158</v>
      </c>
      <c r="CM60" s="64">
        <f t="shared" si="65"/>
        <v>1.1140033846865E-3</v>
      </c>
      <c r="CN60" s="62">
        <v>4.4738949999999997</v>
      </c>
      <c r="CO60" s="62">
        <v>231620.73173999999</v>
      </c>
      <c r="CP60" s="61">
        <f t="shared" si="66"/>
        <v>1.9315606881952424E-5</v>
      </c>
      <c r="CQ60" s="62">
        <v>0.46</v>
      </c>
      <c r="CR60" s="62">
        <v>110175.90616</v>
      </c>
      <c r="CS60" s="61">
        <f t="shared" si="67"/>
        <v>4.1751415171659886E-6</v>
      </c>
      <c r="CT60" s="79">
        <v>4067.991</v>
      </c>
      <c r="CU60" s="79">
        <v>3006699.89</v>
      </c>
      <c r="CV60" s="64">
        <f t="shared" si="68"/>
        <v>1.3529754045389611E-3</v>
      </c>
      <c r="CW60" s="79">
        <v>181.47640000000001</v>
      </c>
      <c r="CX60" s="79">
        <v>647286.11100000003</v>
      </c>
      <c r="CY60" s="64">
        <f t="shared" si="69"/>
        <v>2.8036504555865562E-4</v>
      </c>
      <c r="CZ60" s="81">
        <v>169315.3</v>
      </c>
      <c r="DA60" s="81">
        <v>9482534.8300000001</v>
      </c>
      <c r="DB60" s="61">
        <f t="shared" si="70"/>
        <v>1.7855489385004451E-2</v>
      </c>
      <c r="DC60" s="81">
        <v>13224.89</v>
      </c>
      <c r="DD60" s="81">
        <v>1537344.98</v>
      </c>
      <c r="DE60" s="61">
        <f t="shared" si="71"/>
        <v>8.602421819466962E-3</v>
      </c>
    </row>
    <row r="61" spans="1:109" x14ac:dyDescent="0.4">
      <c r="A61" s="1" t="s">
        <v>559</v>
      </c>
      <c r="B61" s="63">
        <v>0</v>
      </c>
      <c r="C61" s="63">
        <v>146663.57251</v>
      </c>
      <c r="D61" s="80">
        <f t="shared" si="36"/>
        <v>0</v>
      </c>
      <c r="E61" s="63">
        <v>0</v>
      </c>
      <c r="F61" s="63">
        <v>40684.243782999998</v>
      </c>
      <c r="G61" s="80">
        <f t="shared" si="37"/>
        <v>0</v>
      </c>
      <c r="H61" s="81">
        <v>277.16070000000002</v>
      </c>
      <c r="I61" s="81">
        <v>821674.3</v>
      </c>
      <c r="J61" s="61">
        <f t="shared" si="38"/>
        <v>3.3731211989957577E-4</v>
      </c>
      <c r="K61" s="81">
        <v>36.689019999999999</v>
      </c>
      <c r="L61" s="81">
        <v>181100.5</v>
      </c>
      <c r="M61" s="61">
        <f t="shared" si="39"/>
        <v>2.0258928053760205E-4</v>
      </c>
      <c r="N61" s="79">
        <v>0</v>
      </c>
      <c r="O61" s="79">
        <v>1151565</v>
      </c>
      <c r="P61" s="64">
        <f t="shared" si="40"/>
        <v>0</v>
      </c>
      <c r="Q61" s="79">
        <v>0</v>
      </c>
      <c r="R61" s="79">
        <v>311595.11200000002</v>
      </c>
      <c r="S61" s="64">
        <f t="shared" si="41"/>
        <v>0</v>
      </c>
      <c r="T61" s="81">
        <v>11456.13</v>
      </c>
      <c r="U61" s="81">
        <v>1304934</v>
      </c>
      <c r="V61" s="61">
        <f t="shared" si="42"/>
        <v>8.7790876779975068E-3</v>
      </c>
      <c r="W61" s="81">
        <v>2403.2689999999998</v>
      </c>
      <c r="X61" s="81">
        <v>249431.236</v>
      </c>
      <c r="Y61" s="61">
        <f t="shared" si="43"/>
        <v>9.6349961558142606E-3</v>
      </c>
      <c r="Z61" s="95">
        <v>937468.1</v>
      </c>
      <c r="AA61" s="95">
        <v>3804542</v>
      </c>
      <c r="AB61" s="101">
        <f t="shared" si="44"/>
        <v>0.24640760964131819</v>
      </c>
      <c r="AC61" s="95">
        <v>766020.1</v>
      </c>
      <c r="AD61" s="95">
        <v>2022832.0120000001</v>
      </c>
      <c r="AE61" s="102">
        <f t="shared" si="45"/>
        <v>0.37868695742194924</v>
      </c>
      <c r="AF61" s="81">
        <v>43011.49</v>
      </c>
      <c r="AG61" s="81">
        <v>4061376</v>
      </c>
      <c r="AH61" s="61">
        <f t="shared" si="46"/>
        <v>1.0590373804346112E-2</v>
      </c>
      <c r="AI61" s="81">
        <v>14091.11</v>
      </c>
      <c r="AJ61" s="81">
        <v>825442.1</v>
      </c>
      <c r="AK61" s="61">
        <f t="shared" si="47"/>
        <v>1.7070985354393726E-2</v>
      </c>
      <c r="AL61" s="79">
        <v>31166</v>
      </c>
      <c r="AM61" s="79">
        <v>4344202</v>
      </c>
      <c r="AN61" s="64">
        <f t="shared" si="48"/>
        <v>7.1741599492841264E-3</v>
      </c>
      <c r="AO61" s="79">
        <v>4670.6869999999999</v>
      </c>
      <c r="AP61" s="79">
        <v>939899.96100000001</v>
      </c>
      <c r="AQ61" s="102">
        <f t="shared" si="49"/>
        <v>4.9693448173257241E-3</v>
      </c>
      <c r="AR61" s="62">
        <v>0</v>
      </c>
      <c r="AS61" s="62">
        <v>260275.38086</v>
      </c>
      <c r="AT61" s="61">
        <f t="shared" si="50"/>
        <v>0</v>
      </c>
      <c r="AU61" s="62">
        <v>0</v>
      </c>
      <c r="AV61" s="62">
        <v>123320.83989</v>
      </c>
      <c r="AW61" s="61">
        <f t="shared" si="51"/>
        <v>0</v>
      </c>
      <c r="AX61" s="79">
        <v>1053.191</v>
      </c>
      <c r="AY61" s="79">
        <v>19048182.699999999</v>
      </c>
      <c r="AZ61" s="64">
        <f t="shared" si="52"/>
        <v>5.5290891345766023E-5</v>
      </c>
      <c r="BA61" s="79">
        <v>335.83800000000002</v>
      </c>
      <c r="BB61" s="79">
        <v>632074.98600000003</v>
      </c>
      <c r="BC61" s="64">
        <f t="shared" si="53"/>
        <v>5.3132619932534392E-4</v>
      </c>
      <c r="BD61" s="81">
        <v>320058.3</v>
      </c>
      <c r="BE61" s="81">
        <v>7512005</v>
      </c>
      <c r="BF61" s="61">
        <f t="shared" si="54"/>
        <v>4.2606241609264101E-2</v>
      </c>
      <c r="BG61" s="81">
        <v>59961.33</v>
      </c>
      <c r="BH61" s="81">
        <v>1402473</v>
      </c>
      <c r="BI61" s="61">
        <f t="shared" si="55"/>
        <v>4.275399954223718E-2</v>
      </c>
      <c r="BJ61" s="83">
        <v>508892.2</v>
      </c>
      <c r="BK61" s="83">
        <v>2438487.5337</v>
      </c>
      <c r="BL61" s="64">
        <f t="shared" si="56"/>
        <v>0.20869173738519819</v>
      </c>
      <c r="BM61" s="83">
        <v>290116.40000000002</v>
      </c>
      <c r="BN61" s="83">
        <v>906407.73979999998</v>
      </c>
      <c r="BO61" s="102">
        <f t="shared" si="57"/>
        <v>0.32007273025273875</v>
      </c>
      <c r="BP61" s="62">
        <v>0</v>
      </c>
      <c r="BQ61" s="62">
        <v>573462.29040000006</v>
      </c>
      <c r="BR61" s="61">
        <f t="shared" si="58"/>
        <v>0</v>
      </c>
      <c r="BS61" s="62">
        <v>0</v>
      </c>
      <c r="BT61" s="62">
        <v>203391.6145</v>
      </c>
      <c r="BU61" s="61">
        <f t="shared" si="59"/>
        <v>0</v>
      </c>
      <c r="BV61" s="79">
        <v>0</v>
      </c>
      <c r="BW61" s="79">
        <v>1413665.06</v>
      </c>
      <c r="BX61" s="64">
        <f t="shared" si="60"/>
        <v>0</v>
      </c>
      <c r="BY61" s="63">
        <v>0</v>
      </c>
      <c r="BZ61" s="79">
        <v>535075.05700000003</v>
      </c>
      <c r="CA61" s="64">
        <f t="shared" si="61"/>
        <v>0</v>
      </c>
      <c r="CB61" s="103">
        <v>0</v>
      </c>
      <c r="CC61" s="62">
        <v>583189.94152999995</v>
      </c>
      <c r="CD61" s="61">
        <f t="shared" si="62"/>
        <v>0</v>
      </c>
      <c r="CE61" s="62">
        <v>0</v>
      </c>
      <c r="CF61" s="62">
        <v>234983.14121999999</v>
      </c>
      <c r="CG61" s="61">
        <f t="shared" si="63"/>
        <v>0</v>
      </c>
      <c r="CH61" s="79">
        <v>5.6420000000000003</v>
      </c>
      <c r="CI61" s="79">
        <v>128433.626</v>
      </c>
      <c r="CJ61" s="64">
        <f t="shared" si="64"/>
        <v>4.3929305554294641E-5</v>
      </c>
      <c r="CK61" s="79">
        <v>2.6909999999999998</v>
      </c>
      <c r="CL61" s="79">
        <v>23044.6158</v>
      </c>
      <c r="CM61" s="64">
        <f t="shared" si="65"/>
        <v>1.1677348077115696E-4</v>
      </c>
      <c r="CN61" s="62">
        <v>336.6515</v>
      </c>
      <c r="CO61" s="62">
        <v>231620.73173999999</v>
      </c>
      <c r="CP61" s="61">
        <f t="shared" si="66"/>
        <v>1.4534601348980265E-3</v>
      </c>
      <c r="CQ61" s="62">
        <v>69.158000000000001</v>
      </c>
      <c r="CR61" s="62">
        <v>110175.90616</v>
      </c>
      <c r="CS61" s="61">
        <f t="shared" si="67"/>
        <v>6.2770529792209877E-4</v>
      </c>
      <c r="CT61" s="79">
        <v>51305.86</v>
      </c>
      <c r="CU61" s="79">
        <v>3006699.89</v>
      </c>
      <c r="CV61" s="64">
        <f t="shared" si="68"/>
        <v>1.706384470583128E-2</v>
      </c>
      <c r="CW61" s="79">
        <v>4928.527</v>
      </c>
      <c r="CX61" s="79">
        <v>647286.11100000003</v>
      </c>
      <c r="CY61" s="64">
        <f t="shared" si="69"/>
        <v>7.6141398930773593E-3</v>
      </c>
      <c r="CZ61" s="81">
        <v>34875.980000000003</v>
      </c>
      <c r="DA61" s="81">
        <v>9482534.8300000001</v>
      </c>
      <c r="DB61" s="61">
        <f t="shared" si="70"/>
        <v>3.6779174160966412E-3</v>
      </c>
      <c r="DC61" s="81">
        <v>2995.45</v>
      </c>
      <c r="DD61" s="81">
        <v>1537344.98</v>
      </c>
      <c r="DE61" s="61">
        <f t="shared" si="71"/>
        <v>1.9484566177202464E-3</v>
      </c>
    </row>
    <row r="62" spans="1:109" x14ac:dyDescent="0.4">
      <c r="A62" s="1" t="s">
        <v>558</v>
      </c>
      <c r="B62" s="63">
        <v>6.0789999999999997</v>
      </c>
      <c r="C62" s="63">
        <v>146663.57251</v>
      </c>
      <c r="D62" s="80">
        <f t="shared" si="36"/>
        <v>4.1448601694094926E-5</v>
      </c>
      <c r="E62" s="63">
        <v>1.474</v>
      </c>
      <c r="F62" s="63">
        <v>40684.243782999998</v>
      </c>
      <c r="G62" s="80">
        <f t="shared" si="37"/>
        <v>3.6230242052966806E-5</v>
      </c>
      <c r="H62" s="59">
        <v>1809.3810000000001</v>
      </c>
      <c r="I62" s="81">
        <v>821674.3</v>
      </c>
      <c r="J62" s="61">
        <f t="shared" si="38"/>
        <v>2.2020659524096104E-3</v>
      </c>
      <c r="K62" s="81">
        <v>4261.1180000000004</v>
      </c>
      <c r="L62" s="81">
        <v>181100.5</v>
      </c>
      <c r="M62" s="61">
        <f t="shared" si="39"/>
        <v>2.3529023939746166E-2</v>
      </c>
      <c r="N62" s="79">
        <v>101.8018</v>
      </c>
      <c r="O62" s="79">
        <v>1151565</v>
      </c>
      <c r="P62" s="64">
        <f t="shared" si="40"/>
        <v>8.8402999396473494E-5</v>
      </c>
      <c r="Q62" s="79">
        <v>34.404000000000003</v>
      </c>
      <c r="R62" s="79">
        <v>311595.11200000002</v>
      </c>
      <c r="S62" s="64">
        <f t="shared" si="41"/>
        <v>1.1041251507180254E-4</v>
      </c>
      <c r="T62" s="81">
        <v>5661.317</v>
      </c>
      <c r="U62" s="81">
        <v>1304934</v>
      </c>
      <c r="V62" s="61">
        <f t="shared" si="42"/>
        <v>4.3383933593576377E-3</v>
      </c>
      <c r="W62" s="81">
        <v>1000.816</v>
      </c>
      <c r="X62" s="81">
        <v>249431.236</v>
      </c>
      <c r="Y62" s="61">
        <f t="shared" si="43"/>
        <v>4.0123924174436595E-3</v>
      </c>
      <c r="Z62" s="95">
        <v>137335.1</v>
      </c>
      <c r="AA62" s="95">
        <v>3804542</v>
      </c>
      <c r="AB62" s="101">
        <f t="shared" si="44"/>
        <v>3.6097669574944896E-2</v>
      </c>
      <c r="AC62" s="95">
        <v>52880.91</v>
      </c>
      <c r="AD62" s="95">
        <v>2022832.0120000001</v>
      </c>
      <c r="AE62" s="102">
        <f t="shared" si="45"/>
        <v>2.6142017570562354E-2</v>
      </c>
      <c r="AF62" s="81">
        <v>39648.97</v>
      </c>
      <c r="AG62" s="81">
        <v>4061376</v>
      </c>
      <c r="AH62" s="61">
        <f t="shared" si="46"/>
        <v>9.7624475054759775E-3</v>
      </c>
      <c r="AI62" s="81">
        <v>3127.107</v>
      </c>
      <c r="AJ62" s="81">
        <v>825442.1</v>
      </c>
      <c r="AK62" s="61">
        <f t="shared" si="47"/>
        <v>3.7884026026780075E-3</v>
      </c>
      <c r="AL62" s="79">
        <v>4498.7299999999996</v>
      </c>
      <c r="AM62" s="79">
        <v>4344202</v>
      </c>
      <c r="AN62" s="64">
        <f t="shared" si="48"/>
        <v>1.035571089926297E-3</v>
      </c>
      <c r="AO62" s="79">
        <v>566.2636</v>
      </c>
      <c r="AP62" s="79">
        <v>939899.96100000001</v>
      </c>
      <c r="AQ62" s="102">
        <f t="shared" si="49"/>
        <v>6.0247220289011156E-4</v>
      </c>
      <c r="AR62" s="62">
        <v>1879.672</v>
      </c>
      <c r="AS62" s="62">
        <v>260275.38086</v>
      </c>
      <c r="AT62" s="61">
        <f t="shared" si="50"/>
        <v>7.2218586090978011E-3</v>
      </c>
      <c r="AU62" s="62">
        <v>1285.5409999999999</v>
      </c>
      <c r="AV62" s="62">
        <v>123320.83989</v>
      </c>
      <c r="AW62" s="61">
        <f t="shared" si="51"/>
        <v>1.0424361374336078E-2</v>
      </c>
      <c r="AX62" s="79">
        <v>22219.33</v>
      </c>
      <c r="AY62" s="79">
        <v>19048182.699999999</v>
      </c>
      <c r="AZ62" s="64">
        <f t="shared" si="52"/>
        <v>1.1664803068063812E-3</v>
      </c>
      <c r="BA62" s="79">
        <v>5010.8680000000004</v>
      </c>
      <c r="BB62" s="79">
        <v>632074.98600000003</v>
      </c>
      <c r="BC62" s="64">
        <f t="shared" si="53"/>
        <v>7.9276480021944744E-3</v>
      </c>
      <c r="BD62" s="81">
        <v>369356.3</v>
      </c>
      <c r="BE62" s="81">
        <v>7512005</v>
      </c>
      <c r="BF62" s="61">
        <f t="shared" si="54"/>
        <v>4.9168803801381923E-2</v>
      </c>
      <c r="BG62" s="81">
        <v>52812.34</v>
      </c>
      <c r="BH62" s="81">
        <v>1402473</v>
      </c>
      <c r="BI62" s="61">
        <f t="shared" si="55"/>
        <v>3.7656582337057466E-2</v>
      </c>
      <c r="BJ62" s="83">
        <v>0</v>
      </c>
      <c r="BK62" s="83">
        <v>2438487.5337</v>
      </c>
      <c r="BL62" s="64">
        <f t="shared" si="56"/>
        <v>0</v>
      </c>
      <c r="BM62" s="83">
        <v>0</v>
      </c>
      <c r="BN62" s="83">
        <v>906407.73979999998</v>
      </c>
      <c r="BO62" s="102">
        <f t="shared" si="57"/>
        <v>0</v>
      </c>
      <c r="BP62" s="62">
        <v>1313.3330000000001</v>
      </c>
      <c r="BQ62" s="62">
        <v>573462.29040000006</v>
      </c>
      <c r="BR62" s="61">
        <f t="shared" si="58"/>
        <v>2.2901819735765489E-3</v>
      </c>
      <c r="BS62" s="62">
        <v>2019.9069999999999</v>
      </c>
      <c r="BT62" s="62">
        <v>203391.6145</v>
      </c>
      <c r="BU62" s="61">
        <f t="shared" si="59"/>
        <v>9.9311223078963271E-3</v>
      </c>
      <c r="BV62" s="79">
        <v>5058.2839999999997</v>
      </c>
      <c r="BW62" s="79">
        <v>1413665.06</v>
      </c>
      <c r="BX62" s="64">
        <f t="shared" si="60"/>
        <v>3.578134696205903E-3</v>
      </c>
      <c r="BY62" s="79">
        <v>4031.9659999999999</v>
      </c>
      <c r="BZ62" s="79">
        <v>535075.05700000003</v>
      </c>
      <c r="CA62" s="64">
        <f t="shared" si="61"/>
        <v>7.5353278895226089E-3</v>
      </c>
      <c r="CB62" s="103">
        <v>2027.942</v>
      </c>
      <c r="CC62" s="62">
        <v>583189.94152999995</v>
      </c>
      <c r="CD62" s="61">
        <f t="shared" si="62"/>
        <v>3.4773267774126731E-3</v>
      </c>
      <c r="CE62" s="62">
        <v>998.15509999999995</v>
      </c>
      <c r="CF62" s="62">
        <v>234983.14121999999</v>
      </c>
      <c r="CG62" s="61">
        <f t="shared" si="63"/>
        <v>4.2477732437217267E-3</v>
      </c>
      <c r="CH62" s="79">
        <v>21.891349999999999</v>
      </c>
      <c r="CI62" s="79">
        <v>128433.626</v>
      </c>
      <c r="CJ62" s="64">
        <f t="shared" si="64"/>
        <v>1.7044874213860471E-4</v>
      </c>
      <c r="CK62" s="79">
        <v>10.727</v>
      </c>
      <c r="CL62" s="79">
        <v>23044.6158</v>
      </c>
      <c r="CM62" s="64">
        <f t="shared" si="65"/>
        <v>4.6548834196662983E-4</v>
      </c>
      <c r="CN62" s="62">
        <v>203.21809999999999</v>
      </c>
      <c r="CO62" s="62">
        <v>231620.73173999999</v>
      </c>
      <c r="CP62" s="61">
        <f t="shared" si="66"/>
        <v>8.7737439767748143E-4</v>
      </c>
      <c r="CQ62" s="62">
        <v>23.14527</v>
      </c>
      <c r="CR62" s="62">
        <v>110175.90616</v>
      </c>
      <c r="CS62" s="61">
        <f t="shared" si="67"/>
        <v>2.1007560370220967E-4</v>
      </c>
      <c r="CT62" s="79">
        <v>798.14189999999996</v>
      </c>
      <c r="CU62" s="79">
        <v>3006699.89</v>
      </c>
      <c r="CV62" s="64">
        <f t="shared" si="68"/>
        <v>2.6545446143612291E-4</v>
      </c>
      <c r="CW62" s="79">
        <v>139.1893</v>
      </c>
      <c r="CX62" s="79">
        <v>647286.11100000003</v>
      </c>
      <c r="CY62" s="64">
        <f t="shared" si="69"/>
        <v>2.1503520257056775E-4</v>
      </c>
      <c r="CZ62" s="81">
        <v>101292.7</v>
      </c>
      <c r="DA62" s="81">
        <v>9482534.8300000001</v>
      </c>
      <c r="DB62" s="61">
        <f t="shared" si="70"/>
        <v>1.0682027729498991E-2</v>
      </c>
      <c r="DC62" s="81">
        <v>10168.57</v>
      </c>
      <c r="DD62" s="81">
        <v>1537344.98</v>
      </c>
      <c r="DE62" s="61">
        <f t="shared" si="71"/>
        <v>6.6143709657151906E-3</v>
      </c>
    </row>
    <row r="63" spans="1:109" x14ac:dyDescent="0.4">
      <c r="A63" s="1" t="s">
        <v>578</v>
      </c>
      <c r="B63" s="63">
        <v>0</v>
      </c>
      <c r="C63" s="63">
        <v>146663.57251</v>
      </c>
      <c r="D63" s="80">
        <f t="shared" si="36"/>
        <v>0</v>
      </c>
      <c r="E63" s="63">
        <v>0</v>
      </c>
      <c r="F63" s="63">
        <v>40684.243782999998</v>
      </c>
      <c r="G63" s="80">
        <f t="shared" si="37"/>
        <v>0</v>
      </c>
      <c r="H63" s="81">
        <v>40250.46</v>
      </c>
      <c r="I63" s="81">
        <v>821674.3</v>
      </c>
      <c r="J63" s="61">
        <f t="shared" si="38"/>
        <v>4.898590597271936E-2</v>
      </c>
      <c r="K63" s="81">
        <v>7410.366</v>
      </c>
      <c r="L63" s="81">
        <v>181100.5</v>
      </c>
      <c r="M63" s="61">
        <f t="shared" si="39"/>
        <v>4.0918528662262116E-2</v>
      </c>
      <c r="N63" s="79">
        <v>11371.62</v>
      </c>
      <c r="O63" s="79">
        <v>1151565</v>
      </c>
      <c r="P63" s="64">
        <f t="shared" si="40"/>
        <v>9.8749267301454988E-3</v>
      </c>
      <c r="Q63" s="79">
        <v>4991.549</v>
      </c>
      <c r="R63" s="79">
        <v>311595.11200000002</v>
      </c>
      <c r="S63" s="64">
        <f t="shared" si="41"/>
        <v>1.6019343076216164E-2</v>
      </c>
      <c r="T63" s="81">
        <v>15300.83</v>
      </c>
      <c r="U63" s="81">
        <v>1304934</v>
      </c>
      <c r="V63" s="61">
        <f t="shared" si="42"/>
        <v>1.1725366953424464E-2</v>
      </c>
      <c r="W63" s="81">
        <v>3567.1680000000001</v>
      </c>
      <c r="X63" s="81">
        <v>249431.236</v>
      </c>
      <c r="Y63" s="61">
        <f t="shared" si="43"/>
        <v>1.4301208049179535E-2</v>
      </c>
      <c r="Z63" s="95">
        <v>153250.5</v>
      </c>
      <c r="AA63" s="95">
        <v>3804542</v>
      </c>
      <c r="AB63" s="101">
        <f t="shared" si="44"/>
        <v>4.0280932632627005E-2</v>
      </c>
      <c r="AC63" s="95">
        <v>90451.79</v>
      </c>
      <c r="AD63" s="95">
        <v>2022832.0120000001</v>
      </c>
      <c r="AE63" s="102">
        <f t="shared" si="45"/>
        <v>4.4715423457516446E-2</v>
      </c>
      <c r="AF63" s="81">
        <v>3135.6860000000001</v>
      </c>
      <c r="AG63" s="81">
        <v>4061376</v>
      </c>
      <c r="AH63" s="61">
        <f t="shared" si="46"/>
        <v>7.7207478450653177E-4</v>
      </c>
      <c r="AI63" s="81">
        <v>623.74649999999997</v>
      </c>
      <c r="AJ63" s="81">
        <v>825442.1</v>
      </c>
      <c r="AK63" s="61">
        <f t="shared" si="47"/>
        <v>7.5565142606610447E-4</v>
      </c>
      <c r="AL63" s="79">
        <v>3209.6210000000001</v>
      </c>
      <c r="AM63" s="79">
        <v>4344202</v>
      </c>
      <c r="AN63" s="64">
        <f t="shared" si="48"/>
        <v>7.3882867325230272E-4</v>
      </c>
      <c r="AO63" s="79">
        <v>248.6799</v>
      </c>
      <c r="AP63" s="79">
        <v>939899.96100000001</v>
      </c>
      <c r="AQ63" s="102">
        <f t="shared" si="49"/>
        <v>2.6458124302443717E-4</v>
      </c>
      <c r="AR63" s="62">
        <v>50640.74</v>
      </c>
      <c r="AS63" s="62">
        <v>260275.38086</v>
      </c>
      <c r="AT63" s="61">
        <f t="shared" si="50"/>
        <v>0.19456600095127413</v>
      </c>
      <c r="AU63" s="62">
        <v>6711.2539999999999</v>
      </c>
      <c r="AV63" s="62">
        <v>123320.83989</v>
      </c>
      <c r="AW63" s="61">
        <f t="shared" si="51"/>
        <v>5.442108573041117E-2</v>
      </c>
      <c r="AX63" s="79">
        <v>8096.1450000000004</v>
      </c>
      <c r="AY63" s="79">
        <v>19048182.699999999</v>
      </c>
      <c r="AZ63" s="64">
        <f t="shared" si="52"/>
        <v>4.25035034969504E-4</v>
      </c>
      <c r="BA63" s="79">
        <v>1299.721</v>
      </c>
      <c r="BB63" s="79">
        <v>632074.98600000003</v>
      </c>
      <c r="BC63" s="64">
        <f t="shared" si="53"/>
        <v>2.0562765950051373E-3</v>
      </c>
      <c r="BD63" s="81">
        <v>442238.3</v>
      </c>
      <c r="BE63" s="81">
        <v>7512005</v>
      </c>
      <c r="BF63" s="61">
        <f t="shared" si="54"/>
        <v>5.8870874020983746E-2</v>
      </c>
      <c r="BG63" s="81">
        <v>84380.79</v>
      </c>
      <c r="BH63" s="81">
        <v>1402473</v>
      </c>
      <c r="BI63" s="61">
        <f t="shared" si="55"/>
        <v>6.016571442017065E-2</v>
      </c>
      <c r="BJ63" s="104">
        <v>93711.48</v>
      </c>
      <c r="BK63" s="104">
        <v>2438487.5337</v>
      </c>
      <c r="BL63" s="102">
        <f t="shared" si="56"/>
        <v>3.8430165709237143E-2</v>
      </c>
      <c r="BM63" s="104">
        <v>68276.149999999994</v>
      </c>
      <c r="BN63" s="104">
        <v>906407.73979999998</v>
      </c>
      <c r="BO63" s="102">
        <f t="shared" si="57"/>
        <v>7.5326088913434494E-2</v>
      </c>
      <c r="BP63" s="62">
        <v>2628.3560000000002</v>
      </c>
      <c r="BQ63" s="62">
        <v>573462.29040000006</v>
      </c>
      <c r="BR63" s="61">
        <f t="shared" si="58"/>
        <v>4.5833109587147839E-3</v>
      </c>
      <c r="BS63" s="62">
        <v>1427.7049999999999</v>
      </c>
      <c r="BT63" s="62">
        <v>203391.6145</v>
      </c>
      <c r="BU63" s="61">
        <f t="shared" si="59"/>
        <v>7.019488013356617E-3</v>
      </c>
      <c r="BV63" s="79">
        <v>8465.0259999999998</v>
      </c>
      <c r="BW63" s="79">
        <v>1413665.06</v>
      </c>
      <c r="BX63" s="64">
        <f t="shared" si="60"/>
        <v>5.9879997317044817E-3</v>
      </c>
      <c r="BY63" s="63">
        <v>20857.53</v>
      </c>
      <c r="BZ63" s="79">
        <v>535075.05700000003</v>
      </c>
      <c r="CA63" s="64">
        <f t="shared" si="61"/>
        <v>3.8980568664407016E-2</v>
      </c>
      <c r="CB63" s="103">
        <v>18790.79</v>
      </c>
      <c r="CC63" s="62">
        <v>583189.94152999995</v>
      </c>
      <c r="CD63" s="61">
        <f t="shared" si="62"/>
        <v>3.2220703173827601E-2</v>
      </c>
      <c r="CE63" s="62">
        <v>10237.44</v>
      </c>
      <c r="CF63" s="62">
        <v>234983.14121999999</v>
      </c>
      <c r="CG63" s="61">
        <f t="shared" si="63"/>
        <v>4.3566699920890607E-2</v>
      </c>
      <c r="CH63" s="105">
        <v>50.628410000000002</v>
      </c>
      <c r="CI63" s="105">
        <v>128433.626</v>
      </c>
      <c r="CJ63" s="102">
        <f t="shared" si="64"/>
        <v>3.9419902385999755E-4</v>
      </c>
      <c r="CK63" s="105">
        <v>12.96381</v>
      </c>
      <c r="CL63" s="105">
        <v>23044.6158</v>
      </c>
      <c r="CM63" s="102">
        <f t="shared" si="65"/>
        <v>5.6255266360309643E-4</v>
      </c>
      <c r="CN63" s="62">
        <v>201.86529999999999</v>
      </c>
      <c r="CO63" s="62">
        <v>231620.73173999999</v>
      </c>
      <c r="CP63" s="61">
        <f t="shared" si="66"/>
        <v>8.7153381514483257E-4</v>
      </c>
      <c r="CQ63" s="62">
        <v>31.788</v>
      </c>
      <c r="CR63" s="62">
        <v>110175.90616</v>
      </c>
      <c r="CS63" s="61">
        <f t="shared" si="67"/>
        <v>2.8852043162537488E-4</v>
      </c>
      <c r="CT63" s="79">
        <v>625.98860000000002</v>
      </c>
      <c r="CU63" s="79">
        <v>3006699.89</v>
      </c>
      <c r="CV63" s="64">
        <f t="shared" si="68"/>
        <v>2.0819789899283896E-4</v>
      </c>
      <c r="CW63" s="79">
        <v>32.602559999999997</v>
      </c>
      <c r="CX63" s="79">
        <v>647286.11100000003</v>
      </c>
      <c r="CY63" s="64">
        <f t="shared" si="69"/>
        <v>5.0368082129295053E-5</v>
      </c>
      <c r="CZ63" s="81">
        <v>136623.70000000001</v>
      </c>
      <c r="DA63" s="81">
        <v>9482534.8300000001</v>
      </c>
      <c r="DB63" s="61">
        <f t="shared" si="70"/>
        <v>1.4407930205303555E-2</v>
      </c>
      <c r="DC63" s="81">
        <v>30348.22</v>
      </c>
      <c r="DD63" s="81">
        <v>1537344.98</v>
      </c>
      <c r="DE63" s="61">
        <f t="shared" si="71"/>
        <v>1.9740670047915986E-2</v>
      </c>
    </row>
    <row r="64" spans="1:109" x14ac:dyDescent="0.4">
      <c r="A64" s="1" t="s">
        <v>476</v>
      </c>
      <c r="B64" s="63">
        <v>20224.919999999998</v>
      </c>
      <c r="C64" s="63">
        <v>146663.57251</v>
      </c>
      <c r="D64" s="80">
        <f t="shared" si="36"/>
        <v>0.13790009103058634</v>
      </c>
      <c r="E64" s="63">
        <v>10174.42</v>
      </c>
      <c r="F64" s="63">
        <v>40684.243782999998</v>
      </c>
      <c r="G64" s="80">
        <f t="shared" si="37"/>
        <v>0.25008256400851192</v>
      </c>
      <c r="H64" s="81">
        <v>223117.8</v>
      </c>
      <c r="I64" s="81">
        <v>821674.3</v>
      </c>
      <c r="J64" s="61">
        <f t="shared" si="38"/>
        <v>0.27154043883324569</v>
      </c>
      <c r="K64" s="81">
        <v>59267.51</v>
      </c>
      <c r="L64" s="81">
        <v>181100.5</v>
      </c>
      <c r="M64" s="61">
        <f t="shared" si="39"/>
        <v>0.32726309424877348</v>
      </c>
      <c r="N64" s="79">
        <v>20449.16</v>
      </c>
      <c r="O64" s="79">
        <v>1151565</v>
      </c>
      <c r="P64" s="64">
        <f t="shared" si="40"/>
        <v>1.775771233061095E-2</v>
      </c>
      <c r="Q64" s="79">
        <v>7870.6527599999999</v>
      </c>
      <c r="R64" s="79">
        <v>311595.11200000002</v>
      </c>
      <c r="S64" s="64">
        <f t="shared" si="41"/>
        <v>2.5259230510650627E-2</v>
      </c>
      <c r="T64" s="81">
        <v>144061.79999999999</v>
      </c>
      <c r="U64" s="81">
        <v>1304934</v>
      </c>
      <c r="V64" s="61">
        <f t="shared" si="42"/>
        <v>0.11039776724340081</v>
      </c>
      <c r="W64" s="81">
        <v>34287.487500000003</v>
      </c>
      <c r="X64" s="81">
        <v>249431.236</v>
      </c>
      <c r="Y64" s="61">
        <f t="shared" si="43"/>
        <v>0.13746268530698377</v>
      </c>
      <c r="Z64" s="95">
        <v>61165.53</v>
      </c>
      <c r="AA64" s="95">
        <v>3804542</v>
      </c>
      <c r="AB64" s="101">
        <f t="shared" si="44"/>
        <v>1.6076975888293519E-2</v>
      </c>
      <c r="AC64" s="95">
        <v>34639.786999999997</v>
      </c>
      <c r="AD64" s="95">
        <v>2022832.0120000001</v>
      </c>
      <c r="AE64" s="64">
        <f t="shared" si="45"/>
        <v>1.7124401232780171E-2</v>
      </c>
      <c r="AF64" s="81">
        <v>29654.49</v>
      </c>
      <c r="AG64" s="81">
        <v>4061376</v>
      </c>
      <c r="AH64" s="61">
        <f t="shared" si="46"/>
        <v>7.3015869498416304E-3</v>
      </c>
      <c r="AI64" s="81">
        <v>7141.3149999999996</v>
      </c>
      <c r="AJ64" s="81">
        <v>825442.1</v>
      </c>
      <c r="AK64" s="61">
        <f t="shared" si="47"/>
        <v>8.6515032368714891E-3</v>
      </c>
      <c r="AL64" s="79">
        <v>19010.490000000002</v>
      </c>
      <c r="AM64" s="79">
        <v>4344202</v>
      </c>
      <c r="AN64" s="64">
        <f t="shared" si="48"/>
        <v>4.3760603213202336E-3</v>
      </c>
      <c r="AO64" s="79">
        <v>5682.8578799999996</v>
      </c>
      <c r="AP64" s="79">
        <v>939899.96100000001</v>
      </c>
      <c r="AQ64" s="64">
        <f t="shared" si="49"/>
        <v>6.0462369569137574E-3</v>
      </c>
      <c r="AR64" s="62">
        <v>4835.473</v>
      </c>
      <c r="AS64" s="62">
        <v>260275.38086</v>
      </c>
      <c r="AT64" s="61">
        <f t="shared" si="50"/>
        <v>1.8578295742081582E-2</v>
      </c>
      <c r="AU64" s="62">
        <v>1691.6379999999999</v>
      </c>
      <c r="AV64" s="62">
        <v>123320.83989</v>
      </c>
      <c r="AW64" s="61">
        <f t="shared" si="51"/>
        <v>1.3717373328862428E-2</v>
      </c>
      <c r="AX64" s="79">
        <v>47711.89</v>
      </c>
      <c r="AY64" s="79">
        <v>19048182.699999999</v>
      </c>
      <c r="AZ64" s="64">
        <f t="shared" si="52"/>
        <v>2.504800103581535E-3</v>
      </c>
      <c r="BA64" s="79">
        <v>12160.070400000001</v>
      </c>
      <c r="BB64" s="79">
        <v>632074.98600000003</v>
      </c>
      <c r="BC64" s="64">
        <f t="shared" si="53"/>
        <v>1.9238335117409629E-2</v>
      </c>
      <c r="BD64" s="81">
        <v>451197.3</v>
      </c>
      <c r="BE64" s="81">
        <v>7512005</v>
      </c>
      <c r="BF64" s="61">
        <f t="shared" si="54"/>
        <v>6.006349836029129E-2</v>
      </c>
      <c r="BG64" s="81">
        <v>98437.22</v>
      </c>
      <c r="BH64" s="81">
        <v>1402473</v>
      </c>
      <c r="BI64" s="61">
        <f t="shared" si="55"/>
        <v>7.0188317350850959E-2</v>
      </c>
      <c r="BJ64" s="83">
        <v>44531.08</v>
      </c>
      <c r="BK64" s="83">
        <v>2438487.5337</v>
      </c>
      <c r="BL64" s="64">
        <f t="shared" si="56"/>
        <v>1.8261762418129521E-2</v>
      </c>
      <c r="BM64" s="83">
        <v>8775.93</v>
      </c>
      <c r="BN64" s="83">
        <v>906407.73979999998</v>
      </c>
      <c r="BO64" s="64">
        <f t="shared" si="57"/>
        <v>9.6820995835013718E-3</v>
      </c>
      <c r="BP64" s="62">
        <v>653.39670000000001</v>
      </c>
      <c r="BQ64" s="62">
        <v>573462.29040000006</v>
      </c>
      <c r="BR64" s="61">
        <f t="shared" si="58"/>
        <v>1.1393891297442492E-3</v>
      </c>
      <c r="BS64" s="62">
        <v>115.291</v>
      </c>
      <c r="BT64" s="62">
        <v>203391.6145</v>
      </c>
      <c r="BU64" s="61">
        <f t="shared" si="59"/>
        <v>5.6684244472625497E-4</v>
      </c>
      <c r="BV64" s="79">
        <v>36122.252</v>
      </c>
      <c r="BW64" s="79">
        <v>1413665.06</v>
      </c>
      <c r="BX64" s="64">
        <f t="shared" si="60"/>
        <v>2.555219975515275E-2</v>
      </c>
      <c r="BY64" s="79">
        <v>12073.196599999999</v>
      </c>
      <c r="BZ64" s="79">
        <v>535075.05700000003</v>
      </c>
      <c r="CA64" s="64">
        <f t="shared" si="61"/>
        <v>2.2563557097373722E-2</v>
      </c>
      <c r="CB64" s="103">
        <v>123510.6</v>
      </c>
      <c r="CC64" s="62">
        <v>583189.94152999995</v>
      </c>
      <c r="CD64" s="61">
        <f t="shared" si="62"/>
        <v>0.21178451685221064</v>
      </c>
      <c r="CE64" s="62">
        <v>38047.370000000003</v>
      </c>
      <c r="CF64" s="62">
        <v>234983.14121999999</v>
      </c>
      <c r="CG64" s="61">
        <f t="shared" si="63"/>
        <v>0.16191531784988197</v>
      </c>
      <c r="CH64" s="79">
        <v>1341.2807399999999</v>
      </c>
      <c r="CI64" s="79">
        <v>128433.626</v>
      </c>
      <c r="CJ64" s="64">
        <f t="shared" si="64"/>
        <v>1.0443376721295713E-2</v>
      </c>
      <c r="CK64" s="79">
        <v>297.01281999999998</v>
      </c>
      <c r="CL64" s="79">
        <v>23044.6158</v>
      </c>
      <c r="CM64" s="64">
        <f t="shared" si="65"/>
        <v>1.2888599340415125E-2</v>
      </c>
      <c r="CN64" s="62">
        <v>6404.5079999999998</v>
      </c>
      <c r="CO64" s="62">
        <v>231620.73173999999</v>
      </c>
      <c r="CP64" s="61">
        <f t="shared" si="66"/>
        <v>2.7650840889274188E-2</v>
      </c>
      <c r="CQ64" s="62">
        <v>2375.058</v>
      </c>
      <c r="CR64" s="62">
        <v>110175.90616</v>
      </c>
      <c r="CS64" s="61">
        <f t="shared" si="67"/>
        <v>2.1556963611906999E-2</v>
      </c>
      <c r="CT64" s="79">
        <v>75036.829700000002</v>
      </c>
      <c r="CU64" s="79">
        <v>3006699.89</v>
      </c>
      <c r="CV64" s="64">
        <f t="shared" si="68"/>
        <v>2.495654120637893E-2</v>
      </c>
      <c r="CW64" s="79">
        <v>18969.092700000001</v>
      </c>
      <c r="CX64" s="79">
        <v>647286.11100000003</v>
      </c>
      <c r="CY64" s="64">
        <f t="shared" si="69"/>
        <v>2.9305576587599608E-2</v>
      </c>
      <c r="CZ64" s="81">
        <v>535025.40399999998</v>
      </c>
      <c r="DA64" s="81">
        <v>9482534.8300000001</v>
      </c>
      <c r="DB64" s="61">
        <f t="shared" si="70"/>
        <v>5.6422192334831631E-2</v>
      </c>
      <c r="DC64" s="81">
        <v>118672.58900000001</v>
      </c>
      <c r="DD64" s="81">
        <v>1537344.98</v>
      </c>
      <c r="DE64" s="61">
        <f t="shared" si="71"/>
        <v>7.7193206823363753E-2</v>
      </c>
    </row>
    <row r="65" spans="1:109" s="91" customFormat="1" x14ac:dyDescent="0.4">
      <c r="A65" s="84" t="s">
        <v>563</v>
      </c>
      <c r="B65" s="85">
        <f>SUM(B57:B64)</f>
        <v>20308.982</v>
      </c>
      <c r="C65" s="85">
        <v>146663.57251</v>
      </c>
      <c r="D65" s="87">
        <f t="shared" si="36"/>
        <v>0.13847325312231343</v>
      </c>
      <c r="E65" s="85">
        <f>SUM(E57:E64)</f>
        <v>10176.258</v>
      </c>
      <c r="F65" s="85">
        <v>40684.243782999998</v>
      </c>
      <c r="G65" s="87">
        <f t="shared" si="37"/>
        <v>0.25012774120314785</v>
      </c>
      <c r="H65" s="86">
        <f>SUM(H57:H64)</f>
        <v>368108.05780399998</v>
      </c>
      <c r="I65" s="86">
        <v>821674.3</v>
      </c>
      <c r="J65" s="88">
        <f t="shared" si="38"/>
        <v>0.44799753114342261</v>
      </c>
      <c r="K65" s="86">
        <f>SUM(K57:K64)</f>
        <v>93750.579920000004</v>
      </c>
      <c r="L65" s="86">
        <v>181100.5</v>
      </c>
      <c r="M65" s="88">
        <f t="shared" si="39"/>
        <v>0.51767156865939079</v>
      </c>
      <c r="N65" s="86">
        <f>SUM(N57:N64)</f>
        <v>212445.16099999999</v>
      </c>
      <c r="O65" s="86">
        <v>1151565</v>
      </c>
      <c r="P65" s="88">
        <f t="shared" si="40"/>
        <v>0.18448386413272372</v>
      </c>
      <c r="Q65" s="86">
        <f>SUM(Q57:Q64)</f>
        <v>73648.663759999996</v>
      </c>
      <c r="R65" s="86">
        <v>311595.11200000002</v>
      </c>
      <c r="S65" s="88">
        <f t="shared" si="41"/>
        <v>0.23636013828098815</v>
      </c>
      <c r="T65" s="86">
        <f>SUM(T57:T64)</f>
        <v>391734.07089999999</v>
      </c>
      <c r="U65" s="86">
        <v>1304934</v>
      </c>
      <c r="V65" s="88">
        <f t="shared" si="42"/>
        <v>0.30019454692727754</v>
      </c>
      <c r="W65" s="86">
        <f>SUM(W57:W64)</f>
        <v>85432.405519699998</v>
      </c>
      <c r="X65" s="86">
        <v>249431.236</v>
      </c>
      <c r="Y65" s="88">
        <f t="shared" si="43"/>
        <v>0.34250884889052147</v>
      </c>
      <c r="Z65" s="86">
        <f>SUM(Z57:Z64)</f>
        <v>1457972.84</v>
      </c>
      <c r="AA65" s="86">
        <v>3804542</v>
      </c>
      <c r="AB65" s="88">
        <f t="shared" si="44"/>
        <v>0.38321901558715876</v>
      </c>
      <c r="AC65" s="86">
        <f>SUM(AC57:AC64)</f>
        <v>1032305.8010600001</v>
      </c>
      <c r="AD65" s="86">
        <v>2022832.0120000001</v>
      </c>
      <c r="AE65" s="88">
        <f t="shared" si="45"/>
        <v>0.51032700438596779</v>
      </c>
      <c r="AF65" s="86">
        <f>SUM(AF57:AF64)</f>
        <v>394771.35600000003</v>
      </c>
      <c r="AG65" s="86">
        <v>4061376</v>
      </c>
      <c r="AH65" s="88">
        <f t="shared" si="46"/>
        <v>9.7201381009785856E-2</v>
      </c>
      <c r="AI65" s="86">
        <f>SUM(AI57:AI64)</f>
        <v>87904.56474999999</v>
      </c>
      <c r="AJ65" s="86">
        <v>825442.1</v>
      </c>
      <c r="AK65" s="88">
        <f t="shared" si="47"/>
        <v>0.10649391974312916</v>
      </c>
      <c r="AL65" s="86">
        <f>SUM(AL57:AL64)</f>
        <v>514771.08899999992</v>
      </c>
      <c r="AM65" s="86">
        <v>4344202</v>
      </c>
      <c r="AN65" s="88">
        <f t="shared" si="48"/>
        <v>0.11849612172730456</v>
      </c>
      <c r="AO65" s="86">
        <f>SUM(AO57:AO64)</f>
        <v>142052.49013399999</v>
      </c>
      <c r="AP65" s="86">
        <v>939899.96100000001</v>
      </c>
      <c r="AQ65" s="88">
        <f t="shared" si="49"/>
        <v>0.15113575489764275</v>
      </c>
      <c r="AR65" s="90">
        <f>SUM(AR57:AR64)</f>
        <v>177073.745</v>
      </c>
      <c r="AS65" s="90">
        <v>260275.38086</v>
      </c>
      <c r="AT65" s="88">
        <f t="shared" si="50"/>
        <v>0.68033228657629552</v>
      </c>
      <c r="AU65" s="90">
        <f>SUM(AU57:AU64)</f>
        <v>80075.543000000005</v>
      </c>
      <c r="AV65" s="90">
        <v>123320.83989</v>
      </c>
      <c r="AW65" s="88">
        <f t="shared" si="51"/>
        <v>0.64932693510217709</v>
      </c>
      <c r="AX65" s="86">
        <f>SUM(AX57:AX64)</f>
        <v>192269.73849999998</v>
      </c>
      <c r="AY65" s="86">
        <v>3549290.6762999999</v>
      </c>
      <c r="AZ65" s="88">
        <f t="shared" si="52"/>
        <v>5.4171313661025317E-2</v>
      </c>
      <c r="BA65" s="86">
        <f>SUM(BA57:BA64)</f>
        <v>44934.701220000003</v>
      </c>
      <c r="BB65" s="86">
        <v>632074.98600000003</v>
      </c>
      <c r="BC65" s="88">
        <f t="shared" si="53"/>
        <v>7.1090775960559849E-2</v>
      </c>
      <c r="BD65" s="86">
        <f>SUM(BD57:BD64)</f>
        <v>3322393.1909999996</v>
      </c>
      <c r="BE65" s="86">
        <v>7512005</v>
      </c>
      <c r="BF65" s="88">
        <f t="shared" si="54"/>
        <v>0.4422778194370211</v>
      </c>
      <c r="BG65" s="86">
        <f>SUM(BG57:BG64)</f>
        <v>591449.04700000002</v>
      </c>
      <c r="BH65" s="86">
        <v>1402473</v>
      </c>
      <c r="BI65" s="88">
        <f t="shared" si="55"/>
        <v>0.4217186690938079</v>
      </c>
      <c r="BJ65" s="90">
        <f>SUM(BJ57:BJ64)</f>
        <v>1370752.2545800002</v>
      </c>
      <c r="BK65" s="90">
        <v>2438487.5337</v>
      </c>
      <c r="BL65" s="88">
        <f t="shared" si="56"/>
        <v>0.56213215595164889</v>
      </c>
      <c r="BM65" s="90">
        <f>SUM(BM57:BM64)</f>
        <v>633654.59400000004</v>
      </c>
      <c r="BN65" s="90">
        <v>906407.73979999998</v>
      </c>
      <c r="BO65" s="88">
        <f t="shared" si="57"/>
        <v>0.69908338838745654</v>
      </c>
      <c r="BP65" s="90">
        <f>SUM(BP57:BP64)</f>
        <v>207769.48470000003</v>
      </c>
      <c r="BQ65" s="90">
        <v>573462.29040000006</v>
      </c>
      <c r="BR65" s="88">
        <f t="shared" si="58"/>
        <v>0.36230714412812942</v>
      </c>
      <c r="BS65" s="90">
        <f>SUM(BS57:BS64)</f>
        <v>73540.258000000002</v>
      </c>
      <c r="BT65" s="90">
        <v>203391.6145</v>
      </c>
      <c r="BU65" s="88">
        <f t="shared" si="59"/>
        <v>0.36156976373281113</v>
      </c>
      <c r="BV65" s="86">
        <f>SUM(BV57:BV64)</f>
        <v>249359.90780000002</v>
      </c>
      <c r="BW65" s="86">
        <v>1413665.06</v>
      </c>
      <c r="BX65" s="88">
        <f t="shared" si="60"/>
        <v>0.17639249554629299</v>
      </c>
      <c r="BY65" s="86">
        <f>SUM(BY57:BY64)</f>
        <v>108782.26762</v>
      </c>
      <c r="BZ65" s="86">
        <v>535075.05700000003</v>
      </c>
      <c r="CA65" s="88">
        <f t="shared" si="61"/>
        <v>0.20330281929026639</v>
      </c>
      <c r="CB65" s="106">
        <f>SUM(CB57:CB64)</f>
        <v>221088.46900000001</v>
      </c>
      <c r="CC65" s="90">
        <v>583189.94152999995</v>
      </c>
      <c r="CD65" s="88">
        <f t="shared" si="62"/>
        <v>0.37910199277438494</v>
      </c>
      <c r="CE65" s="90">
        <f>SUM(CE57:CE64)</f>
        <v>66502.960099999997</v>
      </c>
      <c r="CF65" s="90">
        <v>234983.14121999999</v>
      </c>
      <c r="CG65" s="88">
        <f t="shared" si="63"/>
        <v>0.28301162268376284</v>
      </c>
      <c r="CH65" s="86">
        <f>SUM(CH57:CH64)</f>
        <v>3598.8017699999991</v>
      </c>
      <c r="CI65" s="86">
        <v>128433.626</v>
      </c>
      <c r="CJ65" s="88">
        <f t="shared" si="64"/>
        <v>2.8020712971227636E-2</v>
      </c>
      <c r="CK65" s="86">
        <f>SUM(CK57:CK64)</f>
        <v>667.25240799999995</v>
      </c>
      <c r="CL65" s="86">
        <v>23044.6158</v>
      </c>
      <c r="CM65" s="88">
        <f t="shared" si="65"/>
        <v>2.8954807222257961E-2</v>
      </c>
      <c r="CN65" s="90">
        <f>SUM(CN57:CN64)</f>
        <v>11034.369195000001</v>
      </c>
      <c r="CO65" s="90">
        <v>231620.73173999999</v>
      </c>
      <c r="CP65" s="88">
        <f t="shared" si="66"/>
        <v>4.7639816661085216E-2</v>
      </c>
      <c r="CQ65" s="90">
        <f>SUM(CQ57:CQ64)</f>
        <v>3835.5255699999998</v>
      </c>
      <c r="CR65" s="90">
        <v>110175.90616</v>
      </c>
      <c r="CS65" s="88">
        <f t="shared" si="67"/>
        <v>3.4812743581432049E-2</v>
      </c>
      <c r="CT65" s="86">
        <f>SUM(CT57:CT64)</f>
        <v>480224.28289999993</v>
      </c>
      <c r="CU65" s="86">
        <v>3006699.89</v>
      </c>
      <c r="CV65" s="88">
        <f t="shared" si="68"/>
        <v>0.15971806314863035</v>
      </c>
      <c r="CW65" s="86">
        <f>SUM(CW57:CW64)</f>
        <v>104818.49406</v>
      </c>
      <c r="CX65" s="86">
        <v>647286.11100000003</v>
      </c>
      <c r="CY65" s="88">
        <f t="shared" si="69"/>
        <v>0.16193533628902473</v>
      </c>
      <c r="CZ65" s="86">
        <f>SUM(CZ57:CZ64)</f>
        <v>3283788.1822260004</v>
      </c>
      <c r="DA65" s="86">
        <v>9482534.8300000001</v>
      </c>
      <c r="DB65" s="88">
        <f t="shared" si="70"/>
        <v>0.34629856268358156</v>
      </c>
      <c r="DC65" s="86">
        <f>SUM(DC57:DC64)</f>
        <v>639788.26750030008</v>
      </c>
      <c r="DD65" s="86">
        <v>1537344.98</v>
      </c>
      <c r="DE65" s="88">
        <f t="shared" si="71"/>
        <v>0.41616441060632992</v>
      </c>
    </row>
    <row r="66" spans="1:109" x14ac:dyDescent="0.4">
      <c r="A66" s="65"/>
      <c r="B66" s="154" t="s">
        <v>310</v>
      </c>
      <c r="C66" s="154"/>
      <c r="D66" s="154"/>
      <c r="E66" s="154"/>
      <c r="F66" s="154"/>
      <c r="G66" s="154"/>
      <c r="H66" s="151" t="s">
        <v>313</v>
      </c>
      <c r="I66" s="151"/>
      <c r="J66" s="151"/>
      <c r="K66" s="151"/>
      <c r="L66" s="151"/>
      <c r="M66" s="151"/>
      <c r="N66" s="149" t="s">
        <v>330</v>
      </c>
      <c r="O66" s="149"/>
      <c r="P66" s="149"/>
      <c r="Q66" s="149"/>
      <c r="R66" s="149"/>
      <c r="S66" s="149"/>
      <c r="T66" s="151" t="s">
        <v>338</v>
      </c>
      <c r="U66" s="151"/>
      <c r="V66" s="151"/>
      <c r="W66" s="151"/>
      <c r="X66" s="151"/>
      <c r="Y66" s="151"/>
      <c r="Z66" s="149" t="s">
        <v>344</v>
      </c>
      <c r="AA66" s="149"/>
      <c r="AB66" s="149"/>
      <c r="AC66" s="149"/>
      <c r="AD66" s="149"/>
      <c r="AE66" s="149"/>
      <c r="AF66" s="151" t="s">
        <v>367</v>
      </c>
      <c r="AG66" s="151"/>
      <c r="AH66" s="151"/>
      <c r="AI66" s="151"/>
      <c r="AJ66" s="151"/>
      <c r="AK66" s="151"/>
      <c r="AL66" s="149" t="s">
        <v>371</v>
      </c>
      <c r="AM66" s="149"/>
      <c r="AN66" s="149"/>
      <c r="AO66" s="149"/>
      <c r="AP66" s="149"/>
      <c r="AQ66" s="149"/>
      <c r="AR66" s="143" t="s">
        <v>385</v>
      </c>
      <c r="AS66" s="143"/>
      <c r="AT66" s="143"/>
      <c r="AU66" s="147"/>
      <c r="AV66" s="143"/>
      <c r="AW66" s="143"/>
      <c r="AX66" s="148" t="s">
        <v>390</v>
      </c>
      <c r="AY66" s="149"/>
      <c r="AZ66" s="149"/>
      <c r="BA66" s="148"/>
      <c r="BB66" s="149"/>
      <c r="BC66" s="152"/>
      <c r="BD66" s="150" t="s">
        <v>392</v>
      </c>
      <c r="BE66" s="151"/>
      <c r="BF66" s="151"/>
      <c r="BG66" s="150"/>
      <c r="BH66" s="151"/>
      <c r="BI66" s="151"/>
      <c r="BJ66" s="153" t="s">
        <v>558</v>
      </c>
      <c r="BK66" s="144"/>
      <c r="BL66" s="144"/>
      <c r="BM66" s="153"/>
      <c r="BN66" s="144"/>
      <c r="BO66" s="144"/>
      <c r="BP66" s="147" t="s">
        <v>418</v>
      </c>
      <c r="BQ66" s="143"/>
      <c r="BR66" s="143"/>
      <c r="BS66" s="147"/>
      <c r="BT66" s="143"/>
      <c r="BU66" s="143"/>
      <c r="BV66" s="148" t="s">
        <v>559</v>
      </c>
      <c r="BW66" s="149"/>
      <c r="BX66" s="149"/>
      <c r="BY66" s="148"/>
      <c r="BZ66" s="149"/>
      <c r="CA66" s="149"/>
      <c r="CB66" s="147" t="s">
        <v>453</v>
      </c>
      <c r="CC66" s="143"/>
      <c r="CD66" s="143"/>
      <c r="CE66" s="147"/>
      <c r="CF66" s="143"/>
      <c r="CG66" s="143"/>
      <c r="CH66" s="148" t="s">
        <v>384</v>
      </c>
      <c r="CI66" s="149"/>
      <c r="CJ66" s="149"/>
      <c r="CK66" s="148"/>
      <c r="CL66" s="149"/>
      <c r="CM66" s="149"/>
      <c r="CN66" s="147" t="s">
        <v>482</v>
      </c>
      <c r="CO66" s="143"/>
      <c r="CP66" s="143"/>
      <c r="CQ66" s="147"/>
      <c r="CR66" s="143"/>
      <c r="CS66" s="143"/>
      <c r="CT66" s="148" t="s">
        <v>560</v>
      </c>
      <c r="CU66" s="149"/>
      <c r="CV66" s="149"/>
      <c r="CW66" s="148"/>
      <c r="CX66" s="149"/>
      <c r="CY66" s="149"/>
      <c r="CZ66" s="150" t="s">
        <v>561</v>
      </c>
      <c r="DA66" s="151"/>
      <c r="DB66" s="151"/>
      <c r="DC66" s="150"/>
      <c r="DD66" s="151"/>
      <c r="DE66" s="151"/>
    </row>
    <row r="67" spans="1:109" x14ac:dyDescent="0.4">
      <c r="A67" s="5" t="s">
        <v>579</v>
      </c>
      <c r="B67" s="71"/>
      <c r="C67" s="71"/>
      <c r="D67" s="72"/>
      <c r="E67" s="71"/>
      <c r="F67" s="71"/>
      <c r="G67" s="72"/>
      <c r="H67" s="81"/>
      <c r="I67" s="81"/>
      <c r="K67" s="81"/>
      <c r="L67" s="81"/>
      <c r="N67" s="79"/>
      <c r="O67" s="79"/>
      <c r="P67" s="64"/>
      <c r="Q67" s="79"/>
      <c r="R67" s="79"/>
      <c r="S67" s="64"/>
      <c r="T67" s="81"/>
      <c r="U67" s="81"/>
      <c r="W67" s="81"/>
      <c r="X67" s="81"/>
      <c r="Z67" s="79"/>
      <c r="AA67" s="79"/>
      <c r="AB67" s="64"/>
      <c r="AC67" s="79"/>
      <c r="AD67" s="79"/>
      <c r="AE67" s="64"/>
      <c r="AF67" s="81"/>
      <c r="AG67" s="81"/>
      <c r="AI67" s="81"/>
      <c r="AJ67" s="81"/>
      <c r="AL67" s="79"/>
      <c r="AM67" s="79"/>
      <c r="AN67" s="64"/>
      <c r="AO67" s="79"/>
      <c r="AP67" s="79"/>
      <c r="AQ67" s="64"/>
      <c r="AX67" s="79"/>
      <c r="AY67" s="79"/>
      <c r="BA67" s="79"/>
      <c r="BB67" s="79"/>
      <c r="BD67" s="81"/>
      <c r="BE67" s="81"/>
      <c r="BG67" s="81"/>
      <c r="BH67" s="81"/>
      <c r="BJ67" s="83"/>
      <c r="BK67" s="83"/>
      <c r="BL67" s="64"/>
      <c r="BM67" s="83"/>
      <c r="BN67" s="83"/>
      <c r="BO67" s="64"/>
      <c r="BV67" s="79"/>
      <c r="BW67" s="79"/>
      <c r="BY67" s="79"/>
      <c r="BZ67" s="79"/>
      <c r="CH67" s="79"/>
      <c r="CI67" s="79"/>
      <c r="CJ67" s="64"/>
      <c r="CK67" s="79"/>
      <c r="CL67" s="79"/>
      <c r="CM67" s="64"/>
      <c r="CT67" s="79"/>
      <c r="CU67" s="79"/>
      <c r="CW67" s="79"/>
      <c r="CX67" s="79"/>
      <c r="CZ67" s="81"/>
      <c r="DA67" s="81"/>
      <c r="DC67" s="81"/>
      <c r="DD67" s="81"/>
    </row>
    <row r="68" spans="1:109" x14ac:dyDescent="0.4">
      <c r="A68" s="1" t="s">
        <v>384</v>
      </c>
      <c r="B68" s="63">
        <v>60.833930000000002</v>
      </c>
      <c r="C68" s="63">
        <v>4498.2536077000004</v>
      </c>
      <c r="D68" s="80">
        <f>B68/C68</f>
        <v>1.3523899563125113E-2</v>
      </c>
      <c r="E68" s="63">
        <v>44.899450000000002</v>
      </c>
      <c r="F68" s="63">
        <v>7505.2719189999998</v>
      </c>
      <c r="G68" s="80">
        <f>E68/F68</f>
        <v>5.9823881778799546E-3</v>
      </c>
      <c r="H68" s="81">
        <v>40625.11</v>
      </c>
      <c r="I68" s="81">
        <v>147989.9</v>
      </c>
      <c r="J68" s="61">
        <f>H68/I68</f>
        <v>0.27451272012481936</v>
      </c>
      <c r="K68" s="81">
        <v>35105.879999999997</v>
      </c>
      <c r="L68" s="81">
        <v>156670.1</v>
      </c>
      <c r="M68" s="61">
        <f>K68/L68</f>
        <v>0.22407517452277106</v>
      </c>
      <c r="N68" s="79">
        <v>88.176460000000006</v>
      </c>
      <c r="O68" s="79">
        <v>164368.9</v>
      </c>
      <c r="P68" s="64">
        <f>N68/O68</f>
        <v>5.3645464561726702E-4</v>
      </c>
      <c r="Q68" s="79">
        <v>42.678848299999999</v>
      </c>
      <c r="R68" s="79">
        <v>411449.56400000001</v>
      </c>
      <c r="S68" s="64">
        <f>Q68/R68</f>
        <v>1.0372801926216162E-4</v>
      </c>
      <c r="T68" s="81">
        <v>53496.75</v>
      </c>
      <c r="U68" s="81">
        <v>326859.8</v>
      </c>
      <c r="V68" s="61">
        <f>T68/U68</f>
        <v>0.16366879622394678</v>
      </c>
      <c r="W68" s="81">
        <v>45808.772900000004</v>
      </c>
      <c r="X68" s="81">
        <v>388654.99599999998</v>
      </c>
      <c r="Y68" s="61">
        <f>W68/X68</f>
        <v>0.11786487597344562</v>
      </c>
      <c r="Z68" s="79">
        <v>638.15229999999997</v>
      </c>
      <c r="AA68" s="79">
        <v>1549766</v>
      </c>
      <c r="AB68" s="64">
        <f>Z68/AA68</f>
        <v>4.1177332577950476E-4</v>
      </c>
      <c r="AC68" s="79">
        <v>1184.512939</v>
      </c>
      <c r="AD68" s="79">
        <v>3553045.0469999998</v>
      </c>
      <c r="AE68" s="64">
        <f>AC68/AD68</f>
        <v>3.3337965697905771E-4</v>
      </c>
      <c r="AF68" s="81">
        <v>57128.32</v>
      </c>
      <c r="AG68" s="81">
        <v>444323.4</v>
      </c>
      <c r="AH68" s="61">
        <f>AF68/AG68</f>
        <v>0.12857373705728756</v>
      </c>
      <c r="AI68" s="81">
        <v>79212.539999999994</v>
      </c>
      <c r="AJ68" s="81">
        <v>577006.80000000005</v>
      </c>
      <c r="AK68" s="61">
        <f>AI68/AJ68</f>
        <v>0.13728181366320116</v>
      </c>
      <c r="AL68" s="79">
        <v>26335.03</v>
      </c>
      <c r="AM68" s="79">
        <v>368626.1</v>
      </c>
      <c r="AN68" s="64">
        <f>AL68/AM68</f>
        <v>7.1441034696132472E-2</v>
      </c>
      <c r="AO68" s="79">
        <v>24215.631799999999</v>
      </c>
      <c r="AP68" s="79">
        <v>439754.92800000001</v>
      </c>
      <c r="AQ68" s="64">
        <f>AO68/AP68</f>
        <v>5.5066197689091045E-2</v>
      </c>
      <c r="AR68" s="62">
        <v>11484.94</v>
      </c>
      <c r="AS68" s="62">
        <v>531439.44184999994</v>
      </c>
      <c r="AT68" s="61">
        <f>AR68/AS68</f>
        <v>2.1611004181435318E-2</v>
      </c>
      <c r="AU68" s="62">
        <v>34872.94</v>
      </c>
      <c r="AV68" s="62">
        <v>1345372.8995999999</v>
      </c>
      <c r="AW68" s="61">
        <f>AU68/AV68</f>
        <v>2.5920649962823145E-2</v>
      </c>
      <c r="AX68" s="79">
        <v>29771.94</v>
      </c>
      <c r="AY68" s="79">
        <v>133684.79999999999</v>
      </c>
      <c r="AZ68" s="64">
        <f>AX68/AY68</f>
        <v>0.22270250619367349</v>
      </c>
      <c r="BA68" s="79">
        <v>37875.054499999998</v>
      </c>
      <c r="BB68" s="79">
        <v>223877.995</v>
      </c>
      <c r="BC68" s="64">
        <f>BA68/BB68</f>
        <v>0.1691772096672565</v>
      </c>
      <c r="BD68" s="81">
        <v>459.97550000000001</v>
      </c>
      <c r="BE68" s="81">
        <v>466767.8</v>
      </c>
      <c r="BF68" s="61">
        <f>BD68/BE68</f>
        <v>9.8544822500609523E-4</v>
      </c>
      <c r="BG68" s="81">
        <v>236.16650000000001</v>
      </c>
      <c r="BH68" s="81">
        <v>684633.59999999998</v>
      </c>
      <c r="BI68" s="61">
        <f>BG68/BH68</f>
        <v>3.449531252921271E-4</v>
      </c>
      <c r="BJ68" s="83">
        <v>103.7679</v>
      </c>
      <c r="BK68" s="83">
        <v>320978.57731999998</v>
      </c>
      <c r="BL68" s="64">
        <f>BJ68/BK68</f>
        <v>3.2328606122691004E-4</v>
      </c>
      <c r="BM68" s="83">
        <v>103.8888</v>
      </c>
      <c r="BN68" s="83">
        <v>404893.56254000001</v>
      </c>
      <c r="BO68" s="64">
        <f>BM68/BN68</f>
        <v>2.5658298775678033E-4</v>
      </c>
      <c r="BP68" s="62">
        <v>623.94320000000005</v>
      </c>
      <c r="BQ68" s="62">
        <v>318947.78064999997</v>
      </c>
      <c r="BR68" s="61">
        <f>BP68/BQ68</f>
        <v>1.9562550293607131E-3</v>
      </c>
      <c r="BS68" s="62">
        <v>836.75149999999996</v>
      </c>
      <c r="BT68" s="62">
        <v>885947.39205000002</v>
      </c>
      <c r="BU68" s="61">
        <f>BS68/BT68</f>
        <v>9.4447086532286608E-4</v>
      </c>
      <c r="BV68" s="79">
        <v>26933.435300000001</v>
      </c>
      <c r="BW68" s="79">
        <v>99394.05</v>
      </c>
      <c r="BX68" s="64">
        <f>BV68/BW68</f>
        <v>0.27097633409645749</v>
      </c>
      <c r="BY68" s="79">
        <v>67621.580600000001</v>
      </c>
      <c r="BZ68" s="79">
        <v>240447.01800000001</v>
      </c>
      <c r="CA68" s="64">
        <f>BY68/BZ68</f>
        <v>0.28123276870915487</v>
      </c>
      <c r="CB68" s="62">
        <v>1080016</v>
      </c>
      <c r="CC68" s="62">
        <v>1398082.2041</v>
      </c>
      <c r="CD68" s="61">
        <f>CB68/CC68</f>
        <v>0.77249820992839857</v>
      </c>
      <c r="CE68" s="62">
        <v>1208618</v>
      </c>
      <c r="CF68" s="62">
        <v>1624263.7404</v>
      </c>
      <c r="CG68" s="61">
        <f>CE68/CF68</f>
        <v>0.74410206294598391</v>
      </c>
      <c r="CH68" s="79">
        <v>0</v>
      </c>
      <c r="CI68" s="79">
        <v>13146.282300000001</v>
      </c>
      <c r="CJ68" s="64">
        <f>CH68/CI68</f>
        <v>0</v>
      </c>
      <c r="CK68" s="79">
        <v>0</v>
      </c>
      <c r="CL68" s="79">
        <v>22499.498</v>
      </c>
      <c r="CM68" s="64">
        <f>CK68/CL68</f>
        <v>0</v>
      </c>
      <c r="CN68" s="62">
        <v>33000.050000000003</v>
      </c>
      <c r="CO68" s="62">
        <v>187030.65971000001</v>
      </c>
      <c r="CP68" s="61">
        <f>CN68/CO68</f>
        <v>0.17644192696089595</v>
      </c>
      <c r="CQ68" s="62">
        <v>64870.84</v>
      </c>
      <c r="CR68" s="62">
        <v>377304.93384999997</v>
      </c>
      <c r="CS68" s="61">
        <f>CQ68/CR68</f>
        <v>0.17193212751834785</v>
      </c>
      <c r="CT68" s="79">
        <v>172921.43900000001</v>
      </c>
      <c r="CU68" s="79">
        <v>532211.75600000005</v>
      </c>
      <c r="CV68" s="64">
        <f>CT68/CU68</f>
        <v>0.32491097209059017</v>
      </c>
      <c r="CW68" s="79">
        <v>207076.20300000001</v>
      </c>
      <c r="CX68" s="79">
        <v>689022.95799999998</v>
      </c>
      <c r="CY68" s="64">
        <f>CW68/CX68</f>
        <v>0.30053599897610378</v>
      </c>
      <c r="CZ68" s="81">
        <v>173394.43599999999</v>
      </c>
      <c r="DA68" s="81">
        <v>742597.98600000003</v>
      </c>
      <c r="DB68" s="61">
        <f>CZ68/DA68</f>
        <v>0.23349704586998432</v>
      </c>
      <c r="DC68" s="81">
        <v>146958.783</v>
      </c>
      <c r="DD68" s="81">
        <v>741241.71</v>
      </c>
      <c r="DE68" s="61">
        <f>DC68/DD68</f>
        <v>0.19826027194287274</v>
      </c>
    </row>
    <row r="69" spans="1:109" x14ac:dyDescent="0.4">
      <c r="A69" s="1" t="s">
        <v>424</v>
      </c>
      <c r="B69" s="63">
        <v>0</v>
      </c>
      <c r="C69" s="63">
        <v>4498.2536077000004</v>
      </c>
      <c r="D69" s="80">
        <f>B69/C69</f>
        <v>0</v>
      </c>
      <c r="E69" s="63">
        <v>0</v>
      </c>
      <c r="F69" s="63">
        <v>7505.2719189999998</v>
      </c>
      <c r="G69" s="80">
        <f>E69/F69</f>
        <v>0</v>
      </c>
      <c r="H69" s="81">
        <v>0</v>
      </c>
      <c r="I69" s="81">
        <v>147989.9</v>
      </c>
      <c r="J69" s="61">
        <f>H69/I69</f>
        <v>0</v>
      </c>
      <c r="K69" s="81">
        <v>0</v>
      </c>
      <c r="L69" s="81">
        <v>156670.1</v>
      </c>
      <c r="M69" s="61">
        <f>K69/L69</f>
        <v>0</v>
      </c>
      <c r="N69" s="79">
        <v>0</v>
      </c>
      <c r="O69" s="79">
        <v>164368.9</v>
      </c>
      <c r="P69" s="64">
        <f>N69/O69</f>
        <v>0</v>
      </c>
      <c r="Q69" s="79">
        <v>0</v>
      </c>
      <c r="R69" s="79">
        <v>411449.56400000001</v>
      </c>
      <c r="S69" s="64">
        <f>Q69/R69</f>
        <v>0</v>
      </c>
      <c r="T69" s="81">
        <v>0</v>
      </c>
      <c r="U69" s="81">
        <v>326859.8</v>
      </c>
      <c r="V69" s="61">
        <f>T69/U69</f>
        <v>0</v>
      </c>
      <c r="W69" s="81">
        <v>0</v>
      </c>
      <c r="X69" s="81">
        <v>388654.99599999998</v>
      </c>
      <c r="Y69" s="61">
        <f>W69/X69</f>
        <v>0</v>
      </c>
      <c r="Z69" s="79">
        <v>4390.1660000000002</v>
      </c>
      <c r="AA69" s="79">
        <v>1549766</v>
      </c>
      <c r="AB69" s="64">
        <f>Z69/AA69</f>
        <v>2.8327928216259745E-3</v>
      </c>
      <c r="AC69" s="79">
        <v>13261.91208</v>
      </c>
      <c r="AD69" s="79">
        <v>3553045.0469999998</v>
      </c>
      <c r="AE69" s="64">
        <f>AC69/AD69</f>
        <v>3.7325482521527965E-3</v>
      </c>
      <c r="AF69" s="81">
        <v>0</v>
      </c>
      <c r="AG69" s="81">
        <v>444323.4</v>
      </c>
      <c r="AH69" s="61">
        <f>AF69/AG69</f>
        <v>0</v>
      </c>
      <c r="AI69" s="81">
        <v>0</v>
      </c>
      <c r="AJ69" s="81">
        <v>577006.80000000005</v>
      </c>
      <c r="AK69" s="61">
        <f>AI69/AJ69</f>
        <v>0</v>
      </c>
      <c r="AL69" s="79">
        <v>0</v>
      </c>
      <c r="AM69" s="79">
        <v>368626.1</v>
      </c>
      <c r="AN69" s="64">
        <f>AL69/AM69</f>
        <v>0</v>
      </c>
      <c r="AO69" s="79">
        <v>0</v>
      </c>
      <c r="AP69" s="79">
        <v>439754.92800000001</v>
      </c>
      <c r="AQ69" s="64">
        <f>AO69/AP69</f>
        <v>0</v>
      </c>
      <c r="AR69" s="62">
        <v>0</v>
      </c>
      <c r="AS69" s="62">
        <v>531439.44184999994</v>
      </c>
      <c r="AT69" s="61">
        <f>AR69/AS69</f>
        <v>0</v>
      </c>
      <c r="AU69" s="62">
        <v>0</v>
      </c>
      <c r="AV69" s="62">
        <v>1345372.8995999999</v>
      </c>
      <c r="AW69" s="61">
        <f>AU69/AV69</f>
        <v>0</v>
      </c>
      <c r="AX69" s="79">
        <v>0</v>
      </c>
      <c r="AY69" s="79">
        <v>133684.79999999999</v>
      </c>
      <c r="AZ69" s="64">
        <f>AX69/AY69</f>
        <v>0</v>
      </c>
      <c r="BA69" s="79">
        <v>0</v>
      </c>
      <c r="BB69" s="79">
        <v>223877.995</v>
      </c>
      <c r="BC69" s="64">
        <f>BA69/BB69</f>
        <v>0</v>
      </c>
      <c r="BD69" s="81">
        <v>30.554870000000001</v>
      </c>
      <c r="BE69" s="81">
        <v>466767.8</v>
      </c>
      <c r="BF69" s="61">
        <f>BD69/BE69</f>
        <v>6.5460535195444074E-5</v>
      </c>
      <c r="BG69" s="81">
        <v>100</v>
      </c>
      <c r="BH69" s="81">
        <v>684633.59999999998</v>
      </c>
      <c r="BI69" s="61">
        <f>BG69/BH69</f>
        <v>1.4606352945575562E-4</v>
      </c>
      <c r="BJ69" s="83">
        <v>0</v>
      </c>
      <c r="BK69" s="83">
        <v>320978.57731999998</v>
      </c>
      <c r="BL69" s="64">
        <f>BJ69/BK69</f>
        <v>0</v>
      </c>
      <c r="BM69" s="83">
        <v>0</v>
      </c>
      <c r="BN69" s="83">
        <v>404893.56254000001</v>
      </c>
      <c r="BO69" s="64">
        <f>BM69/BN69</f>
        <v>0</v>
      </c>
      <c r="BP69" s="62">
        <v>0</v>
      </c>
      <c r="BQ69" s="62">
        <v>318947.78064999997</v>
      </c>
      <c r="BR69" s="61">
        <f>BP69/BQ69</f>
        <v>0</v>
      </c>
      <c r="BS69" s="62">
        <v>0</v>
      </c>
      <c r="BT69" s="62">
        <v>885947.39205000002</v>
      </c>
      <c r="BU69" s="61">
        <f>BS69/BT69</f>
        <v>0</v>
      </c>
      <c r="BV69" s="79">
        <v>0</v>
      </c>
      <c r="BW69" s="79">
        <v>99394.05</v>
      </c>
      <c r="BX69" s="64">
        <f>BV69/BW69</f>
        <v>0</v>
      </c>
      <c r="BY69" s="79">
        <v>0</v>
      </c>
      <c r="BZ69" s="79">
        <v>240447.01800000001</v>
      </c>
      <c r="CA69" s="64">
        <f>BY69/BZ69</f>
        <v>0</v>
      </c>
      <c r="CB69" s="62">
        <v>0</v>
      </c>
      <c r="CC69" s="62">
        <v>1398082.2041</v>
      </c>
      <c r="CD69" s="61">
        <f>CB69/CC69</f>
        <v>0</v>
      </c>
      <c r="CE69" s="62">
        <v>0</v>
      </c>
      <c r="CF69" s="62">
        <v>1624263.7404</v>
      </c>
      <c r="CG69" s="61">
        <f>CE69/CF69</f>
        <v>0</v>
      </c>
      <c r="CH69" s="79">
        <v>0</v>
      </c>
      <c r="CI69" s="79">
        <v>13146.282300000001</v>
      </c>
      <c r="CJ69" s="64">
        <f>CH69/CI69</f>
        <v>0</v>
      </c>
      <c r="CK69" s="79">
        <v>0</v>
      </c>
      <c r="CL69" s="79">
        <v>22499.498</v>
      </c>
      <c r="CM69" s="64">
        <f>CK69/CL69</f>
        <v>0</v>
      </c>
      <c r="CN69" s="62">
        <v>288.15309999999999</v>
      </c>
      <c r="CO69" s="62">
        <v>187030.65971000001</v>
      </c>
      <c r="CP69" s="61">
        <f>CN69/CO69</f>
        <v>1.54067306636674E-3</v>
      </c>
      <c r="CQ69" s="62">
        <v>825</v>
      </c>
      <c r="CR69" s="62">
        <v>377304.93384999997</v>
      </c>
      <c r="CS69" s="61">
        <f>CQ69/CR69</f>
        <v>2.1865603282250853E-3</v>
      </c>
      <c r="CT69" s="79">
        <v>4303.2508500000004</v>
      </c>
      <c r="CU69" s="79">
        <v>532211.75600000005</v>
      </c>
      <c r="CV69" s="64">
        <f>CT69/CU69</f>
        <v>8.0855990148402512E-3</v>
      </c>
      <c r="CW69" s="79">
        <v>10984.3999</v>
      </c>
      <c r="CX69" s="79">
        <v>689022.95799999998</v>
      </c>
      <c r="CY69" s="64">
        <f>CW69/CX69</f>
        <v>1.5941994054717697E-2</v>
      </c>
      <c r="CZ69" s="81">
        <v>66.041509599999998</v>
      </c>
      <c r="DA69" s="81">
        <v>742597.98600000003</v>
      </c>
      <c r="DB69" s="61">
        <f>CZ69/DA69</f>
        <v>8.8933057785050328E-5</v>
      </c>
      <c r="DC69" s="81">
        <v>79.755996699999997</v>
      </c>
      <c r="DD69" s="81">
        <v>741241.71</v>
      </c>
      <c r="DE69" s="61">
        <f>DC69/DD69</f>
        <v>1.0759782622054552E-4</v>
      </c>
    </row>
    <row r="70" spans="1:109" s="91" customFormat="1" x14ac:dyDescent="0.4">
      <c r="A70" s="84" t="s">
        <v>563</v>
      </c>
      <c r="B70" s="85">
        <f>SUM(B68:B69)</f>
        <v>60.833930000000002</v>
      </c>
      <c r="C70" s="85">
        <v>4498.2536077000004</v>
      </c>
      <c r="D70" s="87">
        <f>B70/C70</f>
        <v>1.3523899563125113E-2</v>
      </c>
      <c r="E70" s="85">
        <f>SUM(E68:E69)</f>
        <v>44.899450000000002</v>
      </c>
      <c r="F70" s="85">
        <v>7505.2719189999998</v>
      </c>
      <c r="G70" s="87">
        <f>E70/F70</f>
        <v>5.9823881778799546E-3</v>
      </c>
      <c r="H70" s="86">
        <f>SUM(H68:H69)</f>
        <v>40625.11</v>
      </c>
      <c r="I70" s="86">
        <v>147989.9</v>
      </c>
      <c r="J70" s="88">
        <f>H70/I70</f>
        <v>0.27451272012481936</v>
      </c>
      <c r="K70" s="86">
        <f>SUM(K68:K69)</f>
        <v>35105.879999999997</v>
      </c>
      <c r="L70" s="86">
        <v>156670.1</v>
      </c>
      <c r="M70" s="88">
        <f>K70/L70</f>
        <v>0.22407517452277106</v>
      </c>
      <c r="N70" s="86">
        <f>SUM(N68:N69)</f>
        <v>88.176460000000006</v>
      </c>
      <c r="O70" s="86">
        <v>164368.9</v>
      </c>
      <c r="P70" s="88">
        <f>N70/O70</f>
        <v>5.3645464561726702E-4</v>
      </c>
      <c r="Q70" s="86">
        <f>Q69</f>
        <v>0</v>
      </c>
      <c r="R70" s="86">
        <v>411449.56400000001</v>
      </c>
      <c r="S70" s="88">
        <f>Q70/R70</f>
        <v>0</v>
      </c>
      <c r="T70" s="86">
        <f>T69</f>
        <v>0</v>
      </c>
      <c r="U70" s="86">
        <v>326859.8</v>
      </c>
      <c r="V70" s="88">
        <f>V69</f>
        <v>0</v>
      </c>
      <c r="W70" s="86">
        <f>SUM(W68:W69)</f>
        <v>45808.772900000004</v>
      </c>
      <c r="X70" s="86">
        <v>388654.99599999998</v>
      </c>
      <c r="Y70" s="88">
        <f>Y69</f>
        <v>0</v>
      </c>
      <c r="Z70" s="86">
        <f>SUM(Z68:Z69)</f>
        <v>5028.3182999999999</v>
      </c>
      <c r="AA70" s="86">
        <v>1549766</v>
      </c>
      <c r="AB70" s="88">
        <f>Z70/AA70</f>
        <v>3.2445661474054793E-3</v>
      </c>
      <c r="AC70" s="86">
        <f>SUM(AC68:AC69)</f>
        <v>14446.425019</v>
      </c>
      <c r="AD70" s="86">
        <v>3553045.0469999998</v>
      </c>
      <c r="AE70" s="88">
        <f>AC70/AD70</f>
        <v>4.0659279091318544E-3</v>
      </c>
      <c r="AF70" s="86">
        <f>AF69</f>
        <v>0</v>
      </c>
      <c r="AG70" s="86">
        <v>444323.4</v>
      </c>
      <c r="AH70" s="88">
        <f>AF70/AG70</f>
        <v>0</v>
      </c>
      <c r="AI70" s="86">
        <f>AI69</f>
        <v>0</v>
      </c>
      <c r="AJ70" s="86">
        <v>577006.80000000005</v>
      </c>
      <c r="AK70" s="88">
        <f>AI70/AJ70</f>
        <v>0</v>
      </c>
      <c r="AL70" s="86">
        <f>AL69</f>
        <v>0</v>
      </c>
      <c r="AM70" s="86">
        <v>368626.1</v>
      </c>
      <c r="AN70" s="88">
        <f>AL70/AM70</f>
        <v>0</v>
      </c>
      <c r="AO70" s="86">
        <f>AO69</f>
        <v>0</v>
      </c>
      <c r="AP70" s="86">
        <v>439754.92800000001</v>
      </c>
      <c r="AQ70" s="88">
        <f>AO70/AP70</f>
        <v>0</v>
      </c>
      <c r="AR70" s="90">
        <f>SUM(AR68:AR69)</f>
        <v>11484.94</v>
      </c>
      <c r="AS70" s="90">
        <v>531439.44184999994</v>
      </c>
      <c r="AT70" s="88">
        <f>AR70/AS70</f>
        <v>2.1611004181435318E-2</v>
      </c>
      <c r="AU70" s="90">
        <f>SUM(AU68:AU69)</f>
        <v>34872.94</v>
      </c>
      <c r="AV70" s="90">
        <v>1345372.8995999999</v>
      </c>
      <c r="AW70" s="88">
        <f>AU70/AV70</f>
        <v>2.5920649962823145E-2</v>
      </c>
      <c r="AX70" s="86">
        <f>AX69</f>
        <v>0</v>
      </c>
      <c r="AY70" s="86">
        <v>133684.79999999999</v>
      </c>
      <c r="AZ70" s="88">
        <f>AX70/AY70</f>
        <v>0</v>
      </c>
      <c r="BA70" s="86">
        <f>BA69</f>
        <v>0</v>
      </c>
      <c r="BB70" s="86">
        <v>223877.995</v>
      </c>
      <c r="BC70" s="88">
        <f>BA70/BB70</f>
        <v>0</v>
      </c>
      <c r="BD70" s="86">
        <f>SUM(BD68:BD69)</f>
        <v>490.53037</v>
      </c>
      <c r="BE70" s="86">
        <v>466767.8</v>
      </c>
      <c r="BF70" s="88">
        <f>BD70/BE70</f>
        <v>1.0509087602015392E-3</v>
      </c>
      <c r="BG70" s="86">
        <f>SUM(BG68:BG69)</f>
        <v>336.16650000000004</v>
      </c>
      <c r="BH70" s="86">
        <v>684633.59999999998</v>
      </c>
      <c r="BI70" s="88">
        <f>BG70/BH70</f>
        <v>4.9101665474788269E-4</v>
      </c>
      <c r="BJ70" s="90">
        <f>SUM(BJ68:BJ69)</f>
        <v>103.7679</v>
      </c>
      <c r="BK70" s="90">
        <v>320978.57731999998</v>
      </c>
      <c r="BL70" s="88">
        <f>BJ70/BK70</f>
        <v>3.2328606122691004E-4</v>
      </c>
      <c r="BM70" s="90">
        <f>SUM(BM68:BM69)</f>
        <v>103.8888</v>
      </c>
      <c r="BN70" s="90">
        <v>404893.56254000001</v>
      </c>
      <c r="BO70" s="88">
        <f>BM70/BN70</f>
        <v>2.5658298775678033E-4</v>
      </c>
      <c r="BP70" s="90">
        <f>SUM(BP68:BP69)</f>
        <v>623.94320000000005</v>
      </c>
      <c r="BQ70" s="90">
        <v>318947.78064999997</v>
      </c>
      <c r="BR70" s="88">
        <f>BP70/BQ70</f>
        <v>1.9562550293607131E-3</v>
      </c>
      <c r="BS70" s="90">
        <f>SUM(BS68:BS69)</f>
        <v>836.75149999999996</v>
      </c>
      <c r="BT70" s="90">
        <v>885947.39205000002</v>
      </c>
      <c r="BU70" s="88">
        <f>BS70/BT70</f>
        <v>9.4447086532286608E-4</v>
      </c>
      <c r="BV70" s="86">
        <f>BV69</f>
        <v>0</v>
      </c>
      <c r="BW70" s="86">
        <v>99394.05</v>
      </c>
      <c r="BX70" s="88">
        <f>BX69</f>
        <v>0</v>
      </c>
      <c r="BY70" s="86">
        <f>BY69</f>
        <v>0</v>
      </c>
      <c r="BZ70" s="86">
        <v>240447.01800000001</v>
      </c>
      <c r="CA70" s="88">
        <f>BY70/BZ70</f>
        <v>0</v>
      </c>
      <c r="CB70" s="90">
        <f>SUM(CB68:CB69)</f>
        <v>1080016</v>
      </c>
      <c r="CC70" s="90">
        <v>1398082.2041</v>
      </c>
      <c r="CD70" s="88">
        <f>CB70/CC70</f>
        <v>0.77249820992839857</v>
      </c>
      <c r="CE70" s="90">
        <f>SUM(CE68:CE69)</f>
        <v>1208618</v>
      </c>
      <c r="CF70" s="90">
        <v>1624263.7404</v>
      </c>
      <c r="CG70" s="88">
        <f>CE70/CF70</f>
        <v>0.74410206294598391</v>
      </c>
      <c r="CH70" s="86">
        <v>0</v>
      </c>
      <c r="CI70" s="86">
        <v>13146.282300000001</v>
      </c>
      <c r="CJ70" s="88">
        <v>0</v>
      </c>
      <c r="CK70" s="86">
        <v>0</v>
      </c>
      <c r="CL70" s="86">
        <v>22499.498</v>
      </c>
      <c r="CM70" s="88">
        <v>0</v>
      </c>
      <c r="CN70" s="90">
        <f>SUM(CN68:CN69)</f>
        <v>33288.203100000006</v>
      </c>
      <c r="CO70" s="90">
        <v>187030.65971000001</v>
      </c>
      <c r="CP70" s="88">
        <f>CN70/CO70</f>
        <v>0.17798260002726268</v>
      </c>
      <c r="CQ70" s="90">
        <f>SUM(CQ68:CQ69)</f>
        <v>65695.839999999997</v>
      </c>
      <c r="CR70" s="90">
        <v>377304.93384999997</v>
      </c>
      <c r="CS70" s="88">
        <f>CQ70/CR70</f>
        <v>0.17411868784657294</v>
      </c>
      <c r="CT70" s="86">
        <f>SUM(CT68:CT69)</f>
        <v>177224.68985000002</v>
      </c>
      <c r="CU70" s="86">
        <v>532211.75600000005</v>
      </c>
      <c r="CV70" s="88">
        <f>CT70/CU70</f>
        <v>0.33299657110543046</v>
      </c>
      <c r="CW70" s="86">
        <f>SUM(CW68:CW69)</f>
        <v>218060.6029</v>
      </c>
      <c r="CX70" s="86">
        <v>689022.95799999998</v>
      </c>
      <c r="CY70" s="88">
        <f>CW70/CX70</f>
        <v>0.31647799303082147</v>
      </c>
      <c r="CZ70" s="86">
        <f>SUM(CZ68:CZ69)</f>
        <v>173460.47750959999</v>
      </c>
      <c r="DA70" s="86">
        <v>742597.98600000003</v>
      </c>
      <c r="DB70" s="88">
        <f>CZ70/DA70</f>
        <v>0.23358597892776939</v>
      </c>
      <c r="DC70" s="86">
        <f>SUM(DC68:DC69)</f>
        <v>147038.53899669999</v>
      </c>
      <c r="DD70" s="86">
        <v>741241.71</v>
      </c>
      <c r="DE70" s="88">
        <f>DC70/DD70</f>
        <v>0.19836786976909326</v>
      </c>
    </row>
    <row r="71" spans="1:109" x14ac:dyDescent="0.4">
      <c r="A71" s="65"/>
      <c r="B71" s="154" t="s">
        <v>310</v>
      </c>
      <c r="C71" s="154"/>
      <c r="D71" s="154"/>
      <c r="E71" s="154"/>
      <c r="F71" s="154"/>
      <c r="G71" s="154"/>
      <c r="H71" s="151" t="s">
        <v>313</v>
      </c>
      <c r="I71" s="151"/>
      <c r="J71" s="151"/>
      <c r="K71" s="151"/>
      <c r="L71" s="151"/>
      <c r="M71" s="151"/>
      <c r="N71" s="149" t="s">
        <v>330</v>
      </c>
      <c r="O71" s="149"/>
      <c r="P71" s="149"/>
      <c r="Q71" s="149"/>
      <c r="R71" s="149"/>
      <c r="S71" s="149"/>
      <c r="T71" s="151" t="s">
        <v>338</v>
      </c>
      <c r="U71" s="151"/>
      <c r="V71" s="151"/>
      <c r="W71" s="151"/>
      <c r="X71" s="151"/>
      <c r="Y71" s="151"/>
      <c r="Z71" s="149" t="s">
        <v>344</v>
      </c>
      <c r="AA71" s="149"/>
      <c r="AB71" s="149"/>
      <c r="AC71" s="149"/>
      <c r="AD71" s="149"/>
      <c r="AE71" s="149"/>
      <c r="AF71" s="151" t="s">
        <v>367</v>
      </c>
      <c r="AG71" s="151"/>
      <c r="AH71" s="151"/>
      <c r="AI71" s="151"/>
      <c r="AJ71" s="151"/>
      <c r="AK71" s="151"/>
      <c r="AL71" s="149" t="s">
        <v>371</v>
      </c>
      <c r="AM71" s="149"/>
      <c r="AN71" s="149"/>
      <c r="AO71" s="149"/>
      <c r="AP71" s="149"/>
      <c r="AQ71" s="149"/>
      <c r="AR71" s="143" t="s">
        <v>385</v>
      </c>
      <c r="AS71" s="143"/>
      <c r="AT71" s="143"/>
      <c r="AU71" s="147"/>
      <c r="AV71" s="143"/>
      <c r="AW71" s="143"/>
      <c r="AX71" s="148" t="s">
        <v>390</v>
      </c>
      <c r="AY71" s="149"/>
      <c r="AZ71" s="149"/>
      <c r="BA71" s="148"/>
      <c r="BB71" s="149"/>
      <c r="BC71" s="152"/>
      <c r="BD71" s="150" t="s">
        <v>392</v>
      </c>
      <c r="BE71" s="151"/>
      <c r="BF71" s="151"/>
      <c r="BG71" s="150"/>
      <c r="BH71" s="151"/>
      <c r="BI71" s="151"/>
      <c r="BJ71" s="153" t="s">
        <v>558</v>
      </c>
      <c r="BK71" s="144"/>
      <c r="BL71" s="144"/>
      <c r="BM71" s="153"/>
      <c r="BN71" s="144"/>
      <c r="BO71" s="144"/>
      <c r="BP71" s="147" t="s">
        <v>418</v>
      </c>
      <c r="BQ71" s="143"/>
      <c r="BR71" s="143"/>
      <c r="BS71" s="147"/>
      <c r="BT71" s="143"/>
      <c r="BU71" s="143"/>
      <c r="BV71" s="148" t="s">
        <v>559</v>
      </c>
      <c r="BW71" s="149"/>
      <c r="BX71" s="149"/>
      <c r="BY71" s="148"/>
      <c r="BZ71" s="149"/>
      <c r="CA71" s="149"/>
      <c r="CB71" s="147" t="s">
        <v>453</v>
      </c>
      <c r="CC71" s="143"/>
      <c r="CD71" s="143"/>
      <c r="CE71" s="147"/>
      <c r="CF71" s="143"/>
      <c r="CG71" s="143"/>
      <c r="CH71" s="148" t="s">
        <v>384</v>
      </c>
      <c r="CI71" s="149"/>
      <c r="CJ71" s="149"/>
      <c r="CK71" s="148"/>
      <c r="CL71" s="149"/>
      <c r="CM71" s="149"/>
      <c r="CN71" s="147" t="s">
        <v>482</v>
      </c>
      <c r="CO71" s="143"/>
      <c r="CP71" s="143"/>
      <c r="CQ71" s="147"/>
      <c r="CR71" s="143"/>
      <c r="CS71" s="143"/>
      <c r="CT71" s="148" t="s">
        <v>560</v>
      </c>
      <c r="CU71" s="149"/>
      <c r="CV71" s="149"/>
      <c r="CW71" s="148"/>
      <c r="CX71" s="149"/>
      <c r="CY71" s="149"/>
      <c r="CZ71" s="150" t="s">
        <v>561</v>
      </c>
      <c r="DA71" s="151"/>
      <c r="DB71" s="151"/>
      <c r="DC71" s="150"/>
      <c r="DD71" s="151"/>
      <c r="DE71" s="151"/>
    </row>
    <row r="72" spans="1:109" x14ac:dyDescent="0.4">
      <c r="A72" s="5" t="s">
        <v>580</v>
      </c>
      <c r="B72" s="71"/>
      <c r="C72" s="71"/>
      <c r="D72" s="72"/>
      <c r="E72" s="71"/>
      <c r="F72" s="71"/>
      <c r="G72" s="72"/>
      <c r="H72" s="81"/>
      <c r="I72" s="81"/>
      <c r="K72" s="81"/>
      <c r="L72" s="81"/>
      <c r="N72" s="79"/>
      <c r="O72" s="79"/>
      <c r="P72" s="64"/>
      <c r="Q72" s="79"/>
      <c r="R72" s="79"/>
      <c r="S72" s="64"/>
      <c r="T72" s="81"/>
      <c r="U72" s="81"/>
      <c r="W72" s="81"/>
      <c r="X72" s="81"/>
      <c r="Z72" s="79"/>
      <c r="AA72" s="79"/>
      <c r="AB72" s="64"/>
      <c r="AC72" s="79"/>
      <c r="AD72" s="79"/>
      <c r="AE72" s="64"/>
      <c r="AF72" s="81"/>
      <c r="AG72" s="81"/>
      <c r="AI72" s="81"/>
      <c r="AJ72" s="81"/>
      <c r="AL72" s="79"/>
      <c r="AM72" s="79"/>
      <c r="AN72" s="64"/>
      <c r="AO72" s="79"/>
      <c r="AP72" s="79"/>
      <c r="AQ72" s="64"/>
      <c r="AX72" s="79"/>
      <c r="AY72" s="79"/>
      <c r="BA72" s="79"/>
      <c r="BB72" s="79"/>
      <c r="BD72" s="81"/>
      <c r="BE72" s="81"/>
      <c r="BG72" s="81"/>
      <c r="BH72" s="81"/>
      <c r="BJ72" s="83"/>
      <c r="BK72" s="83"/>
      <c r="BL72" s="64"/>
      <c r="BM72" s="83"/>
      <c r="BN72" s="83"/>
      <c r="BO72" s="64"/>
      <c r="BV72" s="79"/>
      <c r="BW72" s="79"/>
      <c r="BY72" s="79"/>
      <c r="BZ72" s="79"/>
      <c r="CH72" s="79"/>
      <c r="CI72" s="79"/>
      <c r="CJ72" s="64"/>
      <c r="CK72" s="79"/>
      <c r="CL72" s="79"/>
      <c r="CM72" s="64"/>
      <c r="CT72" s="79"/>
      <c r="CU72" s="79"/>
      <c r="CW72" s="79"/>
      <c r="CX72" s="79"/>
      <c r="CZ72" s="81"/>
      <c r="DA72" s="81"/>
      <c r="DC72" s="81"/>
      <c r="DD72" s="81"/>
    </row>
    <row r="73" spans="1:109" x14ac:dyDescent="0.4">
      <c r="A73" s="1" t="s">
        <v>330</v>
      </c>
      <c r="B73" s="63">
        <v>34219</v>
      </c>
      <c r="C73" s="63">
        <v>111352.93429</v>
      </c>
      <c r="D73" s="80">
        <f>B73/C73</f>
        <v>0.30730218487895761</v>
      </c>
      <c r="E73" s="63">
        <v>52739.24</v>
      </c>
      <c r="F73" s="63">
        <v>114522.048</v>
      </c>
      <c r="G73" s="80">
        <f>E73/F73</f>
        <v>0.46051603967124305</v>
      </c>
      <c r="H73" s="81">
        <v>14989.34</v>
      </c>
      <c r="I73" s="81">
        <v>1356915</v>
      </c>
      <c r="J73" s="61">
        <f>H73/I73</f>
        <v>1.1046631513396197E-2</v>
      </c>
      <c r="K73" s="81">
        <v>14037.06</v>
      </c>
      <c r="L73" s="81">
        <v>1239631</v>
      </c>
      <c r="M73" s="61">
        <f>K73/L73</f>
        <v>1.1323579355469491E-2</v>
      </c>
      <c r="N73" s="79">
        <v>0</v>
      </c>
      <c r="O73" s="79">
        <v>77198.34</v>
      </c>
      <c r="P73" s="64">
        <f>N73/O73</f>
        <v>0</v>
      </c>
      <c r="Q73" s="79">
        <v>0</v>
      </c>
      <c r="R73" s="79">
        <v>90739.882312000002</v>
      </c>
      <c r="S73" s="64">
        <f>Q73/R73</f>
        <v>0</v>
      </c>
      <c r="T73" s="81">
        <v>33337.64</v>
      </c>
      <c r="U73" s="81">
        <v>2729966</v>
      </c>
      <c r="V73" s="61">
        <f>T73/U73</f>
        <v>1.2211741831216946E-2</v>
      </c>
      <c r="W73" s="81">
        <v>19869.569299999999</v>
      </c>
      <c r="X73" s="81">
        <v>6414285.9800000004</v>
      </c>
      <c r="Y73" s="61">
        <f>W73/X73</f>
        <v>3.0977055531908166E-3</v>
      </c>
      <c r="Z73" s="79">
        <v>67205.187000000005</v>
      </c>
      <c r="AA73" s="79">
        <v>15140301.5</v>
      </c>
      <c r="AB73" s="64">
        <f>Z73/AA73</f>
        <v>4.4388275226883694E-3</v>
      </c>
      <c r="AC73" s="79">
        <v>258057.9895</v>
      </c>
      <c r="AD73" s="79">
        <v>72618411.599999994</v>
      </c>
      <c r="AE73" s="64">
        <f>AC73/AD73</f>
        <v>3.5536165528027058E-3</v>
      </c>
      <c r="AF73" s="81">
        <v>84504.49</v>
      </c>
      <c r="AG73" s="81">
        <v>3235941</v>
      </c>
      <c r="AH73" s="61">
        <f>AF73/AG73</f>
        <v>2.6114348191144401E-2</v>
      </c>
      <c r="AI73" s="81">
        <v>74272.73</v>
      </c>
      <c r="AJ73" s="81">
        <v>5794579</v>
      </c>
      <c r="AK73" s="61">
        <f>AI73/AJ73</f>
        <v>1.2817623161233973E-2</v>
      </c>
      <c r="AL73" s="79">
        <v>86760.43</v>
      </c>
      <c r="AM73" s="79">
        <v>6422443</v>
      </c>
      <c r="AN73" s="64">
        <f>AL73/AM73</f>
        <v>1.3508945116367712E-2</v>
      </c>
      <c r="AO73" s="79">
        <v>135868.68700000001</v>
      </c>
      <c r="AP73" s="79">
        <v>18702884.899999999</v>
      </c>
      <c r="AQ73" s="64">
        <f>AO73/AP73</f>
        <v>7.2645844599086434E-3</v>
      </c>
      <c r="AR73" s="62">
        <v>3823.973</v>
      </c>
      <c r="AS73" s="62">
        <v>314471.21474000002</v>
      </c>
      <c r="AT73" s="61">
        <f>AR73/AS73</f>
        <v>1.2160009631284066E-2</v>
      </c>
      <c r="AU73" s="62">
        <v>4595.1310000000003</v>
      </c>
      <c r="AV73" s="62">
        <v>817232.14550999994</v>
      </c>
      <c r="AW73" s="61">
        <f>AU73/AV73</f>
        <v>5.622797665567076E-3</v>
      </c>
      <c r="AX73" s="79">
        <v>43553.08</v>
      </c>
      <c r="AY73" s="79">
        <v>3632992</v>
      </c>
      <c r="AZ73" s="64">
        <f>AX73/AY73</f>
        <v>1.1988212470602744E-2</v>
      </c>
      <c r="BA73" s="79">
        <v>83061.743400000007</v>
      </c>
      <c r="BB73" s="79">
        <v>11605731.800000001</v>
      </c>
      <c r="BC73" s="64">
        <f>BA73/BB73</f>
        <v>7.1569587193114357E-3</v>
      </c>
      <c r="BD73" s="81">
        <v>96184.18</v>
      </c>
      <c r="BE73" s="81">
        <v>8017478</v>
      </c>
      <c r="BF73" s="61">
        <f>BD73/BE73</f>
        <v>1.1996812463969343E-2</v>
      </c>
      <c r="BG73" s="81">
        <v>884811.91799999995</v>
      </c>
      <c r="BH73" s="81">
        <v>26681591.300000001</v>
      </c>
      <c r="BI73" s="61">
        <f>BG73/BH73</f>
        <v>3.3161887087296775E-2</v>
      </c>
      <c r="BJ73" s="83">
        <v>14896.53</v>
      </c>
      <c r="BK73" s="83">
        <v>2622118.5252</v>
      </c>
      <c r="BL73" s="64">
        <f>BJ73/BK73</f>
        <v>5.6811047467290902E-3</v>
      </c>
      <c r="BM73" s="83">
        <v>22727.24</v>
      </c>
      <c r="BN73" s="83">
        <v>10106630.517999999</v>
      </c>
      <c r="BO73" s="64">
        <f>BM73/BN73</f>
        <v>2.2487455101403561E-3</v>
      </c>
      <c r="BP73" s="62">
        <v>143161.70000000001</v>
      </c>
      <c r="BQ73" s="62">
        <v>1503311.2483999999</v>
      </c>
      <c r="BR73" s="61">
        <f>BP73/BQ73</f>
        <v>9.5230911198442417E-2</v>
      </c>
      <c r="BS73" s="62">
        <v>331550</v>
      </c>
      <c r="BT73" s="62">
        <v>2047714.1694</v>
      </c>
      <c r="BU73" s="61">
        <f>BS73/BT73</f>
        <v>0.16191224583709715</v>
      </c>
      <c r="BV73" s="79">
        <v>685.25737300000003</v>
      </c>
      <c r="BW73" s="79">
        <v>704265.41200000001</v>
      </c>
      <c r="BX73" s="64">
        <f>BV73/BW73</f>
        <v>9.7301011994040685E-4</v>
      </c>
      <c r="BY73" s="79">
        <v>795.11913900000002</v>
      </c>
      <c r="BZ73" s="79">
        <v>1043090.85</v>
      </c>
      <c r="CA73" s="64">
        <f>BY73/BZ73</f>
        <v>7.6227218271543657E-4</v>
      </c>
      <c r="CB73" s="62">
        <v>41360.559999999998</v>
      </c>
      <c r="CC73" s="62">
        <v>1545344.8369</v>
      </c>
      <c r="CD73" s="61">
        <f>CB73/CC73</f>
        <v>2.6764615257634215E-2</v>
      </c>
      <c r="CE73" s="62">
        <v>95353.64</v>
      </c>
      <c r="CF73" s="62">
        <v>2877066.2379000001</v>
      </c>
      <c r="CG73" s="61">
        <f>CE73/CF73</f>
        <v>3.3142664129137182E-2</v>
      </c>
      <c r="CH73" s="79">
        <v>60804.6253</v>
      </c>
      <c r="CI73" s="79">
        <v>2073688.41</v>
      </c>
      <c r="CJ73" s="64">
        <f>CH73/CI73</f>
        <v>2.9321968048227651E-2</v>
      </c>
      <c r="CK73" s="79">
        <v>300749.29100000003</v>
      </c>
      <c r="CL73" s="79">
        <v>6129802.2999999998</v>
      </c>
      <c r="CM73" s="64">
        <f>CK73/CL73</f>
        <v>4.9063456907900607E-2</v>
      </c>
      <c r="CN73" s="62">
        <v>26272.880000000001</v>
      </c>
      <c r="CO73" s="62">
        <v>1190715.3665</v>
      </c>
      <c r="CP73" s="61">
        <f>CN73/CO73</f>
        <v>2.2064786211020988E-2</v>
      </c>
      <c r="CQ73" s="62">
        <v>215158.7</v>
      </c>
      <c r="CR73" s="62">
        <v>5654308.9742999999</v>
      </c>
      <c r="CS73" s="61">
        <f>CQ73/CR73</f>
        <v>3.8052165344685029E-2</v>
      </c>
      <c r="CT73" s="79">
        <v>105539.867</v>
      </c>
      <c r="CU73" s="79">
        <v>6043379.9400000004</v>
      </c>
      <c r="CV73" s="64">
        <f>CT73/CU73</f>
        <v>1.746371534601877E-2</v>
      </c>
      <c r="CW73" s="79">
        <v>143583.046</v>
      </c>
      <c r="CX73" s="79">
        <v>13662169.1</v>
      </c>
      <c r="CY73" s="64">
        <f>CW73/CX73</f>
        <v>1.0509535122061988E-2</v>
      </c>
      <c r="CZ73" s="81">
        <v>843306.00699999998</v>
      </c>
      <c r="DA73" s="81">
        <v>15305186.800000001</v>
      </c>
      <c r="DB73" s="61">
        <f>CZ73/DA73</f>
        <v>5.5099360629822562E-2</v>
      </c>
      <c r="DC73" s="81">
        <v>775469.93799999997</v>
      </c>
      <c r="DD73" s="81">
        <v>20527164.100000001</v>
      </c>
      <c r="DE73" s="61">
        <f>DC73/DD73</f>
        <v>3.7777743395153156E-2</v>
      </c>
    </row>
    <row r="74" spans="1:109" x14ac:dyDescent="0.4">
      <c r="A74" s="1" t="s">
        <v>573</v>
      </c>
      <c r="B74" s="63">
        <v>0</v>
      </c>
      <c r="C74" s="63">
        <v>111352.93429</v>
      </c>
      <c r="D74" s="80">
        <f>B74/C74</f>
        <v>0</v>
      </c>
      <c r="E74" s="63">
        <v>0</v>
      </c>
      <c r="F74" s="63">
        <v>114522.048</v>
      </c>
      <c r="G74" s="80">
        <f>E74/F74</f>
        <v>0</v>
      </c>
      <c r="H74" s="81">
        <v>0</v>
      </c>
      <c r="I74" s="81">
        <v>1356915</v>
      </c>
      <c r="J74" s="61">
        <f>H74/I74</f>
        <v>0</v>
      </c>
      <c r="K74" s="81">
        <v>0</v>
      </c>
      <c r="L74" s="81">
        <v>1239631</v>
      </c>
      <c r="M74" s="61">
        <f>K74/L74</f>
        <v>0</v>
      </c>
      <c r="N74" s="79">
        <v>0</v>
      </c>
      <c r="O74" s="79">
        <v>77198.34</v>
      </c>
      <c r="P74" s="64">
        <f>N74/O74</f>
        <v>0</v>
      </c>
      <c r="Q74" s="79">
        <v>0</v>
      </c>
      <c r="R74" s="79">
        <v>90739.882312000002</v>
      </c>
      <c r="S74" s="64">
        <f>Q74/R74</f>
        <v>0</v>
      </c>
      <c r="T74" s="81">
        <v>0</v>
      </c>
      <c r="U74" s="81">
        <v>2729966</v>
      </c>
      <c r="V74" s="61">
        <f>T74/U74</f>
        <v>0</v>
      </c>
      <c r="W74" s="81">
        <v>0</v>
      </c>
      <c r="X74" s="81">
        <v>6414285.9800000004</v>
      </c>
      <c r="Y74" s="61">
        <f>W74/X74</f>
        <v>0</v>
      </c>
      <c r="Z74" s="79">
        <v>16682.539799999999</v>
      </c>
      <c r="AA74" s="79">
        <v>15140301.5</v>
      </c>
      <c r="AB74" s="64">
        <f>Z74/AA74</f>
        <v>1.1018631167946027E-3</v>
      </c>
      <c r="AC74" s="79">
        <v>131162.95180000001</v>
      </c>
      <c r="AD74" s="79">
        <v>72618411.599999994</v>
      </c>
      <c r="AE74" s="64">
        <f>AC74/AD74</f>
        <v>1.8061941718372702E-3</v>
      </c>
      <c r="AF74" s="81">
        <v>0</v>
      </c>
      <c r="AG74" s="81">
        <v>3235941</v>
      </c>
      <c r="AH74" s="61">
        <f>AF74/AG74</f>
        <v>0</v>
      </c>
      <c r="AI74" s="81">
        <v>0</v>
      </c>
      <c r="AJ74" s="81">
        <v>5794579</v>
      </c>
      <c r="AK74" s="61">
        <f>AI74/AJ74</f>
        <v>0</v>
      </c>
      <c r="AL74" s="79">
        <v>0</v>
      </c>
      <c r="AM74" s="79">
        <v>6422443</v>
      </c>
      <c r="AN74" s="64">
        <f>AL74/AM74</f>
        <v>0</v>
      </c>
      <c r="AO74" s="79">
        <v>0</v>
      </c>
      <c r="AP74" s="79">
        <v>18702884.899999999</v>
      </c>
      <c r="AQ74" s="64">
        <f>AO74/AP74</f>
        <v>0</v>
      </c>
      <c r="AR74" s="62">
        <v>0</v>
      </c>
      <c r="AS74" s="62">
        <v>314471.21474000002</v>
      </c>
      <c r="AT74" s="61">
        <f>AR74/AS74</f>
        <v>0</v>
      </c>
      <c r="AU74" s="62">
        <v>0</v>
      </c>
      <c r="AV74" s="62">
        <v>817232.14550999994</v>
      </c>
      <c r="AW74" s="61">
        <f>AU74/AV74</f>
        <v>0</v>
      </c>
      <c r="AX74" s="79">
        <v>0</v>
      </c>
      <c r="AY74" s="79">
        <v>3632992</v>
      </c>
      <c r="AZ74" s="64">
        <f>AX74/AY74</f>
        <v>0</v>
      </c>
      <c r="BA74" s="79">
        <v>0</v>
      </c>
      <c r="BB74" s="79">
        <v>11605731.800000001</v>
      </c>
      <c r="BC74" s="64">
        <f>BA74/BB74</f>
        <v>0</v>
      </c>
      <c r="BD74" s="81">
        <v>0</v>
      </c>
      <c r="BE74" s="81">
        <v>8017478</v>
      </c>
      <c r="BF74" s="61">
        <f>BD74/BE74</f>
        <v>0</v>
      </c>
      <c r="BG74" s="81">
        <v>0</v>
      </c>
      <c r="BH74" s="81">
        <v>26681591.300000001</v>
      </c>
      <c r="BI74" s="61">
        <f>BG74/BH74</f>
        <v>0</v>
      </c>
      <c r="BJ74" s="83">
        <v>0</v>
      </c>
      <c r="BK74" s="83">
        <v>2622118.5252</v>
      </c>
      <c r="BL74" s="64">
        <f>BJ74/BK74</f>
        <v>0</v>
      </c>
      <c r="BM74" s="83">
        <v>0</v>
      </c>
      <c r="BN74" s="83">
        <v>10106630.517999999</v>
      </c>
      <c r="BO74" s="64">
        <f>BM74/BN74</f>
        <v>0</v>
      </c>
      <c r="BP74" s="62">
        <v>0</v>
      </c>
      <c r="BQ74" s="62">
        <v>1503311.2483999999</v>
      </c>
      <c r="BR74" s="61">
        <f>BP74/BQ74</f>
        <v>0</v>
      </c>
      <c r="BS74" s="62">
        <v>0</v>
      </c>
      <c r="BT74" s="62">
        <v>2047714.1694</v>
      </c>
      <c r="BU74" s="61">
        <f>BS74/BT74</f>
        <v>0</v>
      </c>
      <c r="BV74" s="79">
        <v>0</v>
      </c>
      <c r="BW74" s="79">
        <v>704265.41200000001</v>
      </c>
      <c r="BX74" s="64">
        <f>BV74/BW74</f>
        <v>0</v>
      </c>
      <c r="BY74" s="79">
        <v>0</v>
      </c>
      <c r="BZ74" s="79">
        <v>1043090.85</v>
      </c>
      <c r="CA74" s="64">
        <f>BY74/BZ74</f>
        <v>0</v>
      </c>
      <c r="CB74" s="62">
        <v>0</v>
      </c>
      <c r="CC74" s="62">
        <v>1545344.8369</v>
      </c>
      <c r="CD74" s="61">
        <f>CB74/CC74</f>
        <v>0</v>
      </c>
      <c r="CE74" s="62">
        <v>0</v>
      </c>
      <c r="CF74" s="62">
        <v>2877066.2379000001</v>
      </c>
      <c r="CG74" s="61">
        <f>CE74/CF74</f>
        <v>0</v>
      </c>
      <c r="CH74" s="79">
        <v>0</v>
      </c>
      <c r="CI74" s="79">
        <v>2073688.41</v>
      </c>
      <c r="CJ74" s="64">
        <f>CH74/CI74</f>
        <v>0</v>
      </c>
      <c r="CK74" s="79">
        <v>0</v>
      </c>
      <c r="CL74" s="79">
        <v>6129802.2999999998</v>
      </c>
      <c r="CM74" s="64">
        <f>CK74/CL74</f>
        <v>0</v>
      </c>
      <c r="CN74" s="62">
        <v>0</v>
      </c>
      <c r="CO74" s="62">
        <v>1190715.3665</v>
      </c>
      <c r="CP74" s="61">
        <f>CN74/CO74</f>
        <v>0</v>
      </c>
      <c r="CQ74" s="62">
        <v>0</v>
      </c>
      <c r="CR74" s="62">
        <v>5654308.9742999999</v>
      </c>
      <c r="CS74" s="61">
        <f>CQ74/CR74</f>
        <v>0</v>
      </c>
      <c r="CT74" s="79">
        <v>0</v>
      </c>
      <c r="CU74" s="79">
        <v>6043379.9400000004</v>
      </c>
      <c r="CV74" s="64">
        <f>CT74/CU74</f>
        <v>0</v>
      </c>
      <c r="CW74" s="79">
        <v>0</v>
      </c>
      <c r="CX74" s="79">
        <v>13662169.1</v>
      </c>
      <c r="CY74" s="64">
        <f>CW74/CX74</f>
        <v>0</v>
      </c>
      <c r="CZ74" s="81">
        <v>0</v>
      </c>
      <c r="DA74" s="81">
        <v>15305186.800000001</v>
      </c>
      <c r="DB74" s="61">
        <f>CZ74/DA74</f>
        <v>0</v>
      </c>
      <c r="DC74" s="81">
        <v>0</v>
      </c>
      <c r="DD74" s="81">
        <v>20527164.100000001</v>
      </c>
      <c r="DE74" s="61">
        <f>DC74/DD74</f>
        <v>0</v>
      </c>
    </row>
    <row r="75" spans="1:109" x14ac:dyDescent="0.4">
      <c r="A75" s="1" t="s">
        <v>441</v>
      </c>
      <c r="B75" s="63">
        <v>109.5099</v>
      </c>
      <c r="C75" s="63">
        <v>111352.93429</v>
      </c>
      <c r="D75" s="80">
        <f>B75/C75</f>
        <v>9.8344871375189683E-4</v>
      </c>
      <c r="E75" s="63">
        <v>120.6968</v>
      </c>
      <c r="F75" s="63">
        <v>114522.048</v>
      </c>
      <c r="G75" s="80">
        <f>E75/F75</f>
        <v>1.053917582752275E-3</v>
      </c>
      <c r="H75" s="81">
        <v>2393.5529999999999</v>
      </c>
      <c r="I75" s="81">
        <v>1356915</v>
      </c>
      <c r="J75" s="61">
        <f>H75/I75</f>
        <v>1.7639667923193419E-3</v>
      </c>
      <c r="K75" s="81">
        <v>1773.71</v>
      </c>
      <c r="L75" s="81">
        <v>1239631</v>
      </c>
      <c r="M75" s="61">
        <f>K75/L75</f>
        <v>1.4308370797438915E-3</v>
      </c>
      <c r="N75" s="79">
        <v>0</v>
      </c>
      <c r="O75" s="79">
        <v>77198.34</v>
      </c>
      <c r="P75" s="64">
        <f>N75/O75</f>
        <v>0</v>
      </c>
      <c r="Q75" s="79">
        <v>0</v>
      </c>
      <c r="R75" s="79">
        <v>90739.882312000002</v>
      </c>
      <c r="S75" s="64">
        <f>Q75/R75</f>
        <v>0</v>
      </c>
      <c r="T75" s="81">
        <v>387.59609999999998</v>
      </c>
      <c r="U75" s="81">
        <v>2729966</v>
      </c>
      <c r="V75" s="61">
        <f>T75/U75</f>
        <v>1.4197836163527309E-4</v>
      </c>
      <c r="W75" s="81">
        <v>281.56599899999998</v>
      </c>
      <c r="X75" s="81">
        <v>6414285.9800000004</v>
      </c>
      <c r="Y75" s="61">
        <f>W75/X75</f>
        <v>4.3896701811851541E-5</v>
      </c>
      <c r="Z75" s="79">
        <v>57539.530500000001</v>
      </c>
      <c r="AA75" s="79">
        <v>15140301.5</v>
      </c>
      <c r="AB75" s="64">
        <f>Z75/AA75</f>
        <v>3.8004217089071838E-3</v>
      </c>
      <c r="AC75" s="79">
        <v>63400.918689999999</v>
      </c>
      <c r="AD75" s="79">
        <v>72618411.599999994</v>
      </c>
      <c r="AE75" s="64">
        <f>AC75/AD75</f>
        <v>8.7306947774109676E-4</v>
      </c>
      <c r="AF75" s="81">
        <v>6498.6369999999997</v>
      </c>
      <c r="AG75" s="81">
        <v>3235941</v>
      </c>
      <c r="AH75" s="61">
        <f>AF75/AG75</f>
        <v>2.0082680741088915E-3</v>
      </c>
      <c r="AI75" s="81">
        <v>3823.759</v>
      </c>
      <c r="AJ75" s="81">
        <v>5794579</v>
      </c>
      <c r="AK75" s="61">
        <f>AI75/AJ75</f>
        <v>6.5988555855395193E-4</v>
      </c>
      <c r="AL75" s="79">
        <v>537.17579999999998</v>
      </c>
      <c r="AM75" s="79">
        <v>6422443</v>
      </c>
      <c r="AN75" s="64">
        <f>AL75/AM75</f>
        <v>8.3640415337278979E-5</v>
      </c>
      <c r="AO75" s="79">
        <v>364.06661600000001</v>
      </c>
      <c r="AP75" s="79">
        <v>18702884.899999999</v>
      </c>
      <c r="AQ75" s="64">
        <f>AO75/AP75</f>
        <v>1.9465799952605175E-5</v>
      </c>
      <c r="AR75" s="62">
        <v>0</v>
      </c>
      <c r="AS75" s="62">
        <v>314471.21474000002</v>
      </c>
      <c r="AT75" s="61">
        <f>AR75/AS75</f>
        <v>0</v>
      </c>
      <c r="AU75" s="62">
        <v>0</v>
      </c>
      <c r="AV75" s="62">
        <v>817232.14550999994</v>
      </c>
      <c r="AW75" s="61">
        <f>AU75/AV75</f>
        <v>0</v>
      </c>
      <c r="AX75" s="79">
        <v>5.6034829999999998</v>
      </c>
      <c r="AY75" s="79">
        <v>3632992</v>
      </c>
      <c r="AZ75" s="64">
        <f>AX75/AY75</f>
        <v>1.5423879270859942E-6</v>
      </c>
      <c r="BA75" s="79">
        <v>0.79409196999999998</v>
      </c>
      <c r="BB75" s="79">
        <v>11605731.800000001</v>
      </c>
      <c r="BC75" s="64">
        <f>BA75/BB75</f>
        <v>6.8422395389147284E-8</v>
      </c>
      <c r="BD75" s="81">
        <v>293.46089999999998</v>
      </c>
      <c r="BE75" s="81">
        <v>8017478</v>
      </c>
      <c r="BF75" s="61">
        <f>BD75/BE75</f>
        <v>3.6602644871616731E-5</v>
      </c>
      <c r="BG75" s="81">
        <v>132.14645300000001</v>
      </c>
      <c r="BH75" s="81">
        <v>26681591.300000001</v>
      </c>
      <c r="BI75" s="61">
        <f>BG75/BH75</f>
        <v>4.9527200800800811E-6</v>
      </c>
      <c r="BJ75" s="83">
        <v>1778.646</v>
      </c>
      <c r="BK75" s="83">
        <v>2622118.5252</v>
      </c>
      <c r="BL75" s="64">
        <f>BJ75/BK75</f>
        <v>6.7832402803543563E-4</v>
      </c>
      <c r="BM75" s="83">
        <v>1912.0609999999999</v>
      </c>
      <c r="BN75" s="83">
        <v>10106630.517999999</v>
      </c>
      <c r="BO75" s="64">
        <f>BM75/BN75</f>
        <v>1.8918877034186638E-4</v>
      </c>
      <c r="BP75" s="62">
        <v>30858.11</v>
      </c>
      <c r="BQ75" s="62">
        <v>1503311.2483999999</v>
      </c>
      <c r="BR75" s="61">
        <f>BP75/BQ75</f>
        <v>2.0526760531355579E-2</v>
      </c>
      <c r="BS75" s="62">
        <v>15774.83</v>
      </c>
      <c r="BT75" s="62">
        <v>2047714.1694</v>
      </c>
      <c r="BU75" s="61">
        <f>BS75/BT75</f>
        <v>7.7036288734683009E-3</v>
      </c>
      <c r="BV75" s="79">
        <v>213.359252</v>
      </c>
      <c r="BW75" s="79">
        <v>704265.41200000001</v>
      </c>
      <c r="BX75" s="64">
        <f>BV75/BW75</f>
        <v>3.0295290435191784E-4</v>
      </c>
      <c r="BY75" s="79">
        <v>128.178787</v>
      </c>
      <c r="BZ75" s="79">
        <v>1043090.85</v>
      </c>
      <c r="CA75" s="64">
        <f>BY75/BZ75</f>
        <v>1.2288362705894699E-4</v>
      </c>
      <c r="CB75" s="62">
        <v>0</v>
      </c>
      <c r="CC75" s="62">
        <v>1545344.8369</v>
      </c>
      <c r="CD75" s="61">
        <f>CB75/CC75</f>
        <v>0</v>
      </c>
      <c r="CE75" s="62">
        <v>0</v>
      </c>
      <c r="CF75" s="62">
        <v>2877066.2379000001</v>
      </c>
      <c r="CG75" s="61">
        <f>CE75/CF75</f>
        <v>0</v>
      </c>
      <c r="CH75" s="79">
        <v>17.513914100000001</v>
      </c>
      <c r="CI75" s="79">
        <v>2073688.41</v>
      </c>
      <c r="CJ75" s="64">
        <f>CH75/CI75</f>
        <v>8.4457790358195619E-6</v>
      </c>
      <c r="CK75" s="79">
        <v>27.694402700000001</v>
      </c>
      <c r="CL75" s="79">
        <v>6129802.2999999998</v>
      </c>
      <c r="CM75" s="64">
        <f>CK75/CL75</f>
        <v>4.5179928070437116E-6</v>
      </c>
      <c r="CN75" s="62">
        <v>11.34</v>
      </c>
      <c r="CO75" s="62">
        <v>1190715.3665</v>
      </c>
      <c r="CP75" s="61">
        <f>CN75/CO75</f>
        <v>9.5236866165025681E-6</v>
      </c>
      <c r="CQ75" s="62">
        <v>0.754</v>
      </c>
      <c r="CR75" s="62">
        <v>5654308.9742999999</v>
      </c>
      <c r="CS75" s="61">
        <f>CQ75/CR75</f>
        <v>1.3334962829712445E-7</v>
      </c>
      <c r="CT75" s="79">
        <v>563.76083800000004</v>
      </c>
      <c r="CU75" s="79">
        <v>6043379.9400000004</v>
      </c>
      <c r="CV75" s="64">
        <f>CT75/CU75</f>
        <v>9.3285685096277437E-5</v>
      </c>
      <c r="CW75" s="79">
        <v>671.410213</v>
      </c>
      <c r="CX75" s="79">
        <v>13662169.1</v>
      </c>
      <c r="CY75" s="64">
        <f>CW75/CX75</f>
        <v>4.9143749289415548E-5</v>
      </c>
      <c r="CZ75" s="81">
        <v>22402.354899999998</v>
      </c>
      <c r="DA75" s="81">
        <v>15305186.800000001</v>
      </c>
      <c r="DB75" s="61">
        <f>CZ75/DA75</f>
        <v>1.4637099953592201E-3</v>
      </c>
      <c r="DC75" s="81">
        <v>16529.936600000001</v>
      </c>
      <c r="DD75" s="81">
        <v>20527164.100000001</v>
      </c>
      <c r="DE75" s="61">
        <f>DC75/DD75</f>
        <v>8.0527132337778699E-4</v>
      </c>
    </row>
    <row r="76" spans="1:109" s="91" customFormat="1" x14ac:dyDescent="0.4">
      <c r="A76" s="84" t="s">
        <v>563</v>
      </c>
      <c r="B76" s="85">
        <f>SUM(B73:B75)</f>
        <v>34328.509899999997</v>
      </c>
      <c r="C76" s="85">
        <v>111352.93429</v>
      </c>
      <c r="D76" s="87">
        <f>B76/C76</f>
        <v>0.3082856335927095</v>
      </c>
      <c r="E76" s="85">
        <f>SUM(E73:E75)</f>
        <v>52859.936799999996</v>
      </c>
      <c r="F76" s="85">
        <v>114522.048</v>
      </c>
      <c r="G76" s="87">
        <f>E76/F76</f>
        <v>0.4615699572539953</v>
      </c>
      <c r="H76" s="86">
        <f>SUM(H73:H75)</f>
        <v>17382.893</v>
      </c>
      <c r="I76" s="86">
        <v>1356915</v>
      </c>
      <c r="J76" s="88">
        <f>H76/I76</f>
        <v>1.2810598305715539E-2</v>
      </c>
      <c r="K76" s="86">
        <f>SUM(K73:K75)</f>
        <v>15810.77</v>
      </c>
      <c r="L76" s="86">
        <v>1239631</v>
      </c>
      <c r="M76" s="88">
        <f>K76/L76</f>
        <v>1.2754416435213382E-2</v>
      </c>
      <c r="N76" s="86">
        <v>0</v>
      </c>
      <c r="O76" s="86">
        <v>77198.34</v>
      </c>
      <c r="P76" s="88">
        <v>0</v>
      </c>
      <c r="Q76" s="86">
        <v>0</v>
      </c>
      <c r="R76" s="86">
        <v>90739.882312000002</v>
      </c>
      <c r="S76" s="88">
        <v>0</v>
      </c>
      <c r="T76" s="86">
        <f>SUM(T73:T75)</f>
        <v>33725.236100000002</v>
      </c>
      <c r="U76" s="86">
        <v>2729966</v>
      </c>
      <c r="V76" s="88">
        <f>T76/U76</f>
        <v>1.2353720192852219E-2</v>
      </c>
      <c r="W76" s="86">
        <f>SUM(W73:W75)</f>
        <v>20151.135298999998</v>
      </c>
      <c r="X76" s="86">
        <v>6414285.9800000004</v>
      </c>
      <c r="Y76" s="88">
        <f>W76/X76</f>
        <v>3.1416022550026677E-3</v>
      </c>
      <c r="Z76" s="86">
        <f>SUM(Z73:Z75)</f>
        <v>141427.2573</v>
      </c>
      <c r="AA76" s="86">
        <v>15140301.5</v>
      </c>
      <c r="AB76" s="88">
        <f>Z76/AA76</f>
        <v>9.3411123483901556E-3</v>
      </c>
      <c r="AC76" s="86">
        <f>SUM(AC73:AC75)</f>
        <v>452621.85999000003</v>
      </c>
      <c r="AD76" s="86">
        <v>72618411.599999994</v>
      </c>
      <c r="AE76" s="88">
        <f>AC76/AD76</f>
        <v>6.2328802023810734E-3</v>
      </c>
      <c r="AF76" s="86">
        <f>SUM(AF73:AF75)</f>
        <v>91003.127000000008</v>
      </c>
      <c r="AG76" s="86">
        <v>3235941</v>
      </c>
      <c r="AH76" s="88">
        <f>AF76/AG76</f>
        <v>2.8122616265253295E-2</v>
      </c>
      <c r="AI76" s="86">
        <f>SUM(AI73:AI75)</f>
        <v>78096.489000000001</v>
      </c>
      <c r="AJ76" s="86">
        <v>5794579</v>
      </c>
      <c r="AK76" s="88">
        <f>AI76/AJ76</f>
        <v>1.3477508719787926E-2</v>
      </c>
      <c r="AL76" s="86">
        <f>SUM(AL73:AL75)</f>
        <v>87297.60579999999</v>
      </c>
      <c r="AM76" s="86">
        <v>6422443</v>
      </c>
      <c r="AN76" s="88">
        <f>AL76/AM76</f>
        <v>1.359258553170499E-2</v>
      </c>
      <c r="AO76" s="86">
        <f>SUM(AO73:AO75)</f>
        <v>136232.753616</v>
      </c>
      <c r="AP76" s="86">
        <v>18702884.899999999</v>
      </c>
      <c r="AQ76" s="88">
        <f>AO76/AP76</f>
        <v>7.2840502598612482E-3</v>
      </c>
      <c r="AR76" s="90">
        <f>SUM(AR73:AR75)</f>
        <v>3823.973</v>
      </c>
      <c r="AS76" s="90">
        <v>314471.21474000002</v>
      </c>
      <c r="AT76" s="88">
        <f>AR76/AS76</f>
        <v>1.2160009631284066E-2</v>
      </c>
      <c r="AU76" s="90">
        <f>SUM(AU73:AU75)</f>
        <v>4595.1310000000003</v>
      </c>
      <c r="AV76" s="90">
        <v>817232.14550999994</v>
      </c>
      <c r="AW76" s="88">
        <f>AU76/AV76</f>
        <v>5.622797665567076E-3</v>
      </c>
      <c r="AX76" s="86">
        <f>SUM(AX73:AX75)</f>
        <v>43558.683483000001</v>
      </c>
      <c r="AY76" s="86">
        <v>3632992</v>
      </c>
      <c r="AZ76" s="88">
        <f>AX76/AY76</f>
        <v>1.1989754858529829E-2</v>
      </c>
      <c r="BA76" s="86">
        <f>SUM(BA73:BA75)</f>
        <v>83062.537491970012</v>
      </c>
      <c r="BB76" s="86">
        <v>11605731.800000001</v>
      </c>
      <c r="BC76" s="88">
        <f>BA76/BB76</f>
        <v>7.1570271417068249E-3</v>
      </c>
      <c r="BD76" s="86">
        <f>SUM(BD73:BD75)</f>
        <v>96477.640899999999</v>
      </c>
      <c r="BE76" s="86">
        <v>8017478</v>
      </c>
      <c r="BF76" s="88">
        <f>BD76/BE76</f>
        <v>1.2033415108840959E-2</v>
      </c>
      <c r="BG76" s="86">
        <f>SUM(BG73:BG75)</f>
        <v>884944.06445299997</v>
      </c>
      <c r="BH76" s="86">
        <v>26681591.300000001</v>
      </c>
      <c r="BI76" s="88">
        <f>BG76/BH76</f>
        <v>3.3166839807376856E-2</v>
      </c>
      <c r="BJ76" s="90">
        <f>SUM(BJ73:BJ75)</f>
        <v>16675.175999999999</v>
      </c>
      <c r="BK76" s="90">
        <v>2622118.5252</v>
      </c>
      <c r="BL76" s="88">
        <f>BJ76/BK76</f>
        <v>6.3594287747645254E-3</v>
      </c>
      <c r="BM76" s="90">
        <f>SUM(BM73:BM75)</f>
        <v>24639.301000000003</v>
      </c>
      <c r="BN76" s="90">
        <v>10106630.517999999</v>
      </c>
      <c r="BO76" s="88">
        <f>BM76/BN76</f>
        <v>2.4379342804822226E-3</v>
      </c>
      <c r="BP76" s="90">
        <f>SUM(BP73:BP75)</f>
        <v>174019.81</v>
      </c>
      <c r="BQ76" s="90">
        <v>1503311.2483999999</v>
      </c>
      <c r="BR76" s="88">
        <f>BP76/BQ76</f>
        <v>0.11575767172979799</v>
      </c>
      <c r="BS76" s="90">
        <f>SUM(BS73:BS75)</f>
        <v>347324.83</v>
      </c>
      <c r="BT76" s="90">
        <v>2047714.1694</v>
      </c>
      <c r="BU76" s="88">
        <f>BS76/BT76</f>
        <v>0.16961587471056547</v>
      </c>
      <c r="BV76" s="86">
        <f>SUM(BV73:BV75)</f>
        <v>898.616625</v>
      </c>
      <c r="BW76" s="86">
        <v>704265.41200000001</v>
      </c>
      <c r="BX76" s="88">
        <f>BV76/BW76</f>
        <v>1.2759630242923246E-3</v>
      </c>
      <c r="BY76" s="86">
        <f>SUM(BY73:BY75)</f>
        <v>923.29792599999996</v>
      </c>
      <c r="BZ76" s="86">
        <v>1043090.85</v>
      </c>
      <c r="CA76" s="88">
        <f>BY76/BZ76</f>
        <v>8.851558097743835E-4</v>
      </c>
      <c r="CB76" s="90">
        <f>SUM(CB73:CB75)</f>
        <v>41360.559999999998</v>
      </c>
      <c r="CC76" s="90">
        <v>1545344.8369</v>
      </c>
      <c r="CD76" s="88">
        <f>CB76/CC76</f>
        <v>2.6764615257634215E-2</v>
      </c>
      <c r="CE76" s="90">
        <f>SUM(CE73:CE75)</f>
        <v>95353.64</v>
      </c>
      <c r="CF76" s="90">
        <v>2877066.2379000001</v>
      </c>
      <c r="CG76" s="88">
        <f>CE76/CF76</f>
        <v>3.3142664129137182E-2</v>
      </c>
      <c r="CH76" s="86">
        <f>SUM(CH73:CH75)</f>
        <v>60822.139214100003</v>
      </c>
      <c r="CI76" s="86">
        <v>2073688.41</v>
      </c>
      <c r="CJ76" s="88">
        <f>CH76/CI76</f>
        <v>2.9330413827263473E-2</v>
      </c>
      <c r="CK76" s="86">
        <f>SUM(CK73:CK75)</f>
        <v>300776.98540270003</v>
      </c>
      <c r="CL76" s="86">
        <v>6129802.2999999998</v>
      </c>
      <c r="CM76" s="88">
        <f>CK76/CL76</f>
        <v>4.9067974900707655E-2</v>
      </c>
      <c r="CN76" s="90">
        <f>SUM(CN73:CN75)</f>
        <v>26284.22</v>
      </c>
      <c r="CO76" s="90">
        <v>1190715.3665</v>
      </c>
      <c r="CP76" s="88">
        <f>CN76/CO76</f>
        <v>2.2074309897637489E-2</v>
      </c>
      <c r="CQ76" s="90">
        <f>SUM(CQ73:CQ75)</f>
        <v>215159.454</v>
      </c>
      <c r="CR76" s="90">
        <v>5654308.9742999999</v>
      </c>
      <c r="CS76" s="88">
        <f>CQ76/CR76</f>
        <v>3.8052298694313327E-2</v>
      </c>
      <c r="CT76" s="86">
        <f>SUM(CT73:CT75)</f>
        <v>106103.627838</v>
      </c>
      <c r="CU76" s="86">
        <v>6043379.9400000004</v>
      </c>
      <c r="CV76" s="88">
        <f>CT76/CU76</f>
        <v>1.7557001031115047E-2</v>
      </c>
      <c r="CW76" s="86">
        <f>SUM(CW73:CW75)</f>
        <v>144254.456213</v>
      </c>
      <c r="CX76" s="86">
        <v>13662169.1</v>
      </c>
      <c r="CY76" s="88">
        <f>CW76/CX76</f>
        <v>1.0558678871351403E-2</v>
      </c>
      <c r="CZ76" s="86">
        <f>SUM(CZ73:CZ75)</f>
        <v>865708.36190000002</v>
      </c>
      <c r="DA76" s="86">
        <v>15305186.800000001</v>
      </c>
      <c r="DB76" s="88">
        <f>CZ76/DA76</f>
        <v>5.6563070625181781E-2</v>
      </c>
      <c r="DC76" s="86">
        <f>SUM(DC73:DC75)</f>
        <v>791999.87459999998</v>
      </c>
      <c r="DD76" s="86">
        <v>20527164.100000001</v>
      </c>
      <c r="DE76" s="88">
        <f>DC76/DD76</f>
        <v>3.8583014718530942E-2</v>
      </c>
    </row>
    <row r="77" spans="1:109" x14ac:dyDescent="0.4">
      <c r="A77" s="65"/>
      <c r="B77" s="154" t="s">
        <v>310</v>
      </c>
      <c r="C77" s="154"/>
      <c r="D77" s="154"/>
      <c r="E77" s="154"/>
      <c r="F77" s="154"/>
      <c r="G77" s="154"/>
      <c r="H77" s="151" t="s">
        <v>313</v>
      </c>
      <c r="I77" s="151"/>
      <c r="J77" s="151"/>
      <c r="K77" s="151"/>
      <c r="L77" s="151"/>
      <c r="M77" s="151"/>
      <c r="N77" s="149" t="s">
        <v>330</v>
      </c>
      <c r="O77" s="149"/>
      <c r="P77" s="149"/>
      <c r="Q77" s="149"/>
      <c r="R77" s="149"/>
      <c r="S77" s="149"/>
      <c r="T77" s="151" t="s">
        <v>338</v>
      </c>
      <c r="U77" s="151"/>
      <c r="V77" s="151"/>
      <c r="W77" s="151"/>
      <c r="X77" s="151"/>
      <c r="Y77" s="151"/>
      <c r="Z77" s="149" t="s">
        <v>344</v>
      </c>
      <c r="AA77" s="149"/>
      <c r="AB77" s="149"/>
      <c r="AC77" s="149"/>
      <c r="AD77" s="149"/>
      <c r="AE77" s="149"/>
      <c r="AF77" s="151" t="s">
        <v>367</v>
      </c>
      <c r="AG77" s="151"/>
      <c r="AH77" s="151"/>
      <c r="AI77" s="151"/>
      <c r="AJ77" s="151"/>
      <c r="AK77" s="151"/>
      <c r="AL77" s="149" t="s">
        <v>371</v>
      </c>
      <c r="AM77" s="149"/>
      <c r="AN77" s="149"/>
      <c r="AO77" s="149"/>
      <c r="AP77" s="149"/>
      <c r="AQ77" s="149"/>
      <c r="AR77" s="143" t="s">
        <v>385</v>
      </c>
      <c r="AS77" s="143"/>
      <c r="AT77" s="143"/>
      <c r="AU77" s="147"/>
      <c r="AV77" s="143"/>
      <c r="AW77" s="143"/>
      <c r="AX77" s="148" t="s">
        <v>390</v>
      </c>
      <c r="AY77" s="149"/>
      <c r="AZ77" s="149"/>
      <c r="BA77" s="148"/>
      <c r="BB77" s="149"/>
      <c r="BC77" s="152"/>
      <c r="BD77" s="150" t="s">
        <v>392</v>
      </c>
      <c r="BE77" s="151"/>
      <c r="BF77" s="151"/>
      <c r="BG77" s="150"/>
      <c r="BH77" s="151"/>
      <c r="BI77" s="151"/>
      <c r="BJ77" s="153" t="s">
        <v>558</v>
      </c>
      <c r="BK77" s="144"/>
      <c r="BL77" s="144"/>
      <c r="BM77" s="153"/>
      <c r="BN77" s="144"/>
      <c r="BO77" s="144"/>
      <c r="BP77" s="147" t="s">
        <v>418</v>
      </c>
      <c r="BQ77" s="143"/>
      <c r="BR77" s="143"/>
      <c r="BS77" s="147"/>
      <c r="BT77" s="143"/>
      <c r="BU77" s="143"/>
      <c r="BV77" s="148" t="s">
        <v>559</v>
      </c>
      <c r="BW77" s="149"/>
      <c r="BX77" s="149"/>
      <c r="BY77" s="148"/>
      <c r="BZ77" s="149"/>
      <c r="CA77" s="149"/>
      <c r="CB77" s="147" t="s">
        <v>453</v>
      </c>
      <c r="CC77" s="143"/>
      <c r="CD77" s="143"/>
      <c r="CE77" s="147"/>
      <c r="CF77" s="143"/>
      <c r="CG77" s="143"/>
      <c r="CH77" s="148" t="s">
        <v>384</v>
      </c>
      <c r="CI77" s="149"/>
      <c r="CJ77" s="149"/>
      <c r="CK77" s="148"/>
      <c r="CL77" s="149"/>
      <c r="CM77" s="149"/>
      <c r="CN77" s="147" t="s">
        <v>482</v>
      </c>
      <c r="CO77" s="143"/>
      <c r="CP77" s="143"/>
      <c r="CQ77" s="147"/>
      <c r="CR77" s="143"/>
      <c r="CS77" s="143"/>
      <c r="CT77" s="148" t="s">
        <v>560</v>
      </c>
      <c r="CU77" s="149"/>
      <c r="CV77" s="149"/>
      <c r="CW77" s="148"/>
      <c r="CX77" s="149"/>
      <c r="CY77" s="149"/>
      <c r="CZ77" s="150" t="s">
        <v>561</v>
      </c>
      <c r="DA77" s="151"/>
      <c r="DB77" s="151"/>
      <c r="DC77" s="150"/>
      <c r="DD77" s="151"/>
      <c r="DE77" s="151"/>
    </row>
    <row r="78" spans="1:109" ht="26.25" x14ac:dyDescent="0.4">
      <c r="A78" s="92" t="s">
        <v>581</v>
      </c>
      <c r="B78" s="93"/>
      <c r="C78" s="93"/>
      <c r="D78" s="94"/>
      <c r="E78" s="93"/>
      <c r="F78" s="93"/>
      <c r="G78" s="94"/>
      <c r="H78" s="81"/>
      <c r="I78" s="81"/>
      <c r="K78" s="81"/>
      <c r="L78" s="81"/>
      <c r="N78" s="79"/>
      <c r="O78" s="79"/>
      <c r="P78" s="64"/>
      <c r="Q78" s="79"/>
      <c r="R78" s="79"/>
      <c r="S78" s="64"/>
      <c r="T78" s="81"/>
      <c r="U78" s="81"/>
      <c r="W78" s="81"/>
      <c r="X78" s="81"/>
      <c r="Z78" s="79"/>
      <c r="AA78" s="79"/>
      <c r="AB78" s="64"/>
      <c r="AC78" s="79"/>
      <c r="AD78" s="79"/>
      <c r="AE78" s="64"/>
      <c r="AF78" s="81"/>
      <c r="AG78" s="81"/>
      <c r="AI78" s="81"/>
      <c r="AJ78" s="81"/>
      <c r="AL78" s="79"/>
      <c r="AM78" s="79"/>
      <c r="AN78" s="64"/>
      <c r="AO78" s="79"/>
      <c r="AP78" s="79"/>
      <c r="AQ78" s="64"/>
      <c r="AX78" s="79"/>
      <c r="AY78" s="79"/>
      <c r="BA78" s="79"/>
      <c r="BB78" s="79"/>
      <c r="BD78" s="81"/>
      <c r="BE78" s="81"/>
      <c r="BG78" s="81"/>
      <c r="BH78" s="81"/>
      <c r="BJ78" s="83"/>
      <c r="BK78" s="83"/>
      <c r="BL78" s="64"/>
      <c r="BM78" s="83"/>
      <c r="BN78" s="83"/>
      <c r="BO78" s="64"/>
      <c r="BV78" s="79"/>
      <c r="BW78" s="79"/>
      <c r="BY78" s="79"/>
      <c r="BZ78" s="79"/>
      <c r="CH78" s="79"/>
      <c r="CI78" s="79"/>
      <c r="CJ78" s="64"/>
      <c r="CK78" s="79"/>
      <c r="CL78" s="79"/>
      <c r="CM78" s="64"/>
      <c r="CT78" s="79"/>
      <c r="CU78" s="79"/>
      <c r="CW78" s="79"/>
      <c r="CX78" s="79"/>
      <c r="CZ78" s="81"/>
      <c r="DA78" s="81"/>
      <c r="DC78" s="81"/>
      <c r="DD78" s="81"/>
    </row>
    <row r="79" spans="1:109" x14ac:dyDescent="0.4">
      <c r="A79" s="1" t="s">
        <v>569</v>
      </c>
      <c r="B79" s="63">
        <v>306.2278</v>
      </c>
      <c r="C79" s="63">
        <v>308.77977943000002</v>
      </c>
      <c r="D79" s="80">
        <f>B79/C79</f>
        <v>0.99173527672469064</v>
      </c>
      <c r="E79" s="63">
        <v>41.965000000000003</v>
      </c>
      <c r="F79" s="63">
        <v>43.004000187000003</v>
      </c>
      <c r="G79" s="80">
        <f>E79/F79</f>
        <v>0.97583945255134463</v>
      </c>
      <c r="H79" s="81">
        <v>6797.5929999999998</v>
      </c>
      <c r="I79" s="81">
        <v>13281.35</v>
      </c>
      <c r="J79" s="61">
        <f>H79/I79</f>
        <v>0.5118149133935932</v>
      </c>
      <c r="K79" s="81">
        <v>817.66809999999998</v>
      </c>
      <c r="L79" s="81">
        <v>1657.82</v>
      </c>
      <c r="M79" s="61">
        <f>K79/L79</f>
        <v>0.49321886573934443</v>
      </c>
      <c r="N79" s="79">
        <v>144.36490000000001</v>
      </c>
      <c r="O79" s="79">
        <v>3256.2759999999998</v>
      </c>
      <c r="P79" s="64">
        <f>N79/O79</f>
        <v>4.4334356178653167E-2</v>
      </c>
      <c r="Q79" s="79">
        <v>37.591579400000001</v>
      </c>
      <c r="R79" s="79">
        <v>1012.63347</v>
      </c>
      <c r="S79" s="64">
        <f>Q79/R79</f>
        <v>3.712259224455617E-2</v>
      </c>
      <c r="T79" s="81">
        <v>3625.9119999999998</v>
      </c>
      <c r="U79" s="81">
        <v>14162.47</v>
      </c>
      <c r="V79" s="61">
        <f>T79/U79</f>
        <v>0.25602257233378078</v>
      </c>
      <c r="W79" s="81">
        <v>444.10020600000001</v>
      </c>
      <c r="X79" s="81">
        <v>3592.6931599999998</v>
      </c>
      <c r="Y79" s="61">
        <f>W79/X79</f>
        <v>0.12361206098658312</v>
      </c>
      <c r="Z79" s="79">
        <v>0</v>
      </c>
      <c r="AA79" s="79">
        <v>11917.875599999999</v>
      </c>
      <c r="AB79" s="64">
        <v>0</v>
      </c>
      <c r="AC79" s="79">
        <v>0</v>
      </c>
      <c r="AD79" s="79">
        <v>7301.4147300000004</v>
      </c>
      <c r="AE79" s="64">
        <f>AC79/AD79</f>
        <v>0</v>
      </c>
      <c r="AF79" s="81">
        <v>712.9932</v>
      </c>
      <c r="AG79" s="81">
        <v>35822.980000000003</v>
      </c>
      <c r="AH79" s="61">
        <f>AF79/AG79</f>
        <v>1.9903235297565974E-2</v>
      </c>
      <c r="AI79" s="81">
        <v>83.27937</v>
      </c>
      <c r="AJ79" s="81">
        <v>13451</v>
      </c>
      <c r="AK79" s="61">
        <f>AI79/AJ79</f>
        <v>6.1913144004163258E-3</v>
      </c>
      <c r="AL79" s="79">
        <v>36951.449999999997</v>
      </c>
      <c r="AM79" s="79">
        <v>74383.69</v>
      </c>
      <c r="AN79" s="64">
        <f>AL79/AM79</f>
        <v>0.49676817592673872</v>
      </c>
      <c r="AO79" s="79">
        <v>4434.1733599999998</v>
      </c>
      <c r="AP79" s="79">
        <v>11447.020399999999</v>
      </c>
      <c r="AQ79" s="64">
        <f>AO79/AP79</f>
        <v>0.38736485173032453</v>
      </c>
      <c r="AR79" s="62">
        <v>0</v>
      </c>
      <c r="AS79" s="62">
        <v>196.49300241</v>
      </c>
      <c r="AT79" s="61">
        <f>AR79/AS79</f>
        <v>0</v>
      </c>
      <c r="AU79" s="62">
        <v>0</v>
      </c>
      <c r="AV79" s="62">
        <v>67.948998809000003</v>
      </c>
      <c r="AW79" s="61">
        <f>AU79/AV79</f>
        <v>0</v>
      </c>
      <c r="AX79" s="79">
        <v>4234.5190000000002</v>
      </c>
      <c r="AY79" s="79">
        <v>78403</v>
      </c>
      <c r="AZ79" s="64">
        <f>AX79/AY79</f>
        <v>5.4009655242784081E-2</v>
      </c>
      <c r="BA79" s="79">
        <v>456.13382000000001</v>
      </c>
      <c r="BB79" s="79">
        <v>35983.888599999998</v>
      </c>
      <c r="BC79" s="64">
        <f>BA79/BB79</f>
        <v>1.2676056917317158E-2</v>
      </c>
      <c r="BD79" s="81">
        <v>19.510190000000001</v>
      </c>
      <c r="BE79" s="81">
        <v>16263.31</v>
      </c>
      <c r="BF79" s="61">
        <f>BD79/BE79</f>
        <v>1.1996444758170387E-3</v>
      </c>
      <c r="BG79" s="81">
        <v>1.60600001</v>
      </c>
      <c r="BH79" s="81">
        <v>4684.8514500000001</v>
      </c>
      <c r="BI79" s="61">
        <f>BG79/BH79</f>
        <v>3.4280702966579655E-4</v>
      </c>
      <c r="BJ79" s="83">
        <v>16.943940000000001</v>
      </c>
      <c r="BK79" s="83">
        <v>3225.8575191</v>
      </c>
      <c r="BL79" s="64">
        <f>BJ79/BK79</f>
        <v>5.2525382474819552E-3</v>
      </c>
      <c r="BM79" s="83">
        <v>2</v>
      </c>
      <c r="BN79" s="83">
        <v>1647.7389174</v>
      </c>
      <c r="BO79" s="64">
        <f>BM79/BN79</f>
        <v>1.2137845254974252E-3</v>
      </c>
      <c r="BP79" s="62">
        <v>259.5326</v>
      </c>
      <c r="BQ79" s="62">
        <v>597.44913197000005</v>
      </c>
      <c r="BR79" s="61">
        <f>BP79/BQ79</f>
        <v>0.4344011667474178</v>
      </c>
      <c r="BS79" s="62">
        <v>31.799230000000001</v>
      </c>
      <c r="BT79" s="62">
        <v>97.192228897999996</v>
      </c>
      <c r="BU79" s="61">
        <f>BS79/BT79</f>
        <v>0.32717872982800128</v>
      </c>
      <c r="BV79" s="79">
        <v>1512.2701400000001</v>
      </c>
      <c r="BW79" s="79">
        <v>3931.6947300000002</v>
      </c>
      <c r="BX79" s="64">
        <f>BV79/BW79</f>
        <v>0.38463569627136335</v>
      </c>
      <c r="BY79" s="79">
        <v>177.39515700000001</v>
      </c>
      <c r="BZ79" s="79">
        <v>825.096947</v>
      </c>
      <c r="CA79" s="64">
        <f>BY79/BZ79</f>
        <v>0.21499916784930245</v>
      </c>
      <c r="CB79" s="62">
        <v>0</v>
      </c>
      <c r="CC79" s="62">
        <v>3383.9176063999998</v>
      </c>
      <c r="CD79" s="61">
        <f>CB79/CC79</f>
        <v>0</v>
      </c>
      <c r="CE79" s="62">
        <v>0</v>
      </c>
      <c r="CF79" s="62">
        <v>1909.7527361</v>
      </c>
      <c r="CG79" s="61">
        <f>CE79/CF79</f>
        <v>0</v>
      </c>
      <c r="CH79" s="79">
        <v>0</v>
      </c>
      <c r="CI79" s="79">
        <v>1530.6954000000001</v>
      </c>
      <c r="CJ79" s="64">
        <v>0</v>
      </c>
      <c r="CK79" s="79">
        <v>0</v>
      </c>
      <c r="CL79" s="79">
        <v>2827.36796</v>
      </c>
      <c r="CM79" s="64">
        <f>CK79/CL79</f>
        <v>0</v>
      </c>
      <c r="CN79" s="62">
        <v>11.65676</v>
      </c>
      <c r="CO79" s="62">
        <v>772.02263927000001</v>
      </c>
      <c r="CP79" s="61">
        <f>CN79/CO79</f>
        <v>1.5098987266775311E-2</v>
      </c>
      <c r="CQ79" s="62">
        <v>1</v>
      </c>
      <c r="CR79" s="62">
        <v>631.77929019999999</v>
      </c>
      <c r="CS79" s="61">
        <f>CQ79/CR79</f>
        <v>1.5828312442521403E-3</v>
      </c>
      <c r="CT79" s="79">
        <v>47630.164100000002</v>
      </c>
      <c r="CU79" s="79">
        <v>67806.589900000006</v>
      </c>
      <c r="CV79" s="64">
        <f>CT79/CU79</f>
        <v>0.70244152036319996</v>
      </c>
      <c r="CW79" s="79">
        <v>6156.7773399999996</v>
      </c>
      <c r="CX79" s="79">
        <v>9663.4274000000005</v>
      </c>
      <c r="CY79" s="64">
        <f>CW79/CX79</f>
        <v>0.63712149790663297</v>
      </c>
      <c r="CZ79" s="81">
        <v>39794.276899999997</v>
      </c>
      <c r="DA79" s="81">
        <v>96160.088900000002</v>
      </c>
      <c r="DB79" s="61">
        <f>CZ79/DA79</f>
        <v>0.41383361179484096</v>
      </c>
      <c r="DC79" s="81">
        <v>4860.8727500000005</v>
      </c>
      <c r="DD79" s="81">
        <v>16272.132900000001</v>
      </c>
      <c r="DE79" s="61">
        <f>DC79/DD79</f>
        <v>0.29872376165265957</v>
      </c>
    </row>
    <row r="80" spans="1:109" s="91" customFormat="1" x14ac:dyDescent="0.4">
      <c r="A80" s="84" t="s">
        <v>563</v>
      </c>
      <c r="B80" s="85">
        <v>306.2278</v>
      </c>
      <c r="C80" s="85">
        <v>308.77977943000002</v>
      </c>
      <c r="D80" s="87">
        <f>B80/C80</f>
        <v>0.99173527672469064</v>
      </c>
      <c r="E80" s="85">
        <v>41.965000000000003</v>
      </c>
      <c r="F80" s="85">
        <v>43.004000187000003</v>
      </c>
      <c r="G80" s="87">
        <f>E80/F80</f>
        <v>0.97583945255134463</v>
      </c>
      <c r="H80" s="86">
        <f>SUM(H79:H79)</f>
        <v>6797.5929999999998</v>
      </c>
      <c r="I80" s="86">
        <v>13281.35</v>
      </c>
      <c r="J80" s="88">
        <f>H80/I80</f>
        <v>0.5118149133935932</v>
      </c>
      <c r="K80" s="86">
        <f>SUM(K79:K79)</f>
        <v>817.66809999999998</v>
      </c>
      <c r="L80" s="86">
        <v>1657.82</v>
      </c>
      <c r="M80" s="88">
        <f>K80/L80</f>
        <v>0.49321886573934443</v>
      </c>
      <c r="N80" s="86">
        <f>SUM(N79:N79)</f>
        <v>144.36490000000001</v>
      </c>
      <c r="O80" s="86">
        <v>3256.2759999999998</v>
      </c>
      <c r="P80" s="88">
        <f>N80/O80</f>
        <v>4.4334356178653167E-2</v>
      </c>
      <c r="Q80" s="86">
        <f>SUM(Q79:Q79)</f>
        <v>37.591579400000001</v>
      </c>
      <c r="R80" s="86">
        <v>1012.63347</v>
      </c>
      <c r="S80" s="88">
        <f>Q80/R80</f>
        <v>3.712259224455617E-2</v>
      </c>
      <c r="T80" s="86">
        <f>SUM(T79:T79)</f>
        <v>3625.9119999999998</v>
      </c>
      <c r="U80" s="86">
        <v>14162.47</v>
      </c>
      <c r="V80" s="88">
        <f>T80/U80</f>
        <v>0.25602257233378078</v>
      </c>
      <c r="W80" s="86">
        <f>SUM(W79:W79)</f>
        <v>444.10020600000001</v>
      </c>
      <c r="X80" s="86">
        <v>3592.6931599999998</v>
      </c>
      <c r="Y80" s="88">
        <f>W80/X80</f>
        <v>0.12361206098658312</v>
      </c>
      <c r="Z80" s="86">
        <v>0</v>
      </c>
      <c r="AA80" s="86">
        <v>11917.875599999999</v>
      </c>
      <c r="AB80" s="88">
        <v>0</v>
      </c>
      <c r="AC80" s="86">
        <v>0</v>
      </c>
      <c r="AD80" s="86">
        <v>7301.4147300000004</v>
      </c>
      <c r="AE80" s="88">
        <v>0</v>
      </c>
      <c r="AF80" s="86">
        <f>SUM(AF79:AF79)</f>
        <v>712.9932</v>
      </c>
      <c r="AG80" s="86">
        <v>35822.980000000003</v>
      </c>
      <c r="AH80" s="88">
        <f>AF80/AG80</f>
        <v>1.9903235297565974E-2</v>
      </c>
      <c r="AI80" s="86">
        <f>SUM(AI79:AI79)</f>
        <v>83.27937</v>
      </c>
      <c r="AJ80" s="86">
        <v>13451</v>
      </c>
      <c r="AK80" s="88">
        <f>AI80/AJ80</f>
        <v>6.1913144004163258E-3</v>
      </c>
      <c r="AL80" s="86">
        <f>SUM(AL79:AL79)</f>
        <v>36951.449999999997</v>
      </c>
      <c r="AM80" s="86">
        <v>74383.69</v>
      </c>
      <c r="AN80" s="88">
        <f>AL80/AM80</f>
        <v>0.49676817592673872</v>
      </c>
      <c r="AO80" s="86">
        <f>SUM(AO79:AO79)</f>
        <v>4434.1733599999998</v>
      </c>
      <c r="AP80" s="86">
        <v>11447.020399999999</v>
      </c>
      <c r="AQ80" s="88">
        <f>AO80/AP80</f>
        <v>0.38736485173032453</v>
      </c>
      <c r="AR80" s="90">
        <v>0</v>
      </c>
      <c r="AS80" s="90">
        <v>196.49300241</v>
      </c>
      <c r="AT80" s="88">
        <f>AR80/AS80</f>
        <v>0</v>
      </c>
      <c r="AU80" s="90">
        <v>0</v>
      </c>
      <c r="AV80" s="90">
        <v>67.948998809000003</v>
      </c>
      <c r="AW80" s="88">
        <f>AU80/AV80</f>
        <v>0</v>
      </c>
      <c r="AX80" s="86">
        <f>SUM(AX79:AX79)</f>
        <v>4234.5190000000002</v>
      </c>
      <c r="AY80" s="86">
        <v>78403</v>
      </c>
      <c r="AZ80" s="88">
        <f>AX80/AY80</f>
        <v>5.4009655242784081E-2</v>
      </c>
      <c r="BA80" s="86">
        <f>SUM(BA79:BA79)</f>
        <v>456.13382000000001</v>
      </c>
      <c r="BB80" s="86">
        <v>35983.888599999998</v>
      </c>
      <c r="BC80" s="88">
        <f>BA80/BB80</f>
        <v>1.2676056917317158E-2</v>
      </c>
      <c r="BD80" s="86">
        <f>SUM(BD79:BD79)</f>
        <v>19.510190000000001</v>
      </c>
      <c r="BE80" s="86">
        <v>16263.31</v>
      </c>
      <c r="BF80" s="88">
        <f>BD80/BE80</f>
        <v>1.1996444758170387E-3</v>
      </c>
      <c r="BG80" s="86">
        <f>SUM(BG79:BG79)</f>
        <v>1.60600001</v>
      </c>
      <c r="BH80" s="86">
        <v>4684.8514500000001</v>
      </c>
      <c r="BI80" s="88">
        <f>BG80/BH80</f>
        <v>3.4280702966579655E-4</v>
      </c>
      <c r="BJ80" s="90">
        <v>16.943940000000001</v>
      </c>
      <c r="BK80" s="90">
        <v>3225.8575191</v>
      </c>
      <c r="BL80" s="88">
        <f>BJ80/BK80</f>
        <v>5.2525382474819552E-3</v>
      </c>
      <c r="BM80" s="90">
        <v>2</v>
      </c>
      <c r="BN80" s="90">
        <v>1647.7389174</v>
      </c>
      <c r="BO80" s="88">
        <f>BM80/BN80</f>
        <v>1.2137845254974252E-3</v>
      </c>
      <c r="BP80" s="90">
        <v>259.5326</v>
      </c>
      <c r="BQ80" s="90">
        <v>597.44913197000005</v>
      </c>
      <c r="BR80" s="88">
        <f>BP80/BQ80</f>
        <v>0.4344011667474178</v>
      </c>
      <c r="BS80" s="90">
        <v>31.799230000000001</v>
      </c>
      <c r="BT80" s="90">
        <v>97.192228897999996</v>
      </c>
      <c r="BU80" s="88">
        <f>BS80/BT80</f>
        <v>0.32717872982800128</v>
      </c>
      <c r="BV80" s="86">
        <f>SUM(BV79:BV79)</f>
        <v>1512.2701400000001</v>
      </c>
      <c r="BW80" s="86">
        <v>3931.6947300000002</v>
      </c>
      <c r="BX80" s="88">
        <f>BV80/BW80</f>
        <v>0.38463569627136335</v>
      </c>
      <c r="BY80" s="86">
        <f>SUM(BY79:BY79)</f>
        <v>177.39515700000001</v>
      </c>
      <c r="BZ80" s="86">
        <v>825.096947</v>
      </c>
      <c r="CA80" s="88">
        <f>BY80/BZ80</f>
        <v>0.21499916784930245</v>
      </c>
      <c r="CB80" s="90">
        <v>0</v>
      </c>
      <c r="CC80" s="90">
        <v>3383.9176063999998</v>
      </c>
      <c r="CD80" s="88">
        <f>CB80/CC80</f>
        <v>0</v>
      </c>
      <c r="CE80" s="90">
        <v>0</v>
      </c>
      <c r="CF80" s="90">
        <v>1909.7527361</v>
      </c>
      <c r="CG80" s="88">
        <f>CE80/CF80</f>
        <v>0</v>
      </c>
      <c r="CH80" s="86">
        <v>0</v>
      </c>
      <c r="CI80" s="86">
        <v>1530.6954000000001</v>
      </c>
      <c r="CJ80" s="88">
        <v>0</v>
      </c>
      <c r="CK80" s="86">
        <v>0</v>
      </c>
      <c r="CL80" s="86">
        <v>2827.36796</v>
      </c>
      <c r="CM80" s="88">
        <f>CK80/CL80</f>
        <v>0</v>
      </c>
      <c r="CN80" s="90">
        <v>11.65676</v>
      </c>
      <c r="CO80" s="90">
        <v>772.02263927000001</v>
      </c>
      <c r="CP80" s="88">
        <f>CN80/CO80</f>
        <v>1.5098987266775311E-2</v>
      </c>
      <c r="CQ80" s="90">
        <v>1</v>
      </c>
      <c r="CR80" s="90">
        <v>631.77929019999999</v>
      </c>
      <c r="CS80" s="88">
        <f>CQ80/CR80</f>
        <v>1.5828312442521403E-3</v>
      </c>
      <c r="CT80" s="86">
        <f>SUM(CT79:CT79)</f>
        <v>47630.164100000002</v>
      </c>
      <c r="CU80" s="86">
        <v>67806.589900000006</v>
      </c>
      <c r="CV80" s="88">
        <f>CT80/CU80</f>
        <v>0.70244152036319996</v>
      </c>
      <c r="CW80" s="86">
        <f>SUM(CW79:CW79)</f>
        <v>6156.7773399999996</v>
      </c>
      <c r="CX80" s="86">
        <v>9663.4274000000005</v>
      </c>
      <c r="CY80" s="88">
        <f>CW80/CX80</f>
        <v>0.63712149790663297</v>
      </c>
      <c r="CZ80" s="86">
        <f>SUM(CZ79:CZ79)</f>
        <v>39794.276899999997</v>
      </c>
      <c r="DA80" s="86">
        <v>96160.088900000002</v>
      </c>
      <c r="DB80" s="88">
        <f>CZ80/DA80</f>
        <v>0.41383361179484096</v>
      </c>
      <c r="DC80" s="86">
        <f>SUM(DC79:DC79)</f>
        <v>4860.8727500000005</v>
      </c>
      <c r="DD80" s="86">
        <v>16272.132900000001</v>
      </c>
      <c r="DE80" s="88">
        <f>DC80/DD80</f>
        <v>0.29872376165265957</v>
      </c>
    </row>
    <row r="81" spans="1:109" x14ac:dyDescent="0.4">
      <c r="A81" s="65"/>
      <c r="B81" s="154" t="s">
        <v>310</v>
      </c>
      <c r="C81" s="154"/>
      <c r="D81" s="154"/>
      <c r="E81" s="154"/>
      <c r="F81" s="154"/>
      <c r="G81" s="154"/>
      <c r="H81" s="151" t="s">
        <v>313</v>
      </c>
      <c r="I81" s="151"/>
      <c r="J81" s="151"/>
      <c r="K81" s="151"/>
      <c r="L81" s="151"/>
      <c r="M81" s="151"/>
      <c r="N81" s="149" t="s">
        <v>330</v>
      </c>
      <c r="O81" s="149"/>
      <c r="P81" s="149"/>
      <c r="Q81" s="149"/>
      <c r="R81" s="149"/>
      <c r="S81" s="149"/>
      <c r="T81" s="151" t="s">
        <v>338</v>
      </c>
      <c r="U81" s="151"/>
      <c r="V81" s="151"/>
      <c r="W81" s="151"/>
      <c r="X81" s="151"/>
      <c r="Y81" s="151"/>
      <c r="Z81" s="149" t="s">
        <v>344</v>
      </c>
      <c r="AA81" s="149"/>
      <c r="AB81" s="149"/>
      <c r="AC81" s="149"/>
      <c r="AD81" s="149"/>
      <c r="AE81" s="149"/>
      <c r="AF81" s="151" t="s">
        <v>367</v>
      </c>
      <c r="AG81" s="151"/>
      <c r="AH81" s="151"/>
      <c r="AI81" s="151"/>
      <c r="AJ81" s="151"/>
      <c r="AK81" s="151"/>
      <c r="AL81" s="149" t="s">
        <v>371</v>
      </c>
      <c r="AM81" s="149"/>
      <c r="AN81" s="149"/>
      <c r="AO81" s="149"/>
      <c r="AP81" s="149"/>
      <c r="AQ81" s="149"/>
      <c r="AR81" s="143" t="s">
        <v>385</v>
      </c>
      <c r="AS81" s="143"/>
      <c r="AT81" s="143"/>
      <c r="AU81" s="147"/>
      <c r="AV81" s="143"/>
      <c r="AW81" s="143"/>
      <c r="AX81" s="148" t="s">
        <v>390</v>
      </c>
      <c r="AY81" s="149"/>
      <c r="AZ81" s="149"/>
      <c r="BA81" s="148"/>
      <c r="BB81" s="149"/>
      <c r="BC81" s="152"/>
      <c r="BD81" s="150" t="s">
        <v>392</v>
      </c>
      <c r="BE81" s="151"/>
      <c r="BF81" s="151"/>
      <c r="BG81" s="150"/>
      <c r="BH81" s="151"/>
      <c r="BI81" s="151"/>
      <c r="BJ81" s="153" t="s">
        <v>558</v>
      </c>
      <c r="BK81" s="144"/>
      <c r="BL81" s="144"/>
      <c r="BM81" s="153"/>
      <c r="BN81" s="144"/>
      <c r="BO81" s="144"/>
      <c r="BP81" s="147" t="s">
        <v>418</v>
      </c>
      <c r="BQ81" s="143"/>
      <c r="BR81" s="143"/>
      <c r="BS81" s="147"/>
      <c r="BT81" s="143"/>
      <c r="BU81" s="143"/>
      <c r="BV81" s="148" t="s">
        <v>559</v>
      </c>
      <c r="BW81" s="149"/>
      <c r="BX81" s="149"/>
      <c r="BY81" s="148"/>
      <c r="BZ81" s="149"/>
      <c r="CA81" s="149"/>
      <c r="CB81" s="147" t="s">
        <v>453</v>
      </c>
      <c r="CC81" s="143"/>
      <c r="CD81" s="143"/>
      <c r="CE81" s="147"/>
      <c r="CF81" s="143"/>
      <c r="CG81" s="143"/>
      <c r="CH81" s="148" t="s">
        <v>384</v>
      </c>
      <c r="CI81" s="149"/>
      <c r="CJ81" s="149"/>
      <c r="CK81" s="148"/>
      <c r="CL81" s="149"/>
      <c r="CM81" s="149"/>
      <c r="CN81" s="147" t="s">
        <v>482</v>
      </c>
      <c r="CO81" s="143"/>
      <c r="CP81" s="143"/>
      <c r="CQ81" s="147"/>
      <c r="CR81" s="143"/>
      <c r="CS81" s="143"/>
      <c r="CT81" s="148" t="s">
        <v>560</v>
      </c>
      <c r="CU81" s="149"/>
      <c r="CV81" s="149"/>
      <c r="CW81" s="148"/>
      <c r="CX81" s="149"/>
      <c r="CY81" s="149"/>
      <c r="CZ81" s="150" t="s">
        <v>561</v>
      </c>
      <c r="DA81" s="151"/>
      <c r="DB81" s="151"/>
      <c r="DC81" s="150"/>
      <c r="DD81" s="151"/>
      <c r="DE81" s="151"/>
    </row>
    <row r="82" spans="1:109" x14ac:dyDescent="0.4">
      <c r="A82" s="5" t="s">
        <v>582</v>
      </c>
      <c r="B82" s="71"/>
      <c r="C82" s="71"/>
      <c r="D82" s="72"/>
      <c r="E82" s="71"/>
      <c r="F82" s="71"/>
      <c r="G82" s="72"/>
      <c r="H82" s="81"/>
      <c r="I82" s="81"/>
      <c r="K82" s="81"/>
      <c r="L82" s="81"/>
      <c r="N82" s="79"/>
      <c r="O82" s="79"/>
      <c r="P82" s="64"/>
      <c r="Q82" s="79"/>
      <c r="R82" s="79"/>
      <c r="S82" s="64"/>
      <c r="T82" s="81"/>
      <c r="U82" s="81"/>
      <c r="W82" s="81"/>
      <c r="X82" s="81"/>
      <c r="Z82" s="79"/>
      <c r="AA82" s="79"/>
      <c r="AB82" s="64"/>
      <c r="AC82" s="79"/>
      <c r="AD82" s="79"/>
      <c r="AE82" s="64"/>
      <c r="AF82" s="81"/>
      <c r="AG82" s="81"/>
      <c r="AI82" s="81"/>
      <c r="AJ82" s="81"/>
      <c r="AL82" s="79"/>
      <c r="AM82" s="79"/>
      <c r="AN82" s="64"/>
      <c r="AO82" s="79"/>
      <c r="AP82" s="79"/>
      <c r="AQ82" s="64"/>
      <c r="AX82" s="79"/>
      <c r="AY82" s="79"/>
      <c r="BA82" s="79"/>
      <c r="BB82" s="79"/>
      <c r="BD82" s="81"/>
      <c r="BE82" s="81"/>
      <c r="BG82" s="81"/>
      <c r="BH82" s="81"/>
      <c r="BJ82" s="83"/>
      <c r="BK82" s="83"/>
      <c r="BL82" s="64"/>
      <c r="BM82" s="83"/>
      <c r="BN82" s="83"/>
      <c r="BO82" s="64"/>
      <c r="BV82" s="79"/>
      <c r="BW82" s="79"/>
      <c r="BY82" s="79"/>
      <c r="BZ82" s="79"/>
      <c r="CH82" s="79"/>
      <c r="CI82" s="79"/>
      <c r="CJ82" s="64"/>
      <c r="CK82" s="79"/>
      <c r="CL82" s="79"/>
      <c r="CM82" s="64"/>
      <c r="CT82" s="79"/>
      <c r="CU82" s="79"/>
      <c r="CW82" s="79"/>
      <c r="CX82" s="79"/>
      <c r="CZ82" s="81"/>
      <c r="DA82" s="81"/>
      <c r="DC82" s="81"/>
      <c r="DD82" s="81"/>
    </row>
    <row r="83" spans="1:109" x14ac:dyDescent="0.4">
      <c r="A83" s="1" t="s">
        <v>583</v>
      </c>
      <c r="B83" s="63">
        <v>0</v>
      </c>
      <c r="C83" s="63">
        <v>177710.97187000001</v>
      </c>
      <c r="D83" s="80">
        <f>B83/C83</f>
        <v>0</v>
      </c>
      <c r="E83" s="63">
        <v>0</v>
      </c>
      <c r="F83" s="63">
        <v>39689.387733000003</v>
      </c>
      <c r="G83" s="80">
        <f>E83/F83</f>
        <v>0</v>
      </c>
      <c r="H83" s="81">
        <v>18145.59</v>
      </c>
      <c r="I83" s="81">
        <v>709399.7</v>
      </c>
      <c r="J83" s="61">
        <f>H83/I83</f>
        <v>2.5578795705721333E-2</v>
      </c>
      <c r="K83" s="81">
        <v>3650.3180000000002</v>
      </c>
      <c r="L83" s="81">
        <v>143962.4</v>
      </c>
      <c r="M83" s="61">
        <f>K83/L83</f>
        <v>2.5356051302284487E-2</v>
      </c>
      <c r="N83" s="79">
        <v>25107.06</v>
      </c>
      <c r="O83" s="79">
        <v>278602.40000000002</v>
      </c>
      <c r="P83" s="64">
        <f>N83/O83</f>
        <v>9.0117888431686152E-2</v>
      </c>
      <c r="Q83" s="79">
        <v>9973.5283500000005</v>
      </c>
      <c r="R83" s="79">
        <v>74139.892900000006</v>
      </c>
      <c r="S83" s="64">
        <f>Q83/R83</f>
        <v>0.1345231016647449</v>
      </c>
      <c r="T83" s="81">
        <v>164150.29999999999</v>
      </c>
      <c r="U83" s="81">
        <v>1524482</v>
      </c>
      <c r="V83" s="61">
        <f>T83/U83</f>
        <v>0.10767611555925224</v>
      </c>
      <c r="W83" s="81">
        <v>49875.733899999999</v>
      </c>
      <c r="X83" s="81">
        <v>351443.78399999999</v>
      </c>
      <c r="Y83" s="61">
        <f>W83/X83</f>
        <v>0.14191667677923706</v>
      </c>
      <c r="Z83" s="79">
        <v>13785.5934</v>
      </c>
      <c r="AA83" s="79">
        <v>764114.66</v>
      </c>
      <c r="AB83" s="64">
        <f>Z83/AA83</f>
        <v>1.8041262812573181E-2</v>
      </c>
      <c r="AC83" s="79">
        <v>4027.576767</v>
      </c>
      <c r="AD83" s="79">
        <v>170329.57670000001</v>
      </c>
      <c r="AE83" s="64">
        <f>AC83/AD83</f>
        <v>2.3645786275238244E-2</v>
      </c>
      <c r="AF83" s="81">
        <v>455280.9</v>
      </c>
      <c r="AG83" s="81">
        <v>3157971</v>
      </c>
      <c r="AH83" s="61">
        <f>AF83/AG83</f>
        <v>0.14416880332339974</v>
      </c>
      <c r="AI83" s="81">
        <v>123727.7</v>
      </c>
      <c r="AJ83" s="81">
        <v>744708.9</v>
      </c>
      <c r="AK83" s="61">
        <f>AI83/AJ83</f>
        <v>0.16614236784332775</v>
      </c>
      <c r="AL83" s="79">
        <v>488827.1</v>
      </c>
      <c r="AM83" s="79">
        <v>4227255</v>
      </c>
      <c r="AN83" s="64">
        <f>AL83/AM83</f>
        <v>0.11563700320893819</v>
      </c>
      <c r="AO83" s="79">
        <v>144080.85800000001</v>
      </c>
      <c r="AP83" s="79">
        <v>1005357.48</v>
      </c>
      <c r="AQ83" s="64">
        <f>AO83/AP83</f>
        <v>0.14331306114119727</v>
      </c>
      <c r="AR83" s="62">
        <v>46077.72</v>
      </c>
      <c r="AS83" s="62">
        <v>231595.86885</v>
      </c>
      <c r="AT83" s="61">
        <f>AR83/AS83</f>
        <v>0.1989574349007219</v>
      </c>
      <c r="AU83" s="62">
        <v>16643.62</v>
      </c>
      <c r="AV83" s="62">
        <v>63296.164255999996</v>
      </c>
      <c r="AW83" s="61">
        <f>AU83/AV83</f>
        <v>0.26294831915383104</v>
      </c>
      <c r="AX83" s="79">
        <v>168695.8</v>
      </c>
      <c r="AY83" s="79">
        <v>1218516</v>
      </c>
      <c r="AZ83" s="64">
        <f>AX83/AY83</f>
        <v>0.13844364784705329</v>
      </c>
      <c r="BA83" s="79">
        <v>50687.1132</v>
      </c>
      <c r="BB83" s="79">
        <v>308298.01500000001</v>
      </c>
      <c r="BC83" s="64">
        <f>BA83/BB83</f>
        <v>0.1644094698436511</v>
      </c>
      <c r="BD83" s="81">
        <v>12919.57</v>
      </c>
      <c r="BE83" s="81">
        <v>946312.1</v>
      </c>
      <c r="BF83" s="61">
        <f>BD83/BE83</f>
        <v>1.3652546554144241E-2</v>
      </c>
      <c r="BG83" s="81">
        <v>3061.7083699999998</v>
      </c>
      <c r="BH83" s="81">
        <v>268467.516</v>
      </c>
      <c r="BI83" s="61">
        <f>BG83/BH83</f>
        <v>1.1404390429119922E-2</v>
      </c>
      <c r="BJ83" s="83">
        <v>409.12939999999998</v>
      </c>
      <c r="BK83" s="83">
        <v>362505.10662999999</v>
      </c>
      <c r="BL83" s="64">
        <f>BJ83/BK83</f>
        <v>1.1286169284715436E-3</v>
      </c>
      <c r="BM83" s="83">
        <v>124.2</v>
      </c>
      <c r="BN83" s="83">
        <v>77982.927788000001</v>
      </c>
      <c r="BO83" s="64">
        <f>BM83/BN83</f>
        <v>1.5926562841759818E-3</v>
      </c>
      <c r="BP83" s="62">
        <v>50938.53</v>
      </c>
      <c r="BQ83" s="62">
        <v>485217.83111999999</v>
      </c>
      <c r="BR83" s="61">
        <f>BP83/BQ83</f>
        <v>0.10498074624014037</v>
      </c>
      <c r="BS83" s="62">
        <v>20578.91</v>
      </c>
      <c r="BT83" s="62">
        <v>133641.49064999999</v>
      </c>
      <c r="BU83" s="61">
        <f>BS83/BT83</f>
        <v>0.15398593580413644</v>
      </c>
      <c r="BV83" s="79">
        <v>142189.258</v>
      </c>
      <c r="BW83" s="79">
        <v>1101224.94</v>
      </c>
      <c r="BX83" s="64">
        <f>BV83/BW83</f>
        <v>0.12911917705024009</v>
      </c>
      <c r="BY83" s="79">
        <v>39574.874000000003</v>
      </c>
      <c r="BZ83" s="79">
        <v>265335.02100000001</v>
      </c>
      <c r="CA83" s="64">
        <f>BY83/BZ83</f>
        <v>0.14915058649570426</v>
      </c>
      <c r="CB83" s="62">
        <v>954.38139999999999</v>
      </c>
      <c r="CC83" s="62">
        <v>547033.66163999995</v>
      </c>
      <c r="CD83" s="61">
        <f>CB83/CC83</f>
        <v>1.7446483953816969E-3</v>
      </c>
      <c r="CE83" s="62">
        <v>230.7099</v>
      </c>
      <c r="CF83" s="62">
        <v>101245.20346999999</v>
      </c>
      <c r="CG83" s="61">
        <f>CE83/CF83</f>
        <v>2.2787242466094874E-3</v>
      </c>
      <c r="CH83" s="79">
        <v>6925.4288399999996</v>
      </c>
      <c r="CI83" s="79">
        <v>219978.72200000001</v>
      </c>
      <c r="CJ83" s="64">
        <f>CH83/CI83</f>
        <v>3.1482266907614818E-2</v>
      </c>
      <c r="CK83" s="79">
        <v>2154.54718</v>
      </c>
      <c r="CL83" s="79">
        <v>56404.626400000001</v>
      </c>
      <c r="CM83" s="64">
        <f>CK83/CL83</f>
        <v>3.8198057810378473E-2</v>
      </c>
      <c r="CN83" s="62">
        <v>231486.7</v>
      </c>
      <c r="CO83" s="62">
        <v>609736.12838999997</v>
      </c>
      <c r="CP83" s="61">
        <f>CN83/CO83</f>
        <v>0.37965062134539662</v>
      </c>
      <c r="CQ83" s="62">
        <v>73880.89</v>
      </c>
      <c r="CR83" s="62">
        <v>168856.03542999999</v>
      </c>
      <c r="CS83" s="61">
        <f>CQ83/CR83</f>
        <v>0.43753775108990789</v>
      </c>
      <c r="CT83" s="79">
        <v>208320.89</v>
      </c>
      <c r="CU83" s="79">
        <v>2695639.01</v>
      </c>
      <c r="CV83" s="64">
        <f>CT83/CU83</f>
        <v>7.7280707552900424E-2</v>
      </c>
      <c r="CW83" s="79">
        <v>51734.818599999999</v>
      </c>
      <c r="CX83" s="79">
        <v>591468.52800000005</v>
      </c>
      <c r="CY83" s="64">
        <f>CW83/CX83</f>
        <v>8.7468421650323203E-2</v>
      </c>
      <c r="CZ83" s="81">
        <v>981623.18400000001</v>
      </c>
      <c r="DA83" s="81">
        <v>4993587.07</v>
      </c>
      <c r="DB83" s="61">
        <f>CZ83/DA83</f>
        <v>0.19657676340466812</v>
      </c>
      <c r="DC83" s="81">
        <v>334451.74699999997</v>
      </c>
      <c r="DD83" s="81">
        <v>1355841.77</v>
      </c>
      <c r="DE83" s="61">
        <f>DC83/DD83</f>
        <v>0.24667461528346332</v>
      </c>
    </row>
    <row r="84" spans="1:109" ht="13.5" customHeight="1" x14ac:dyDescent="0.4">
      <c r="A84" s="1" t="s">
        <v>372</v>
      </c>
      <c r="B84" s="63">
        <v>0</v>
      </c>
      <c r="C84" s="63">
        <v>177710.97187000001</v>
      </c>
      <c r="D84" s="80">
        <f>B84/C84</f>
        <v>0</v>
      </c>
      <c r="E84" s="63">
        <v>0</v>
      </c>
      <c r="F84" s="63">
        <v>39689.387733000003</v>
      </c>
      <c r="G84" s="80">
        <f>E84/F84</f>
        <v>0</v>
      </c>
      <c r="H84" s="81">
        <v>4412.4250000000002</v>
      </c>
      <c r="I84" s="81">
        <v>709399.7</v>
      </c>
      <c r="J84" s="61">
        <f>H84/I84</f>
        <v>6.2199420157634695E-3</v>
      </c>
      <c r="K84" s="81">
        <v>1109.3440000000001</v>
      </c>
      <c r="L84" s="81">
        <v>143962.4</v>
      </c>
      <c r="M84" s="61">
        <f>K84/L84</f>
        <v>7.7057898451262279E-3</v>
      </c>
      <c r="N84" s="79">
        <v>32537.38</v>
      </c>
      <c r="O84" s="79">
        <v>278602.40000000002</v>
      </c>
      <c r="P84" s="64">
        <f>N84/O84</f>
        <v>0.11678786686690423</v>
      </c>
      <c r="Q84" s="79">
        <v>11438.76</v>
      </c>
      <c r="R84" s="79">
        <v>74139.892900000006</v>
      </c>
      <c r="S84" s="64">
        <f>Q84/R84</f>
        <v>0.15428616838479409</v>
      </c>
      <c r="T84" s="81">
        <v>30794.1</v>
      </c>
      <c r="U84" s="81">
        <v>1524482</v>
      </c>
      <c r="V84" s="61">
        <f>T84/U84</f>
        <v>2.019971373883063E-2</v>
      </c>
      <c r="W84" s="81">
        <v>9294.69</v>
      </c>
      <c r="X84" s="81">
        <v>351443.78399999999</v>
      </c>
      <c r="Y84" s="61">
        <f>W84/X84</f>
        <v>2.6447160038545456E-2</v>
      </c>
      <c r="Z84" s="79">
        <v>51271.97</v>
      </c>
      <c r="AA84" s="79">
        <v>764114.66</v>
      </c>
      <c r="AB84" s="64">
        <f>Z84/AA84</f>
        <v>6.7099838131622805E-2</v>
      </c>
      <c r="AC84" s="79">
        <v>21546.33</v>
      </c>
      <c r="AD84" s="79">
        <v>170329.57670000001</v>
      </c>
      <c r="AE84" s="64">
        <f>AC84/AD84</f>
        <v>0.12649787792257222</v>
      </c>
      <c r="AF84" s="81">
        <v>156518.29999999999</v>
      </c>
      <c r="AG84" s="81">
        <v>3157971</v>
      </c>
      <c r="AH84" s="61">
        <f>AF84/AG84</f>
        <v>4.9562931388540295E-2</v>
      </c>
      <c r="AI84" s="81">
        <v>46248.85</v>
      </c>
      <c r="AJ84" s="81">
        <v>744708.9</v>
      </c>
      <c r="AK84" s="61">
        <f>AI84/AJ84</f>
        <v>6.21032594078035E-2</v>
      </c>
      <c r="AL84" s="79">
        <v>127566.2</v>
      </c>
      <c r="AM84" s="79">
        <v>4227255</v>
      </c>
      <c r="AN84" s="64">
        <f>AL84/AM84</f>
        <v>3.017707708666735E-2</v>
      </c>
      <c r="AO84" s="79">
        <v>40131.86</v>
      </c>
      <c r="AP84" s="79">
        <v>1005357.48</v>
      </c>
      <c r="AQ84" s="64">
        <f>AO84/AP84</f>
        <v>3.9918000112755911E-2</v>
      </c>
      <c r="AR84" s="62">
        <v>0</v>
      </c>
      <c r="AS84" s="62">
        <v>231595.86885</v>
      </c>
      <c r="AT84" s="61">
        <f>AR84/AS84</f>
        <v>0</v>
      </c>
      <c r="AU84" s="62">
        <v>0</v>
      </c>
      <c r="AV84" s="62">
        <v>63296.164255999996</v>
      </c>
      <c r="AW84" s="61">
        <f>AU84/AV84</f>
        <v>0</v>
      </c>
      <c r="AX84" s="79">
        <v>58574.98</v>
      </c>
      <c r="AY84" s="79">
        <v>1218516</v>
      </c>
      <c r="AZ84" s="64">
        <f>AX84/AY84</f>
        <v>4.8070751635596091E-2</v>
      </c>
      <c r="BA84" s="79">
        <v>18794.95</v>
      </c>
      <c r="BB84" s="79">
        <v>308298.01500000001</v>
      </c>
      <c r="BC84" s="64">
        <f>BA84/BB84</f>
        <v>6.0963577725273388E-2</v>
      </c>
      <c r="BD84" s="81">
        <v>110614.9</v>
      </c>
      <c r="BE84" s="81">
        <v>946312.1</v>
      </c>
      <c r="BF84" s="61">
        <f>BD84/BE84</f>
        <v>0.11689050578556483</v>
      </c>
      <c r="BG84" s="81">
        <v>33358.199999999997</v>
      </c>
      <c r="BH84" s="81">
        <v>268467.516</v>
      </c>
      <c r="BI84" s="61">
        <f>BG84/BH84</f>
        <v>0.12425413881357622</v>
      </c>
      <c r="BJ84" s="83">
        <v>16505.07</v>
      </c>
      <c r="BK84" s="83">
        <v>362505.10662999999</v>
      </c>
      <c r="BL84" s="64">
        <f>BJ84/BK84</f>
        <v>4.5530586185221156E-2</v>
      </c>
      <c r="BM84" s="83">
        <v>7971.3860000000004</v>
      </c>
      <c r="BN84" s="83">
        <v>77982.927788000001</v>
      </c>
      <c r="BO84" s="64">
        <f>BM84/BN84</f>
        <v>0.10221962968190373</v>
      </c>
      <c r="BP84" s="62">
        <v>649.66179999999997</v>
      </c>
      <c r="BQ84" s="62">
        <v>485217.83111999999</v>
      </c>
      <c r="BR84" s="61">
        <f>BP84/BQ84</f>
        <v>1.3389075139724844E-3</v>
      </c>
      <c r="BS84" s="62">
        <v>136.42599999999999</v>
      </c>
      <c r="BT84" s="62">
        <v>133641.49064999999</v>
      </c>
      <c r="BU84" s="61">
        <f>BS84/BT84</f>
        <v>1.0208356651550115E-3</v>
      </c>
      <c r="BV84" s="79">
        <v>77603.149999999994</v>
      </c>
      <c r="BW84" s="79">
        <v>1101224.94</v>
      </c>
      <c r="BX84" s="64">
        <f>BV84/BW84</f>
        <v>7.0469844244537352E-2</v>
      </c>
      <c r="BY84" s="79">
        <v>21104.37</v>
      </c>
      <c r="BZ84" s="79">
        <v>265335.02100000001</v>
      </c>
      <c r="CA84" s="64">
        <f>BY84/BZ84</f>
        <v>7.9538577005257058E-2</v>
      </c>
      <c r="CB84" s="62">
        <v>771.68610000000001</v>
      </c>
      <c r="CC84" s="62">
        <v>547033.66163999995</v>
      </c>
      <c r="CD84" s="61">
        <f>CB84/CC84</f>
        <v>1.4106738837359567E-3</v>
      </c>
      <c r="CE84" s="62">
        <v>201</v>
      </c>
      <c r="CF84" s="62">
        <v>101245.20346999999</v>
      </c>
      <c r="CG84" s="61">
        <f>CE84/CF84</f>
        <v>1.9852792340879478E-3</v>
      </c>
      <c r="CH84" s="79">
        <v>8977.2450000000008</v>
      </c>
      <c r="CI84" s="79">
        <v>219978.72200000001</v>
      </c>
      <c r="CJ84" s="64">
        <f>CH84/CI84</f>
        <v>4.0809606121813911E-2</v>
      </c>
      <c r="CK84" s="79">
        <v>2246</v>
      </c>
      <c r="CL84" s="79">
        <v>56404.626400000001</v>
      </c>
      <c r="CM84" s="64">
        <f>CK84/CL84</f>
        <v>3.9819428712677372E-2</v>
      </c>
      <c r="CN84" s="62">
        <v>147274.5</v>
      </c>
      <c r="CO84" s="62">
        <v>609736.12838999997</v>
      </c>
      <c r="CP84" s="61">
        <f>CN84/CO84</f>
        <v>0.24153809023729056</v>
      </c>
      <c r="CQ84" s="62">
        <v>42059.56</v>
      </c>
      <c r="CR84" s="62">
        <v>168856.03542999999</v>
      </c>
      <c r="CS84" s="61">
        <f>CQ84/CR84</f>
        <v>0.24908532225628366</v>
      </c>
      <c r="CT84" s="79">
        <v>77409.679999999993</v>
      </c>
      <c r="CU84" s="79">
        <v>2695639.01</v>
      </c>
      <c r="CV84" s="64">
        <f>CT84/CU84</f>
        <v>2.8716634427990415E-2</v>
      </c>
      <c r="CW84" s="79">
        <v>25151.81</v>
      </c>
      <c r="CX84" s="79">
        <v>591468.52800000005</v>
      </c>
      <c r="CY84" s="64">
        <f>CW84/CX84</f>
        <v>4.2524342055947899E-2</v>
      </c>
      <c r="CZ84" s="81">
        <v>218649.5</v>
      </c>
      <c r="DA84" s="81">
        <v>4993587.07</v>
      </c>
      <c r="DB84" s="61">
        <f>CZ84/DA84</f>
        <v>4.3786059386764629E-2</v>
      </c>
      <c r="DC84" s="81">
        <v>70365.17</v>
      </c>
      <c r="DD84" s="81">
        <v>1355841.77</v>
      </c>
      <c r="DE84" s="61">
        <f>DC84/DD84</f>
        <v>5.1897774177587105E-2</v>
      </c>
    </row>
    <row r="85" spans="1:109" s="91" customFormat="1" x14ac:dyDescent="0.4">
      <c r="A85" s="84" t="s">
        <v>563</v>
      </c>
      <c r="B85" s="85">
        <v>0</v>
      </c>
      <c r="C85" s="85">
        <v>177710.97187000001</v>
      </c>
      <c r="D85" s="87">
        <f>B85/C85</f>
        <v>0</v>
      </c>
      <c r="E85" s="85">
        <v>0</v>
      </c>
      <c r="F85" s="85">
        <v>39689.387733000003</v>
      </c>
      <c r="G85" s="87">
        <f>E85/F85</f>
        <v>0</v>
      </c>
      <c r="H85" s="86">
        <f>SUM(H83:H84)</f>
        <v>22558.014999999999</v>
      </c>
      <c r="I85" s="86">
        <v>709399.7</v>
      </c>
      <c r="J85" s="88">
        <f>H85/I85</f>
        <v>3.1798737721484803E-2</v>
      </c>
      <c r="K85" s="86">
        <f>SUM(K83:K84)</f>
        <v>4759.6620000000003</v>
      </c>
      <c r="L85" s="86">
        <v>143962.4</v>
      </c>
      <c r="M85" s="88">
        <f>K85/L85</f>
        <v>3.3061841147410717E-2</v>
      </c>
      <c r="N85" s="86">
        <f>SUM(N83:N84)</f>
        <v>57644.44</v>
      </c>
      <c r="O85" s="86">
        <v>278602.40000000002</v>
      </c>
      <c r="P85" s="88">
        <f>N85/O85</f>
        <v>0.20690575529859037</v>
      </c>
      <c r="Q85" s="86">
        <f>SUM(Q83:Q84)</f>
        <v>21412.288350000003</v>
      </c>
      <c r="R85" s="86">
        <v>74139.892900000006</v>
      </c>
      <c r="S85" s="88">
        <f>Q85/R85</f>
        <v>0.28880927004953905</v>
      </c>
      <c r="T85" s="86">
        <f>SUM(T83:T84)</f>
        <v>194944.4</v>
      </c>
      <c r="U85" s="86">
        <v>1524482</v>
      </c>
      <c r="V85" s="88">
        <f>T85/U85</f>
        <v>0.12787582929808289</v>
      </c>
      <c r="W85" s="86">
        <f>SUM(W83:W84)</f>
        <v>59170.423900000002</v>
      </c>
      <c r="X85" s="86">
        <v>351443.78399999999</v>
      </c>
      <c r="Y85" s="88">
        <f>W85/X85</f>
        <v>0.1683638368177825</v>
      </c>
      <c r="Z85" s="86">
        <f>SUM(Z83:Z84)</f>
        <v>65057.563399999999</v>
      </c>
      <c r="AA85" s="86">
        <v>764114.66</v>
      </c>
      <c r="AB85" s="88">
        <f>Z85/AA85</f>
        <v>8.5141100944195983E-2</v>
      </c>
      <c r="AC85" s="86">
        <f>SUM(AC83:AC84)</f>
        <v>25573.906767</v>
      </c>
      <c r="AD85" s="86">
        <v>170329.57670000001</v>
      </c>
      <c r="AE85" s="88">
        <f>AC85/AD85</f>
        <v>0.15014366419781044</v>
      </c>
      <c r="AF85" s="86">
        <f>SUM(AF83:AF84)</f>
        <v>611799.19999999995</v>
      </c>
      <c r="AG85" s="86">
        <v>3157971</v>
      </c>
      <c r="AH85" s="88">
        <f>AF85/AG85</f>
        <v>0.19373173471194002</v>
      </c>
      <c r="AI85" s="86">
        <f>SUM(AI83:AI84)</f>
        <v>169976.55</v>
      </c>
      <c r="AJ85" s="86">
        <v>744708.9</v>
      </c>
      <c r="AK85" s="88">
        <f>AI85/AJ85</f>
        <v>0.22824562725113126</v>
      </c>
      <c r="AL85" s="86">
        <f>SUM(AL83:AL84)</f>
        <v>616393.29999999993</v>
      </c>
      <c r="AM85" s="86">
        <v>4227255</v>
      </c>
      <c r="AN85" s="88">
        <f>AL85/AM85</f>
        <v>0.14581408029560552</v>
      </c>
      <c r="AO85" s="86">
        <f>SUM(AO83:AO84)</f>
        <v>184212.71799999999</v>
      </c>
      <c r="AP85" s="86">
        <v>1005357.48</v>
      </c>
      <c r="AQ85" s="88">
        <f>AO85/AP85</f>
        <v>0.18323106125395316</v>
      </c>
      <c r="AR85" s="90">
        <f>SUM(AR83:AR84)</f>
        <v>46077.72</v>
      </c>
      <c r="AS85" s="90">
        <v>231595.86885</v>
      </c>
      <c r="AT85" s="88">
        <f>AR85/AS85</f>
        <v>0.1989574349007219</v>
      </c>
      <c r="AU85" s="90">
        <f>SUM(AU83:AU84)</f>
        <v>16643.62</v>
      </c>
      <c r="AV85" s="90">
        <v>63296.164255999996</v>
      </c>
      <c r="AW85" s="88">
        <f>AU85/AV85</f>
        <v>0.26294831915383104</v>
      </c>
      <c r="AX85" s="86">
        <f>SUM(AX83:AX84)</f>
        <v>227270.78</v>
      </c>
      <c r="AY85" s="86">
        <v>1218516</v>
      </c>
      <c r="AZ85" s="88">
        <f>AX85/AY85</f>
        <v>0.18651439948264939</v>
      </c>
      <c r="BA85" s="86">
        <f>SUM(BA83:BA84)</f>
        <v>69482.063200000004</v>
      </c>
      <c r="BB85" s="86">
        <v>308298.01500000001</v>
      </c>
      <c r="BC85" s="88">
        <f>BA85/BB85</f>
        <v>0.22537304756892451</v>
      </c>
      <c r="BD85" s="86">
        <f>SUM(BD83:BD84)</f>
        <v>123534.47</v>
      </c>
      <c r="BE85" s="86">
        <v>946312.1</v>
      </c>
      <c r="BF85" s="88">
        <f>BD85/BE85</f>
        <v>0.13054305233970906</v>
      </c>
      <c r="BG85" s="86">
        <f>SUM(BG83:BG84)</f>
        <v>36419.908369999997</v>
      </c>
      <c r="BH85" s="86">
        <v>268467.516</v>
      </c>
      <c r="BI85" s="88">
        <f>BG85/BH85</f>
        <v>0.13565852924269614</v>
      </c>
      <c r="BJ85" s="90">
        <f>SUM(BJ83:BJ84)</f>
        <v>16914.199400000001</v>
      </c>
      <c r="BK85" s="90">
        <v>362505.10662999999</v>
      </c>
      <c r="BL85" s="88">
        <f>BJ85/BK85</f>
        <v>4.6659203113692704E-2</v>
      </c>
      <c r="BM85" s="90">
        <f>SUM(BM83:BM84)</f>
        <v>8095.5860000000002</v>
      </c>
      <c r="BN85" s="90">
        <v>77982.927788000001</v>
      </c>
      <c r="BO85" s="88">
        <f>BM85/BN85</f>
        <v>0.10381228596607972</v>
      </c>
      <c r="BP85" s="90">
        <f>SUM(BP83:BP84)</f>
        <v>51588.191800000001</v>
      </c>
      <c r="BQ85" s="90">
        <v>485217.83111999999</v>
      </c>
      <c r="BR85" s="88">
        <f>BP85/BQ85</f>
        <v>0.10631965375411284</v>
      </c>
      <c r="BS85" s="90">
        <f>SUM(BS83:BS84)</f>
        <v>20715.335999999999</v>
      </c>
      <c r="BT85" s="90">
        <v>133641.49064999999</v>
      </c>
      <c r="BU85" s="88">
        <f>BS85/BT85</f>
        <v>0.15500677146929145</v>
      </c>
      <c r="BV85" s="86">
        <f>SUM(BV83:BV84)</f>
        <v>219792.408</v>
      </c>
      <c r="BW85" s="86">
        <v>1101224.94</v>
      </c>
      <c r="BX85" s="88">
        <f>BV85/BW85</f>
        <v>0.19958902129477743</v>
      </c>
      <c r="BY85" s="86">
        <f>SUM(BY83:BY84)</f>
        <v>60679.244000000006</v>
      </c>
      <c r="BZ85" s="86">
        <v>265335.02100000001</v>
      </c>
      <c r="CA85" s="88">
        <f>BY85/BZ85</f>
        <v>0.22868916350096133</v>
      </c>
      <c r="CB85" s="90">
        <f>SUM(CB83:CB84)</f>
        <v>1726.0675000000001</v>
      </c>
      <c r="CC85" s="90">
        <v>547033.66163999995</v>
      </c>
      <c r="CD85" s="88">
        <f>CB85/CC85</f>
        <v>3.1553222791176538E-3</v>
      </c>
      <c r="CE85" s="90">
        <f>SUM(CE83:CE84)</f>
        <v>431.7099</v>
      </c>
      <c r="CF85" s="90">
        <v>101245.20346999999</v>
      </c>
      <c r="CG85" s="88">
        <f>CE85/CF85</f>
        <v>4.2640034806974347E-3</v>
      </c>
      <c r="CH85" s="86">
        <f>SUM(CH83:CH84)</f>
        <v>15902.673839999999</v>
      </c>
      <c r="CI85" s="86">
        <v>219980.72200000001</v>
      </c>
      <c r="CJ85" s="88">
        <f>CH85/CI85</f>
        <v>7.2291215772989414E-2</v>
      </c>
      <c r="CK85" s="86">
        <f>SUM(CK83:CK84)</f>
        <v>4400.5471799999996</v>
      </c>
      <c r="CL85" s="86">
        <v>56404.626400000001</v>
      </c>
      <c r="CM85" s="88">
        <f>CK85/CL85</f>
        <v>7.8017486523055832E-2</v>
      </c>
      <c r="CN85" s="90">
        <f>SUM(CN83:CN84)</f>
        <v>378761.2</v>
      </c>
      <c r="CO85" s="90">
        <v>609736.12838999997</v>
      </c>
      <c r="CP85" s="88">
        <f>CN85/CO85</f>
        <v>0.62118871158268718</v>
      </c>
      <c r="CQ85" s="90">
        <f>SUM(CQ83:CQ84)</f>
        <v>115940.45</v>
      </c>
      <c r="CR85" s="90">
        <v>168856.03542999999</v>
      </c>
      <c r="CS85" s="88">
        <f>CQ85/CR85</f>
        <v>0.68662307334619155</v>
      </c>
      <c r="CT85" s="86">
        <f>SUM(CT83:CT84)</f>
        <v>285730.57</v>
      </c>
      <c r="CU85" s="86">
        <v>2695639.01</v>
      </c>
      <c r="CV85" s="88">
        <f>CT85/CU85</f>
        <v>0.10599734198089085</v>
      </c>
      <c r="CW85" s="86">
        <f>SUM(CW83:CW84)</f>
        <v>76886.628599999996</v>
      </c>
      <c r="CX85" s="86">
        <v>591468.52800000005</v>
      </c>
      <c r="CY85" s="88">
        <f>CW85/CX85</f>
        <v>0.12999276370627111</v>
      </c>
      <c r="CZ85" s="86">
        <f>SUM(CZ83:CZ84)</f>
        <v>1200272.6839999999</v>
      </c>
      <c r="DA85" s="86">
        <v>4993587.07</v>
      </c>
      <c r="DB85" s="88">
        <f>CZ85/DA85</f>
        <v>0.24036282279143273</v>
      </c>
      <c r="DC85" s="86">
        <f>SUM(DC83:DC84)</f>
        <v>404816.91699999996</v>
      </c>
      <c r="DD85" s="86">
        <v>1355841.77</v>
      </c>
      <c r="DE85" s="88">
        <f>DC85/DD85</f>
        <v>0.29857238946105041</v>
      </c>
    </row>
    <row r="86" spans="1:109" x14ac:dyDescent="0.4">
      <c r="A86" s="65"/>
      <c r="B86" s="154" t="s">
        <v>310</v>
      </c>
      <c r="C86" s="154"/>
      <c r="D86" s="154"/>
      <c r="E86" s="154"/>
      <c r="F86" s="154"/>
      <c r="G86" s="154"/>
      <c r="H86" s="151" t="s">
        <v>313</v>
      </c>
      <c r="I86" s="151"/>
      <c r="J86" s="151"/>
      <c r="K86" s="151"/>
      <c r="L86" s="151"/>
      <c r="M86" s="151"/>
      <c r="N86" s="149" t="s">
        <v>330</v>
      </c>
      <c r="O86" s="149"/>
      <c r="P86" s="149"/>
      <c r="Q86" s="149"/>
      <c r="R86" s="149"/>
      <c r="S86" s="149"/>
      <c r="T86" s="151" t="s">
        <v>338</v>
      </c>
      <c r="U86" s="151"/>
      <c r="V86" s="151"/>
      <c r="W86" s="151"/>
      <c r="X86" s="151"/>
      <c r="Y86" s="151"/>
      <c r="Z86" s="149" t="s">
        <v>344</v>
      </c>
      <c r="AA86" s="149"/>
      <c r="AB86" s="149"/>
      <c r="AC86" s="149"/>
      <c r="AD86" s="149"/>
      <c r="AE86" s="149"/>
      <c r="AF86" s="151" t="s">
        <v>367</v>
      </c>
      <c r="AG86" s="151"/>
      <c r="AH86" s="151"/>
      <c r="AI86" s="151"/>
      <c r="AJ86" s="151"/>
      <c r="AK86" s="151"/>
      <c r="AL86" s="149" t="s">
        <v>371</v>
      </c>
      <c r="AM86" s="149"/>
      <c r="AN86" s="149"/>
      <c r="AO86" s="149"/>
      <c r="AP86" s="149"/>
      <c r="AQ86" s="149"/>
      <c r="AR86" s="143" t="s">
        <v>385</v>
      </c>
      <c r="AS86" s="143"/>
      <c r="AT86" s="143"/>
      <c r="AU86" s="147"/>
      <c r="AV86" s="143"/>
      <c r="AW86" s="143"/>
      <c r="AX86" s="148" t="s">
        <v>390</v>
      </c>
      <c r="AY86" s="149"/>
      <c r="AZ86" s="149"/>
      <c r="BA86" s="148"/>
      <c r="BB86" s="149"/>
      <c r="BC86" s="152"/>
      <c r="BD86" s="150" t="s">
        <v>392</v>
      </c>
      <c r="BE86" s="151"/>
      <c r="BF86" s="151"/>
      <c r="BG86" s="150"/>
      <c r="BH86" s="151"/>
      <c r="BI86" s="151"/>
      <c r="BJ86" s="153" t="s">
        <v>558</v>
      </c>
      <c r="BK86" s="144"/>
      <c r="BL86" s="144"/>
      <c r="BM86" s="153"/>
      <c r="BN86" s="144"/>
      <c r="BO86" s="144"/>
      <c r="BP86" s="147" t="s">
        <v>418</v>
      </c>
      <c r="BQ86" s="143"/>
      <c r="BR86" s="143"/>
      <c r="BS86" s="147"/>
      <c r="BT86" s="143"/>
      <c r="BU86" s="143"/>
      <c r="BV86" s="148" t="s">
        <v>559</v>
      </c>
      <c r="BW86" s="149"/>
      <c r="BX86" s="149"/>
      <c r="BY86" s="148"/>
      <c r="BZ86" s="149"/>
      <c r="CA86" s="149"/>
      <c r="CB86" s="147" t="s">
        <v>453</v>
      </c>
      <c r="CC86" s="143"/>
      <c r="CD86" s="143"/>
      <c r="CE86" s="147"/>
      <c r="CF86" s="143"/>
      <c r="CG86" s="143"/>
      <c r="CH86" s="148" t="s">
        <v>384</v>
      </c>
      <c r="CI86" s="149"/>
      <c r="CJ86" s="149"/>
      <c r="CK86" s="148"/>
      <c r="CL86" s="149"/>
      <c r="CM86" s="149"/>
      <c r="CN86" s="147" t="s">
        <v>482</v>
      </c>
      <c r="CO86" s="143"/>
      <c r="CP86" s="143"/>
      <c r="CQ86" s="147"/>
      <c r="CR86" s="143"/>
      <c r="CS86" s="143"/>
      <c r="CT86" s="148" t="s">
        <v>560</v>
      </c>
      <c r="CU86" s="149"/>
      <c r="CV86" s="149"/>
      <c r="CW86" s="148"/>
      <c r="CX86" s="149"/>
      <c r="CY86" s="149"/>
      <c r="CZ86" s="150" t="s">
        <v>561</v>
      </c>
      <c r="DA86" s="151"/>
      <c r="DB86" s="151"/>
      <c r="DC86" s="150"/>
      <c r="DD86" s="151"/>
      <c r="DE86" s="151"/>
    </row>
    <row r="87" spans="1:109" x14ac:dyDescent="0.4">
      <c r="A87" s="5" t="s">
        <v>584</v>
      </c>
      <c r="B87" s="71"/>
      <c r="C87" s="71"/>
      <c r="D87" s="72"/>
      <c r="E87" s="71"/>
      <c r="F87" s="71"/>
      <c r="G87" s="72"/>
      <c r="H87" s="81"/>
      <c r="I87" s="81"/>
      <c r="K87" s="81"/>
      <c r="L87" s="81"/>
      <c r="N87" s="79"/>
      <c r="O87" s="79"/>
      <c r="P87" s="64"/>
      <c r="Q87" s="79"/>
      <c r="R87" s="79"/>
      <c r="S87" s="64"/>
      <c r="T87" s="81"/>
      <c r="U87" s="81"/>
      <c r="W87" s="81"/>
      <c r="X87" s="81"/>
      <c r="Z87" s="79"/>
      <c r="AA87" s="79"/>
      <c r="AB87" s="64"/>
      <c r="AC87" s="79"/>
      <c r="AD87" s="79"/>
      <c r="AE87" s="64"/>
      <c r="AF87" s="81"/>
      <c r="AG87" s="81"/>
      <c r="AI87" s="81"/>
      <c r="AJ87" s="81"/>
      <c r="AL87" s="79"/>
      <c r="AM87" s="79"/>
      <c r="AN87" s="64"/>
      <c r="AO87" s="79"/>
      <c r="AP87" s="79"/>
      <c r="AQ87" s="64"/>
      <c r="AX87" s="79"/>
      <c r="AY87" s="79"/>
      <c r="BA87" s="79"/>
      <c r="BB87" s="79"/>
      <c r="BD87" s="81"/>
      <c r="BE87" s="81"/>
      <c r="BG87" s="81"/>
      <c r="BH87" s="81"/>
      <c r="BJ87" s="83"/>
      <c r="BK87" s="83"/>
      <c r="BL87" s="64"/>
      <c r="BM87" s="83"/>
      <c r="BN87" s="83"/>
      <c r="BO87" s="64"/>
      <c r="BV87" s="79"/>
      <c r="BW87" s="79"/>
      <c r="BY87" s="79"/>
      <c r="BZ87" s="79"/>
      <c r="CH87" s="79"/>
      <c r="CI87" s="79"/>
      <c r="CJ87" s="64"/>
      <c r="CK87" s="79"/>
      <c r="CL87" s="79"/>
      <c r="CM87" s="64"/>
      <c r="CT87" s="79"/>
      <c r="CU87" s="79"/>
      <c r="CW87" s="79"/>
      <c r="CX87" s="79"/>
      <c r="CZ87" s="81"/>
      <c r="DA87" s="81"/>
      <c r="DC87" s="81"/>
      <c r="DD87" s="81"/>
    </row>
    <row r="88" spans="1:109" x14ac:dyDescent="0.4">
      <c r="A88" s="1" t="s">
        <v>306</v>
      </c>
      <c r="B88" s="63">
        <v>0</v>
      </c>
      <c r="C88" s="63">
        <v>451.59187126</v>
      </c>
      <c r="D88" s="80">
        <f>B88/C88</f>
        <v>0</v>
      </c>
      <c r="E88" s="63">
        <v>0</v>
      </c>
      <c r="F88" s="63">
        <v>382.23406655999997</v>
      </c>
      <c r="G88" s="80">
        <f>E88/F88</f>
        <v>0</v>
      </c>
      <c r="H88" s="81">
        <v>0</v>
      </c>
      <c r="I88" s="81">
        <v>378665.6</v>
      </c>
      <c r="J88" s="61">
        <v>0</v>
      </c>
      <c r="K88" s="81">
        <v>0</v>
      </c>
      <c r="L88" s="81">
        <v>35319.75</v>
      </c>
      <c r="M88" s="61">
        <v>0</v>
      </c>
      <c r="N88" s="79">
        <v>0</v>
      </c>
      <c r="O88" s="79">
        <v>18432.849999999999</v>
      </c>
      <c r="P88" s="64">
        <v>0</v>
      </c>
      <c r="Q88" s="79">
        <v>0</v>
      </c>
      <c r="R88" s="79">
        <v>35319.749452999997</v>
      </c>
      <c r="S88" s="64">
        <v>0</v>
      </c>
      <c r="T88" s="81">
        <v>762.30200000000002</v>
      </c>
      <c r="U88" s="81">
        <v>546839.80000000005</v>
      </c>
      <c r="V88" s="61">
        <f>T88/U88</f>
        <v>1.3940133838100299E-3</v>
      </c>
      <c r="W88" s="81">
        <v>1E-3</v>
      </c>
      <c r="X88" s="81">
        <v>23719.589199999999</v>
      </c>
      <c r="Y88" s="61">
        <v>0</v>
      </c>
      <c r="Z88" s="79">
        <v>18077.660199999998</v>
      </c>
      <c r="AA88" s="79">
        <v>5781121.4400000004</v>
      </c>
      <c r="AB88" s="64">
        <f>Z88/AA88</f>
        <v>3.1270161659153793E-3</v>
      </c>
      <c r="AC88" s="79">
        <v>1.30000003E-2</v>
      </c>
      <c r="AD88" s="79">
        <v>9888.4694189999991</v>
      </c>
      <c r="AE88" s="64">
        <f>AC88/AD88</f>
        <v>1.3146625376644654E-6</v>
      </c>
      <c r="AF88" s="81">
        <v>0</v>
      </c>
      <c r="AG88" s="81">
        <v>1020501</v>
      </c>
      <c r="AH88" s="61">
        <v>0</v>
      </c>
      <c r="AI88" s="81">
        <v>0</v>
      </c>
      <c r="AJ88" s="81">
        <v>55673.279999999999</v>
      </c>
      <c r="AK88" s="61">
        <v>0</v>
      </c>
      <c r="AL88" s="79">
        <v>0</v>
      </c>
      <c r="AM88" s="79">
        <v>331854.8</v>
      </c>
      <c r="AN88" s="64">
        <v>0</v>
      </c>
      <c r="AO88" s="79">
        <v>0</v>
      </c>
      <c r="AP88" s="79">
        <v>80745.106268000003</v>
      </c>
      <c r="AQ88" s="64">
        <v>0</v>
      </c>
      <c r="AR88" s="62">
        <v>0</v>
      </c>
      <c r="AS88" s="62">
        <v>20724.101286000001</v>
      </c>
      <c r="AT88" s="61">
        <f>AR88/AS88</f>
        <v>0</v>
      </c>
      <c r="AU88" s="62">
        <v>0</v>
      </c>
      <c r="AV88" s="62">
        <v>706.48398659999998</v>
      </c>
      <c r="AW88" s="61">
        <f>AU88/AV88</f>
        <v>0</v>
      </c>
      <c r="AX88" s="79">
        <v>0</v>
      </c>
      <c r="AY88" s="79">
        <v>792841.2</v>
      </c>
      <c r="AZ88" s="64">
        <v>0</v>
      </c>
      <c r="BA88" s="79">
        <v>0</v>
      </c>
      <c r="BB88" s="79">
        <v>67157.526085999998</v>
      </c>
      <c r="BC88" s="64">
        <v>0</v>
      </c>
      <c r="BD88" s="81">
        <v>0</v>
      </c>
      <c r="BE88" s="81">
        <v>984200.9</v>
      </c>
      <c r="BF88" s="61">
        <v>0</v>
      </c>
      <c r="BG88" s="81">
        <v>0</v>
      </c>
      <c r="BH88" s="81">
        <v>111104.425</v>
      </c>
      <c r="BI88" s="61">
        <v>0</v>
      </c>
      <c r="BJ88" s="83">
        <v>0</v>
      </c>
      <c r="BK88" s="83">
        <v>62542.543878999997</v>
      </c>
      <c r="BL88" s="64">
        <f>BJ88/BK88</f>
        <v>0</v>
      </c>
      <c r="BM88" s="83">
        <v>0</v>
      </c>
      <c r="BN88" s="83">
        <v>3463.0438355000001</v>
      </c>
      <c r="BO88" s="64">
        <f>BM88/BN88</f>
        <v>0</v>
      </c>
      <c r="BP88" s="62">
        <v>0</v>
      </c>
      <c r="BQ88" s="62">
        <v>167363.88782999999</v>
      </c>
      <c r="BR88" s="61">
        <f>BP88/BQ88</f>
        <v>0</v>
      </c>
      <c r="BS88" s="62">
        <v>0</v>
      </c>
      <c r="BT88" s="62">
        <v>7258.0933302000003</v>
      </c>
      <c r="BU88" s="61">
        <f>BS88/BT88</f>
        <v>0</v>
      </c>
      <c r="BV88" s="79">
        <v>0</v>
      </c>
      <c r="BW88" s="79">
        <v>70537.563099999999</v>
      </c>
      <c r="BX88" s="64">
        <v>0</v>
      </c>
      <c r="BY88" s="79">
        <v>0</v>
      </c>
      <c r="BZ88" s="79">
        <v>26791.34</v>
      </c>
      <c r="CA88" s="64">
        <v>0</v>
      </c>
      <c r="CB88" s="62">
        <v>0</v>
      </c>
      <c r="CC88" s="62">
        <v>62140.104039999998</v>
      </c>
      <c r="CD88" s="61">
        <f>CB88/CC88</f>
        <v>0</v>
      </c>
      <c r="CE88" s="62">
        <v>0</v>
      </c>
      <c r="CF88" s="62">
        <v>21095.688397999998</v>
      </c>
      <c r="CG88" s="61">
        <f>CE88/CF88</f>
        <v>0</v>
      </c>
      <c r="CH88" s="79">
        <v>97061.906000000003</v>
      </c>
      <c r="CI88" s="79">
        <v>17651626</v>
      </c>
      <c r="CJ88" s="64">
        <f>CH88/CI88</f>
        <v>5.4987515597713209E-3</v>
      </c>
      <c r="CK88" s="79">
        <v>7.1000002000000006E-2</v>
      </c>
      <c r="CL88" s="79">
        <v>218.09191000000001</v>
      </c>
      <c r="CM88" s="64">
        <f>CK88/CL88</f>
        <v>3.2555082854746883E-4</v>
      </c>
      <c r="CN88" s="62">
        <v>0</v>
      </c>
      <c r="CO88" s="62">
        <v>60058.021009999997</v>
      </c>
      <c r="CP88" s="61">
        <f>CN88/CO88</f>
        <v>0</v>
      </c>
      <c r="CQ88" s="62">
        <v>0</v>
      </c>
      <c r="CR88" s="62">
        <v>1327.3653921</v>
      </c>
      <c r="CS88" s="61">
        <f>CQ88/CR88</f>
        <v>0</v>
      </c>
      <c r="CT88" s="79">
        <v>0</v>
      </c>
      <c r="CU88" s="79">
        <v>2362739.17</v>
      </c>
      <c r="CV88" s="64">
        <f>CT88/CU88</f>
        <v>0</v>
      </c>
      <c r="CW88" s="79">
        <v>0</v>
      </c>
      <c r="CX88" s="79">
        <v>63621.081899999997</v>
      </c>
      <c r="CY88" s="64">
        <f>CW88/CX88</f>
        <v>0</v>
      </c>
      <c r="CZ88" s="81">
        <v>67364.441800000001</v>
      </c>
      <c r="DA88" s="81">
        <v>23171030.100000001</v>
      </c>
      <c r="DB88" s="61">
        <f>CZ88/DA88</f>
        <v>2.9072700483868431E-3</v>
      </c>
      <c r="DC88" s="81">
        <v>4.8999999000000002E-2</v>
      </c>
      <c r="DD88" s="81">
        <v>98595.752500000002</v>
      </c>
      <c r="DE88" s="61">
        <f>DC88/DD88</f>
        <v>4.9697880240834923E-7</v>
      </c>
    </row>
    <row r="89" spans="1:109" s="91" customFormat="1" x14ac:dyDescent="0.4">
      <c r="A89" s="84" t="s">
        <v>563</v>
      </c>
      <c r="B89" s="85">
        <v>0</v>
      </c>
      <c r="C89" s="85">
        <v>451.59187126</v>
      </c>
      <c r="D89" s="87">
        <f>B89/C89</f>
        <v>0</v>
      </c>
      <c r="E89" s="85">
        <v>0</v>
      </c>
      <c r="F89" s="85">
        <v>382.23406655999997</v>
      </c>
      <c r="G89" s="87">
        <f>E89/F89</f>
        <v>0</v>
      </c>
      <c r="H89" s="86">
        <v>0</v>
      </c>
      <c r="I89" s="86">
        <v>378665.6</v>
      </c>
      <c r="J89" s="88">
        <v>0</v>
      </c>
      <c r="K89" s="86">
        <v>0</v>
      </c>
      <c r="L89" s="86">
        <v>35319.75</v>
      </c>
      <c r="M89" s="88">
        <v>0</v>
      </c>
      <c r="N89" s="86">
        <v>0</v>
      </c>
      <c r="O89" s="86">
        <v>18432.849999999999</v>
      </c>
      <c r="P89" s="88">
        <v>0</v>
      </c>
      <c r="Q89" s="86">
        <v>0</v>
      </c>
      <c r="R89" s="86">
        <v>35319.749452999997</v>
      </c>
      <c r="S89" s="88">
        <v>0</v>
      </c>
      <c r="T89" s="86">
        <f>SUM(T88:T88)</f>
        <v>762.30200000000002</v>
      </c>
      <c r="U89" s="86">
        <v>546839.80000000005</v>
      </c>
      <c r="V89" s="88">
        <f>T89/U89</f>
        <v>1.3940133838100299E-3</v>
      </c>
      <c r="W89" s="86">
        <v>0</v>
      </c>
      <c r="X89" s="86">
        <v>23719.589199999999</v>
      </c>
      <c r="Y89" s="88">
        <v>0</v>
      </c>
      <c r="Z89" s="86">
        <f>Z88</f>
        <v>18077.660199999998</v>
      </c>
      <c r="AA89" s="86">
        <v>5781121.4400000004</v>
      </c>
      <c r="AB89" s="88">
        <f>Z89/AA89</f>
        <v>3.1270161659153793E-3</v>
      </c>
      <c r="AC89" s="86">
        <f>AC88</f>
        <v>1.30000003E-2</v>
      </c>
      <c r="AD89" s="86">
        <v>9888.4694189999991</v>
      </c>
      <c r="AE89" s="88">
        <f>AC89/AD89</f>
        <v>1.3146625376644654E-6</v>
      </c>
      <c r="AF89" s="86">
        <v>0</v>
      </c>
      <c r="AG89" s="86">
        <v>1020501</v>
      </c>
      <c r="AH89" s="88">
        <v>0</v>
      </c>
      <c r="AI89" s="86">
        <v>0</v>
      </c>
      <c r="AJ89" s="86">
        <v>55673.279999999999</v>
      </c>
      <c r="AK89" s="88">
        <v>0</v>
      </c>
      <c r="AL89" s="86">
        <v>0</v>
      </c>
      <c r="AM89" s="86">
        <v>331854.8</v>
      </c>
      <c r="AN89" s="88">
        <v>0</v>
      </c>
      <c r="AO89" s="86">
        <v>0</v>
      </c>
      <c r="AP89" s="86">
        <v>80745.106268000003</v>
      </c>
      <c r="AQ89" s="88">
        <v>0</v>
      </c>
      <c r="AR89" s="90">
        <v>0</v>
      </c>
      <c r="AS89" s="90">
        <v>20724.101286000001</v>
      </c>
      <c r="AT89" s="88">
        <f>AR89/AS89</f>
        <v>0</v>
      </c>
      <c r="AU89" s="90">
        <v>0</v>
      </c>
      <c r="AV89" s="90">
        <v>706.48398659999998</v>
      </c>
      <c r="AW89" s="88">
        <f>AU89/AV89</f>
        <v>0</v>
      </c>
      <c r="AX89" s="86">
        <v>0</v>
      </c>
      <c r="AY89" s="86">
        <v>792841.2</v>
      </c>
      <c r="AZ89" s="88">
        <v>0</v>
      </c>
      <c r="BA89" s="86">
        <v>0</v>
      </c>
      <c r="BB89" s="86">
        <v>67157.526085999998</v>
      </c>
      <c r="BC89" s="88">
        <v>0</v>
      </c>
      <c r="BD89" s="86">
        <v>0</v>
      </c>
      <c r="BE89" s="86">
        <v>984200.9</v>
      </c>
      <c r="BF89" s="88">
        <v>0</v>
      </c>
      <c r="BG89" s="86">
        <v>0</v>
      </c>
      <c r="BH89" s="86">
        <v>111104.425</v>
      </c>
      <c r="BI89" s="88">
        <v>0</v>
      </c>
      <c r="BJ89" s="90">
        <v>0</v>
      </c>
      <c r="BK89" s="90">
        <v>62542.543878999997</v>
      </c>
      <c r="BL89" s="88">
        <f>BJ89/BK89</f>
        <v>0</v>
      </c>
      <c r="BM89" s="90">
        <v>0</v>
      </c>
      <c r="BN89" s="90">
        <v>3463.0438355000001</v>
      </c>
      <c r="BO89" s="88">
        <f>BM89/BN89</f>
        <v>0</v>
      </c>
      <c r="BP89" s="90">
        <v>0</v>
      </c>
      <c r="BQ89" s="90">
        <v>167363.88782999999</v>
      </c>
      <c r="BR89" s="88">
        <f>BP89/BQ89</f>
        <v>0</v>
      </c>
      <c r="BS89" s="90">
        <v>0</v>
      </c>
      <c r="BT89" s="90">
        <v>7258.0933302000003</v>
      </c>
      <c r="BU89" s="88">
        <f>BS89/BT89</f>
        <v>0</v>
      </c>
      <c r="BV89" s="86">
        <v>0</v>
      </c>
      <c r="BW89" s="86">
        <v>70537.563099999999</v>
      </c>
      <c r="BX89" s="88">
        <v>0</v>
      </c>
      <c r="BY89" s="86">
        <v>0</v>
      </c>
      <c r="BZ89" s="86">
        <v>26791.34</v>
      </c>
      <c r="CA89" s="88">
        <v>0</v>
      </c>
      <c r="CB89" s="90">
        <v>0</v>
      </c>
      <c r="CC89" s="90">
        <v>62140.104039999998</v>
      </c>
      <c r="CD89" s="88">
        <f>CB89/CC89</f>
        <v>0</v>
      </c>
      <c r="CE89" s="90">
        <v>0</v>
      </c>
      <c r="CF89" s="90">
        <v>21095.688397999998</v>
      </c>
      <c r="CG89" s="88">
        <f>CE89/CF89</f>
        <v>0</v>
      </c>
      <c r="CH89" s="86">
        <f>SUM(CH88:CH88)</f>
        <v>97061.906000000003</v>
      </c>
      <c r="CI89" s="86">
        <v>17651626</v>
      </c>
      <c r="CJ89" s="88">
        <f>CH89/CI89</f>
        <v>5.4987515597713209E-3</v>
      </c>
      <c r="CK89" s="86">
        <f>SUM(CK88:CK88)</f>
        <v>7.1000002000000006E-2</v>
      </c>
      <c r="CL89" s="86">
        <v>218.09191000000001</v>
      </c>
      <c r="CM89" s="88">
        <f>CK89/CL89</f>
        <v>3.2555082854746883E-4</v>
      </c>
      <c r="CN89" s="90">
        <v>0</v>
      </c>
      <c r="CO89" s="90">
        <v>60058.021009999997</v>
      </c>
      <c r="CP89" s="88">
        <f>CN89/CO89</f>
        <v>0</v>
      </c>
      <c r="CQ89" s="90">
        <v>0</v>
      </c>
      <c r="CR89" s="90">
        <v>1327.3653921</v>
      </c>
      <c r="CS89" s="88">
        <f>CQ89/CR89</f>
        <v>0</v>
      </c>
      <c r="CT89" s="86">
        <v>0</v>
      </c>
      <c r="CU89" s="86">
        <v>2362739.17</v>
      </c>
      <c r="CV89" s="88">
        <f>CT89/CU89</f>
        <v>0</v>
      </c>
      <c r="CW89" s="86">
        <v>0</v>
      </c>
      <c r="CX89" s="86">
        <v>63621.081899999997</v>
      </c>
      <c r="CY89" s="88">
        <f>CW89/CX89</f>
        <v>0</v>
      </c>
      <c r="CZ89" s="86">
        <f>SUM(CZ88:CZ88)</f>
        <v>67364.441800000001</v>
      </c>
      <c r="DA89" s="86">
        <v>23171030.100000001</v>
      </c>
      <c r="DB89" s="88">
        <f>CZ89/DA89</f>
        <v>2.9072700483868431E-3</v>
      </c>
      <c r="DC89" s="86">
        <f>SUM(DC88:DC88)</f>
        <v>4.8999999000000002E-2</v>
      </c>
      <c r="DD89" s="86">
        <v>98595.752500000002</v>
      </c>
      <c r="DE89" s="88">
        <f>DC89/DD89</f>
        <v>4.9697880240834923E-7</v>
      </c>
    </row>
    <row r="90" spans="1:109" x14ac:dyDescent="0.4">
      <c r="A90" s="65"/>
      <c r="B90" s="154" t="s">
        <v>310</v>
      </c>
      <c r="C90" s="154"/>
      <c r="D90" s="154"/>
      <c r="E90" s="154"/>
      <c r="F90" s="154"/>
      <c r="G90" s="154"/>
      <c r="H90" s="151" t="s">
        <v>313</v>
      </c>
      <c r="I90" s="151"/>
      <c r="J90" s="151"/>
      <c r="K90" s="151"/>
      <c r="L90" s="151"/>
      <c r="M90" s="151"/>
      <c r="N90" s="149" t="s">
        <v>330</v>
      </c>
      <c r="O90" s="149"/>
      <c r="P90" s="149"/>
      <c r="Q90" s="149"/>
      <c r="R90" s="149"/>
      <c r="S90" s="149"/>
      <c r="T90" s="151" t="s">
        <v>338</v>
      </c>
      <c r="U90" s="151"/>
      <c r="V90" s="151"/>
      <c r="W90" s="151"/>
      <c r="X90" s="151"/>
      <c r="Y90" s="151"/>
      <c r="Z90" s="149" t="s">
        <v>344</v>
      </c>
      <c r="AA90" s="149"/>
      <c r="AB90" s="149"/>
      <c r="AC90" s="149"/>
      <c r="AD90" s="149"/>
      <c r="AE90" s="149"/>
      <c r="AF90" s="151" t="s">
        <v>367</v>
      </c>
      <c r="AG90" s="151"/>
      <c r="AH90" s="151"/>
      <c r="AI90" s="151"/>
      <c r="AJ90" s="151"/>
      <c r="AK90" s="151"/>
      <c r="AL90" s="149" t="s">
        <v>371</v>
      </c>
      <c r="AM90" s="149"/>
      <c r="AN90" s="149"/>
      <c r="AO90" s="149"/>
      <c r="AP90" s="149"/>
      <c r="AQ90" s="149"/>
      <c r="AR90" s="143" t="s">
        <v>385</v>
      </c>
      <c r="AS90" s="143"/>
      <c r="AT90" s="143"/>
      <c r="AU90" s="147"/>
      <c r="AV90" s="143"/>
      <c r="AW90" s="143"/>
      <c r="AX90" s="148" t="s">
        <v>390</v>
      </c>
      <c r="AY90" s="149"/>
      <c r="AZ90" s="149"/>
      <c r="BA90" s="148"/>
      <c r="BB90" s="149"/>
      <c r="BC90" s="152"/>
      <c r="BD90" s="150" t="s">
        <v>392</v>
      </c>
      <c r="BE90" s="151"/>
      <c r="BF90" s="151"/>
      <c r="BG90" s="150"/>
      <c r="BH90" s="151"/>
      <c r="BI90" s="151"/>
      <c r="BJ90" s="153" t="s">
        <v>558</v>
      </c>
      <c r="BK90" s="144"/>
      <c r="BL90" s="144"/>
      <c r="BM90" s="153"/>
      <c r="BN90" s="144"/>
      <c r="BO90" s="144"/>
      <c r="BP90" s="147" t="s">
        <v>418</v>
      </c>
      <c r="BQ90" s="143"/>
      <c r="BR90" s="143"/>
      <c r="BS90" s="147"/>
      <c r="BT90" s="143"/>
      <c r="BU90" s="143"/>
      <c r="BV90" s="148" t="s">
        <v>559</v>
      </c>
      <c r="BW90" s="149"/>
      <c r="BX90" s="149"/>
      <c r="BY90" s="148"/>
      <c r="BZ90" s="149"/>
      <c r="CA90" s="149"/>
      <c r="CB90" s="147" t="s">
        <v>453</v>
      </c>
      <c r="CC90" s="143"/>
      <c r="CD90" s="143"/>
      <c r="CE90" s="147"/>
      <c r="CF90" s="143"/>
      <c r="CG90" s="143"/>
      <c r="CH90" s="148" t="s">
        <v>384</v>
      </c>
      <c r="CI90" s="149"/>
      <c r="CJ90" s="149"/>
      <c r="CK90" s="148"/>
      <c r="CL90" s="149"/>
      <c r="CM90" s="149"/>
      <c r="CN90" s="147" t="s">
        <v>482</v>
      </c>
      <c r="CO90" s="143"/>
      <c r="CP90" s="143"/>
      <c r="CQ90" s="147"/>
      <c r="CR90" s="143"/>
      <c r="CS90" s="143"/>
      <c r="CT90" s="148" t="s">
        <v>560</v>
      </c>
      <c r="CU90" s="149"/>
      <c r="CV90" s="149"/>
      <c r="CW90" s="148"/>
      <c r="CX90" s="149"/>
      <c r="CY90" s="149"/>
      <c r="CZ90" s="150" t="s">
        <v>561</v>
      </c>
      <c r="DA90" s="151"/>
      <c r="DB90" s="151"/>
      <c r="DC90" s="150"/>
      <c r="DD90" s="151"/>
      <c r="DE90" s="151"/>
    </row>
    <row r="91" spans="1:109" ht="27.75" customHeight="1" x14ac:dyDescent="0.4">
      <c r="A91" s="92" t="s">
        <v>585</v>
      </c>
      <c r="B91" s="93"/>
      <c r="C91" s="93"/>
      <c r="D91" s="94"/>
      <c r="E91" s="93"/>
      <c r="F91" s="93"/>
      <c r="G91" s="94"/>
      <c r="H91" s="81"/>
      <c r="I91" s="81"/>
      <c r="K91" s="81"/>
      <c r="L91" s="81"/>
      <c r="N91" s="79"/>
      <c r="O91" s="79"/>
      <c r="P91" s="64"/>
      <c r="Q91" s="79"/>
      <c r="R91" s="79"/>
      <c r="S91" s="64"/>
      <c r="T91" s="81"/>
      <c r="U91" s="81"/>
      <c r="W91" s="81"/>
      <c r="X91" s="81"/>
      <c r="Z91" s="79"/>
      <c r="AA91" s="79"/>
      <c r="AB91" s="64"/>
      <c r="AC91" s="79"/>
      <c r="AD91" s="79"/>
      <c r="AE91" s="64"/>
      <c r="AF91" s="81"/>
      <c r="AG91" s="81"/>
      <c r="AI91" s="81"/>
      <c r="AJ91" s="81"/>
      <c r="AL91" s="79"/>
      <c r="AM91" s="79"/>
      <c r="AN91" s="64"/>
      <c r="AO91" s="79"/>
      <c r="AP91" s="79"/>
      <c r="AQ91" s="64"/>
      <c r="AX91" s="79"/>
      <c r="AY91" s="79"/>
      <c r="BA91" s="79"/>
      <c r="BB91" s="79"/>
      <c r="BD91" s="81"/>
      <c r="BE91" s="81"/>
      <c r="BG91" s="81"/>
      <c r="BH91" s="81"/>
      <c r="BJ91" s="83"/>
      <c r="BK91" s="83"/>
      <c r="BL91" s="64"/>
      <c r="BM91" s="83"/>
      <c r="BN91" s="83"/>
      <c r="BO91" s="64"/>
      <c r="BV91" s="79"/>
      <c r="BW91" s="79"/>
      <c r="BY91" s="79"/>
      <c r="BZ91" s="79"/>
      <c r="CH91" s="79"/>
      <c r="CI91" s="79"/>
      <c r="CJ91" s="64"/>
      <c r="CK91" s="79"/>
      <c r="CL91" s="79"/>
      <c r="CM91" s="64"/>
      <c r="CT91" s="79"/>
      <c r="CU91" s="79"/>
      <c r="CW91" s="79"/>
      <c r="CX91" s="79"/>
      <c r="CZ91" s="81"/>
      <c r="DA91" s="81"/>
      <c r="DC91" s="81"/>
      <c r="DD91" s="81"/>
    </row>
    <row r="92" spans="1:109" x14ac:dyDescent="0.4">
      <c r="A92" s="1" t="s">
        <v>344</v>
      </c>
      <c r="B92" s="63">
        <v>446274.5</v>
      </c>
      <c r="C92" s="63">
        <v>771632.59550000005</v>
      </c>
      <c r="D92" s="80">
        <f>B92/C92</f>
        <v>0.57835102172015485</v>
      </c>
      <c r="E92" s="63">
        <v>4963.1220000000003</v>
      </c>
      <c r="F92" s="63">
        <v>6834.7943791999996</v>
      </c>
      <c r="G92" s="80">
        <f>E92/F92</f>
        <v>0.72615527617100384</v>
      </c>
      <c r="H92" s="81">
        <v>6671902</v>
      </c>
      <c r="I92" s="81">
        <v>9677487</v>
      </c>
      <c r="J92" s="61">
        <f>H92/I92</f>
        <v>0.68942505425220413</v>
      </c>
      <c r="K92" s="81">
        <v>27906.63</v>
      </c>
      <c r="L92" s="81">
        <v>42097.39</v>
      </c>
      <c r="M92" s="61">
        <f>K92/L92</f>
        <v>0.66290641771378234</v>
      </c>
      <c r="N92" s="79">
        <v>786722.2</v>
      </c>
      <c r="O92" s="79">
        <v>1487266</v>
      </c>
      <c r="P92" s="64">
        <f>N92/O92</f>
        <v>0.52897208703755749</v>
      </c>
      <c r="Q92" s="79">
        <v>9102.8169600000001</v>
      </c>
      <c r="R92" s="79">
        <v>12694.7279</v>
      </c>
      <c r="S92" s="64">
        <f>Q92/R92</f>
        <v>0.71705490906977221</v>
      </c>
      <c r="T92" s="81">
        <v>7552859.9000000004</v>
      </c>
      <c r="U92" s="81">
        <v>13265191.1</v>
      </c>
      <c r="V92" s="61">
        <f>T92/U92</f>
        <v>0.5693743756167976</v>
      </c>
      <c r="W92" s="81">
        <v>30428.4247</v>
      </c>
      <c r="X92" s="81">
        <v>53241.217799999999</v>
      </c>
      <c r="Y92" s="61">
        <f>W92/X92</f>
        <v>0.57152007330681309</v>
      </c>
      <c r="Z92" s="79">
        <v>0</v>
      </c>
      <c r="AA92" s="79">
        <v>13971984.300000001</v>
      </c>
      <c r="AB92" s="64">
        <f>Z92/AA92</f>
        <v>0</v>
      </c>
      <c r="AC92" s="79">
        <v>0</v>
      </c>
      <c r="AD92" s="79">
        <v>125438.8391</v>
      </c>
      <c r="AE92" s="64">
        <f>AC92/AD92</f>
        <v>0</v>
      </c>
      <c r="AF92" s="81">
        <v>7036777.75</v>
      </c>
      <c r="AG92" s="81">
        <v>14227819.9</v>
      </c>
      <c r="AH92" s="61">
        <f>AF92/AG92</f>
        <v>0.49457877590930144</v>
      </c>
      <c r="AI92" s="81">
        <v>31745.279999999999</v>
      </c>
      <c r="AJ92" s="81">
        <v>80809.81</v>
      </c>
      <c r="AK92" s="61">
        <f>AI92/AJ92</f>
        <v>0.39283943372716751</v>
      </c>
      <c r="AL92" s="79">
        <v>16646148.9</v>
      </c>
      <c r="AM92" s="79">
        <v>31892236.899999999</v>
      </c>
      <c r="AN92" s="64">
        <f>AL92/AM92</f>
        <v>0.52194986987570013</v>
      </c>
      <c r="AO92" s="79">
        <v>69328.292300000001</v>
      </c>
      <c r="AP92" s="79">
        <v>147591.867</v>
      </c>
      <c r="AQ92" s="64">
        <f>AO92/AP92</f>
        <v>0.46972976024485147</v>
      </c>
      <c r="AR92" s="62">
        <v>1557687</v>
      </c>
      <c r="AS92" s="62">
        <v>4529898.9700999996</v>
      </c>
      <c r="AT92" s="61">
        <f>AR92/AS92</f>
        <v>0.34386793398299859</v>
      </c>
      <c r="AU92" s="62">
        <v>14187.34</v>
      </c>
      <c r="AV92" s="62">
        <v>25691.350141999999</v>
      </c>
      <c r="AW92" s="61">
        <f>AU92/AV92</f>
        <v>0.55222243757468625</v>
      </c>
      <c r="AX92" s="79">
        <v>2830742</v>
      </c>
      <c r="AY92" s="79">
        <v>9741997</v>
      </c>
      <c r="AZ92" s="64">
        <f>AX92/AY92</f>
        <v>0.29057101947372804</v>
      </c>
      <c r="BA92" s="79">
        <v>8746.4897799999999</v>
      </c>
      <c r="BB92" s="79">
        <v>45394.8508</v>
      </c>
      <c r="BC92" s="64">
        <f>BA92/BB92</f>
        <v>0.19267581291400565</v>
      </c>
      <c r="BD92" s="81">
        <v>22145678.699999999</v>
      </c>
      <c r="BE92" s="81">
        <v>26187823.699999999</v>
      </c>
      <c r="BF92" s="61">
        <f>BD92/BE92</f>
        <v>0.84564792224410767</v>
      </c>
      <c r="BG92" s="81">
        <v>96506.971399999995</v>
      </c>
      <c r="BH92" s="81">
        <v>112941.122</v>
      </c>
      <c r="BI92" s="61">
        <f>BG92/BH92</f>
        <v>0.85448922138386396</v>
      </c>
      <c r="BJ92" s="83">
        <v>6979552</v>
      </c>
      <c r="BK92" s="83">
        <v>8852463.6590999998</v>
      </c>
      <c r="BL92" s="64">
        <f>BJ92/BK92</f>
        <v>0.78843046057865296</v>
      </c>
      <c r="BM92" s="83">
        <v>24347.75</v>
      </c>
      <c r="BN92" s="83">
        <v>32311.755679999998</v>
      </c>
      <c r="BO92" s="64">
        <f>BM92/BN92</f>
        <v>0.75352606157116131</v>
      </c>
      <c r="BP92" s="62">
        <v>7787135</v>
      </c>
      <c r="BQ92" s="62">
        <v>14100466.34</v>
      </c>
      <c r="BR92" s="61">
        <f>BP92/BQ92</f>
        <v>0.55226081267323535</v>
      </c>
      <c r="BS92" s="62">
        <v>56854.68</v>
      </c>
      <c r="BT92" s="62">
        <v>88015.538941000006</v>
      </c>
      <c r="BU92" s="61">
        <f>BS92/BT92</f>
        <v>0.64596184587487149</v>
      </c>
      <c r="BV92" s="79">
        <v>3833771.28</v>
      </c>
      <c r="BW92" s="79">
        <v>6202238.1399999997</v>
      </c>
      <c r="BX92" s="64">
        <f>BV92/BW92</f>
        <v>0.61812706856173694</v>
      </c>
      <c r="BY92" s="79">
        <v>28089.268499999998</v>
      </c>
      <c r="BZ92" s="79">
        <v>38438.162300000004</v>
      </c>
      <c r="CA92" s="64">
        <f>BY92/BZ92</f>
        <v>0.73076512557417439</v>
      </c>
      <c r="CB92" s="62">
        <v>1963891</v>
      </c>
      <c r="CC92" s="62">
        <v>4073470.0677</v>
      </c>
      <c r="CD92" s="61">
        <f>CB92/CC92</f>
        <v>0.48211744958491132</v>
      </c>
      <c r="CE92" s="62">
        <v>6344.1189999999997</v>
      </c>
      <c r="CF92" s="62">
        <v>16090.570668</v>
      </c>
      <c r="CG92" s="61">
        <f>CE92/CF92</f>
        <v>0.39427557486303566</v>
      </c>
      <c r="CH92" s="79">
        <v>8113174.6799999997</v>
      </c>
      <c r="CI92" s="79">
        <v>11072464.699999999</v>
      </c>
      <c r="CJ92" s="64">
        <f>CH92/CI92</f>
        <v>0.73273430079212631</v>
      </c>
      <c r="CK92" s="79">
        <v>47337.777000000002</v>
      </c>
      <c r="CL92" s="79">
        <v>60192.559099999999</v>
      </c>
      <c r="CM92" s="64">
        <f>CK92/CL92</f>
        <v>0.78643901684519013</v>
      </c>
      <c r="CN92" s="62">
        <v>3286769</v>
      </c>
      <c r="CO92" s="62">
        <v>5267698.1661</v>
      </c>
      <c r="CP92" s="61">
        <f>CN92/CO92</f>
        <v>0.62394786040548644</v>
      </c>
      <c r="CQ92" s="62">
        <v>14039.57</v>
      </c>
      <c r="CR92" s="62">
        <v>21722.569176000001</v>
      </c>
      <c r="CS92" s="61">
        <f>CQ92/CR92</f>
        <v>0.64631259250455053</v>
      </c>
      <c r="CT92" s="79">
        <v>7996205.1900000004</v>
      </c>
      <c r="CU92" s="79">
        <v>22620454.300000001</v>
      </c>
      <c r="CV92" s="64">
        <f>CT92/CU92</f>
        <v>0.35349445612151126</v>
      </c>
      <c r="CW92" s="79">
        <v>29414.436799999999</v>
      </c>
      <c r="CX92" s="79">
        <v>107426.573</v>
      </c>
      <c r="CY92" s="64">
        <f>CW92/CX92</f>
        <v>0.27380969138799577</v>
      </c>
      <c r="CZ92" s="81">
        <v>89490687</v>
      </c>
      <c r="DA92" s="81">
        <v>130800913</v>
      </c>
      <c r="DB92" s="61">
        <f>CZ92/DA92</f>
        <v>0.68417478859646796</v>
      </c>
      <c r="DC92" s="81">
        <v>422532.36599999998</v>
      </c>
      <c r="DD92" s="81">
        <v>586183.87199999997</v>
      </c>
      <c r="DE92" s="61">
        <f>DC92/DD92</f>
        <v>0.72081881843381734</v>
      </c>
    </row>
    <row r="93" spans="1:109" x14ac:dyDescent="0.4">
      <c r="A93" s="1" t="s">
        <v>413</v>
      </c>
      <c r="B93" s="63">
        <v>20925.39</v>
      </c>
      <c r="C93" s="63">
        <v>771632.59550000005</v>
      </c>
      <c r="D93" s="80">
        <f>B93/C93</f>
        <v>2.711833341674846E-2</v>
      </c>
      <c r="E93" s="63">
        <v>92.304209999999998</v>
      </c>
      <c r="F93" s="63">
        <v>6834.7943791999996</v>
      </c>
      <c r="G93" s="80">
        <f>E93/F93</f>
        <v>1.3505045635448076E-2</v>
      </c>
      <c r="H93" s="81">
        <v>351283.3</v>
      </c>
      <c r="I93" s="81">
        <v>9677487</v>
      </c>
      <c r="J93" s="61">
        <f>H93/I93</f>
        <v>3.6299020603179313E-2</v>
      </c>
      <c r="K93" s="81">
        <v>3065.0050000000001</v>
      </c>
      <c r="L93" s="81">
        <v>42097.39</v>
      </c>
      <c r="M93" s="61">
        <f>K93/L93</f>
        <v>7.2807482839197399E-2</v>
      </c>
      <c r="N93" s="79">
        <v>45386.15</v>
      </c>
      <c r="O93" s="79">
        <v>1487266</v>
      </c>
      <c r="P93" s="64">
        <f>N93/O93</f>
        <v>3.0516498057509552E-2</v>
      </c>
      <c r="Q93" s="79">
        <v>200.493943</v>
      </c>
      <c r="R93" s="79">
        <v>12694.7279</v>
      </c>
      <c r="S93" s="64">
        <f>Q93/R93</f>
        <v>1.5793480929985115E-2</v>
      </c>
      <c r="T93" s="81">
        <v>67533.974300000002</v>
      </c>
      <c r="U93" s="81">
        <v>13265191.1</v>
      </c>
      <c r="V93" s="61">
        <f>T93/U93</f>
        <v>5.0910668222487951E-3</v>
      </c>
      <c r="W93" s="81">
        <v>267.22224699999998</v>
      </c>
      <c r="X93" s="81">
        <v>53241.217799999999</v>
      </c>
      <c r="Y93" s="61">
        <f>W93/X93</f>
        <v>5.0190859270690833E-3</v>
      </c>
      <c r="Z93" s="79">
        <v>1602834.7</v>
      </c>
      <c r="AA93" s="79">
        <v>13971984.300000001</v>
      </c>
      <c r="AB93" s="64">
        <f>Z93/AA93</f>
        <v>0.11471775701895112</v>
      </c>
      <c r="AC93" s="79">
        <v>6667.2141590000001</v>
      </c>
      <c r="AD93" s="79">
        <v>125438.8391</v>
      </c>
      <c r="AE93" s="64">
        <f>AC93/AD93</f>
        <v>5.315111497233236E-2</v>
      </c>
      <c r="AF93" s="81">
        <v>36766.997300000003</v>
      </c>
      <c r="AG93" s="81">
        <v>14227819.9</v>
      </c>
      <c r="AH93" s="61">
        <f>AF93/AG93</f>
        <v>2.5841624056542915E-3</v>
      </c>
      <c r="AI93" s="81">
        <v>178.75370000000001</v>
      </c>
      <c r="AJ93" s="81">
        <v>80809.81</v>
      </c>
      <c r="AK93" s="61">
        <f>AI93/AJ93</f>
        <v>2.2120297028293966E-3</v>
      </c>
      <c r="AL93" s="79">
        <v>254737.52900000001</v>
      </c>
      <c r="AM93" s="79">
        <v>31892236.899999999</v>
      </c>
      <c r="AN93" s="64">
        <f>AL93/AM93</f>
        <v>7.9874462803830489E-3</v>
      </c>
      <c r="AO93" s="79">
        <v>1123.0351800000001</v>
      </c>
      <c r="AP93" s="79">
        <v>147591.867</v>
      </c>
      <c r="AQ93" s="64">
        <f>AO93/AP93</f>
        <v>7.6090587024012649E-3</v>
      </c>
      <c r="AR93" s="62">
        <v>100206.2</v>
      </c>
      <c r="AS93" s="62">
        <v>4529898.9700999996</v>
      </c>
      <c r="AT93" s="61">
        <f>AR93/AS93</f>
        <v>2.212106730446306E-2</v>
      </c>
      <c r="AU93" s="62">
        <v>669.33190000000002</v>
      </c>
      <c r="AV93" s="62">
        <v>25691.350141999999</v>
      </c>
      <c r="AW93" s="61">
        <f>AU93/AV93</f>
        <v>2.6052811405414694E-2</v>
      </c>
      <c r="AX93" s="79">
        <v>2424.549</v>
      </c>
      <c r="AY93" s="79">
        <v>9741997</v>
      </c>
      <c r="AZ93" s="64">
        <f>AX93/AY93</f>
        <v>2.4887597481296697E-4</v>
      </c>
      <c r="BA93" s="79">
        <v>7.7394576600000002</v>
      </c>
      <c r="BB93" s="79">
        <v>45394.8508</v>
      </c>
      <c r="BC93" s="64">
        <f>BA93/BB93</f>
        <v>1.7049197262699231E-4</v>
      </c>
      <c r="BD93" s="81">
        <v>245181.916</v>
      </c>
      <c r="BE93" s="81">
        <v>26187823.699999999</v>
      </c>
      <c r="BF93" s="61">
        <f>BD93/BE93</f>
        <v>9.3624395371196892E-3</v>
      </c>
      <c r="BG93" s="81">
        <v>1270.2279100000001</v>
      </c>
      <c r="BH93" s="81">
        <v>112941.122</v>
      </c>
      <c r="BI93" s="61">
        <f>BG93/BH93</f>
        <v>1.1246815044036839E-2</v>
      </c>
      <c r="BJ93" s="83">
        <v>54312.76</v>
      </c>
      <c r="BK93" s="83">
        <v>8852463.6590999998</v>
      </c>
      <c r="BL93" s="64">
        <f>BJ93/BK93</f>
        <v>6.135327078600151E-3</v>
      </c>
      <c r="BM93" s="83">
        <v>276.22129999999999</v>
      </c>
      <c r="BN93" s="83">
        <v>32311.755679999998</v>
      </c>
      <c r="BO93" s="64">
        <f>BM93/BN93</f>
        <v>8.5486317343929606E-3</v>
      </c>
      <c r="BP93" s="62">
        <v>225563.3</v>
      </c>
      <c r="BQ93" s="62">
        <v>14100466.34</v>
      </c>
      <c r="BR93" s="61">
        <f>BP93/BQ93</f>
        <v>1.5996868086562872E-2</v>
      </c>
      <c r="BS93" s="62">
        <v>1006.0410000000001</v>
      </c>
      <c r="BT93" s="62">
        <v>88015.538941000006</v>
      </c>
      <c r="BU93" s="61">
        <f>BS93/BT93</f>
        <v>1.1430265747442457E-2</v>
      </c>
      <c r="BV93" s="79">
        <v>50923.412600000003</v>
      </c>
      <c r="BW93" s="79">
        <v>6202238.1399999997</v>
      </c>
      <c r="BX93" s="64">
        <f>BV93/BW93</f>
        <v>8.210489737822289E-3</v>
      </c>
      <c r="BY93" s="79">
        <v>247.50737899999999</v>
      </c>
      <c r="BZ93" s="79">
        <v>38438.162300000004</v>
      </c>
      <c r="CA93" s="64">
        <f>BY93/BZ93</f>
        <v>6.4391054147768132E-3</v>
      </c>
      <c r="CB93" s="62">
        <v>28723.96</v>
      </c>
      <c r="CC93" s="62">
        <v>4073470.0677</v>
      </c>
      <c r="CD93" s="61">
        <f>CB93/CC93</f>
        <v>7.0514719692584818E-3</v>
      </c>
      <c r="CE93" s="62">
        <v>226.3124</v>
      </c>
      <c r="CF93" s="62">
        <v>16090.570668</v>
      </c>
      <c r="CG93" s="61">
        <f>CE93/CF93</f>
        <v>1.4064908241575115E-2</v>
      </c>
      <c r="CH93" s="79">
        <v>225755.85</v>
      </c>
      <c r="CI93" s="79">
        <v>11072464.699999999</v>
      </c>
      <c r="CJ93" s="64">
        <f>CH93/CI93</f>
        <v>2.0388942852082429E-2</v>
      </c>
      <c r="CK93" s="79">
        <v>1128.2415800000001</v>
      </c>
      <c r="CL93" s="79">
        <v>60192.559099999999</v>
      </c>
      <c r="CM93" s="64">
        <f>CK93/CL93</f>
        <v>1.8743871283585286E-2</v>
      </c>
      <c r="CN93" s="62">
        <v>18513.77</v>
      </c>
      <c r="CO93" s="62">
        <v>5267698.1661</v>
      </c>
      <c r="CP93" s="61">
        <f>CN93/CO93</f>
        <v>3.5145844382551022E-3</v>
      </c>
      <c r="CQ93" s="62">
        <v>98.902739999999994</v>
      </c>
      <c r="CR93" s="62">
        <v>21722.569176000001</v>
      </c>
      <c r="CS93" s="61">
        <f>CQ93/CR93</f>
        <v>4.5529945927976082E-3</v>
      </c>
      <c r="CT93" s="79">
        <v>58790.844899999996</v>
      </c>
      <c r="CU93" s="79">
        <v>22620454.300000001</v>
      </c>
      <c r="CV93" s="64">
        <f>CT93/CU93</f>
        <v>2.5990125627140918E-3</v>
      </c>
      <c r="CW93" s="79">
        <v>404.06991699999998</v>
      </c>
      <c r="CX93" s="79">
        <v>107426.573</v>
      </c>
      <c r="CY93" s="64">
        <f>CW93/CX93</f>
        <v>3.7613590912929889E-3</v>
      </c>
      <c r="CZ93" s="81">
        <v>1546000.78</v>
      </c>
      <c r="DA93" s="81">
        <v>130800913</v>
      </c>
      <c r="DB93" s="61">
        <f>CZ93/DA93</f>
        <v>1.1819495327222984E-2</v>
      </c>
      <c r="DC93" s="81">
        <v>5425.5706600000003</v>
      </c>
      <c r="DD93" s="81">
        <v>586183.87199999997</v>
      </c>
      <c r="DE93" s="61">
        <f>DC93/DD93</f>
        <v>9.2557487832077377E-3</v>
      </c>
    </row>
    <row r="94" spans="1:109" s="91" customFormat="1" x14ac:dyDescent="0.4">
      <c r="A94" s="84" t="s">
        <v>563</v>
      </c>
      <c r="B94" s="85">
        <f>SUM(B92:B93)</f>
        <v>467199.89</v>
      </c>
      <c r="C94" s="85">
        <v>771632.59550000005</v>
      </c>
      <c r="D94" s="87">
        <f>B94/C94</f>
        <v>0.60546935513690336</v>
      </c>
      <c r="E94" s="85">
        <f>SUM(E92:E93)</f>
        <v>5055.4262100000005</v>
      </c>
      <c r="F94" s="85">
        <v>6834.7943791999996</v>
      </c>
      <c r="G94" s="87">
        <f>E94/F94</f>
        <v>0.73966032180645191</v>
      </c>
      <c r="H94" s="86">
        <f>SUM(H92:H93)</f>
        <v>7023185.2999999998</v>
      </c>
      <c r="I94" s="86">
        <v>9677487</v>
      </c>
      <c r="J94" s="88">
        <f>H94/I94</f>
        <v>0.72572407485538337</v>
      </c>
      <c r="K94" s="86">
        <f>SUM(K92:K93)</f>
        <v>30971.635000000002</v>
      </c>
      <c r="L94" s="86">
        <v>42097.39</v>
      </c>
      <c r="M94" s="88">
        <f>K94/L94</f>
        <v>0.73571390055297969</v>
      </c>
      <c r="N94" s="86">
        <f>SUM(N92:N93)</f>
        <v>832108.35</v>
      </c>
      <c r="O94" s="86">
        <v>1487266</v>
      </c>
      <c r="P94" s="88">
        <f>N94/O94</f>
        <v>0.55948858509506705</v>
      </c>
      <c r="Q94" s="86">
        <f>SUM(Q92:Q93)</f>
        <v>9303.3109029999996</v>
      </c>
      <c r="R94" s="86">
        <v>12694.7279</v>
      </c>
      <c r="S94" s="88">
        <f>Q94/R94</f>
        <v>0.73284838999975732</v>
      </c>
      <c r="T94" s="86">
        <f>SUM(T92:T93)</f>
        <v>7620393.8743000003</v>
      </c>
      <c r="U94" s="86">
        <v>13265191.1</v>
      </c>
      <c r="V94" s="88">
        <f>T94/U94</f>
        <v>0.5744654424390464</v>
      </c>
      <c r="W94" s="86">
        <f>SUM(W92:W93)</f>
        <v>30695.646947000001</v>
      </c>
      <c r="X94" s="86">
        <v>53241.217799999999</v>
      </c>
      <c r="Y94" s="88">
        <f>W94/X94</f>
        <v>0.57653915923388221</v>
      </c>
      <c r="Z94" s="86">
        <f>Z93</f>
        <v>1602834.7</v>
      </c>
      <c r="AA94" s="86">
        <v>13971984.300000001</v>
      </c>
      <c r="AB94" s="88">
        <f>Z94/AA94</f>
        <v>0.11471775701895112</v>
      </c>
      <c r="AC94" s="86">
        <f>AC93</f>
        <v>6667.2141590000001</v>
      </c>
      <c r="AD94" s="86">
        <v>125438.8391</v>
      </c>
      <c r="AE94" s="88">
        <f>AC94/AD94</f>
        <v>5.315111497233236E-2</v>
      </c>
      <c r="AF94" s="86">
        <f>SUM(AF92:AF93)</f>
        <v>7073544.7472999999</v>
      </c>
      <c r="AG94" s="86">
        <v>14227819.9</v>
      </c>
      <c r="AH94" s="88">
        <f>AF94/AG94</f>
        <v>0.49716293831495573</v>
      </c>
      <c r="AI94" s="86">
        <v>31924.03</v>
      </c>
      <c r="AJ94" s="86">
        <v>80809.81</v>
      </c>
      <c r="AK94" s="88">
        <f>AI94/AJ94</f>
        <v>0.39505141764347668</v>
      </c>
      <c r="AL94" s="86">
        <f>SUM(AL92:AL93)</f>
        <v>16900886.429000001</v>
      </c>
      <c r="AM94" s="86">
        <v>31892236.899999999</v>
      </c>
      <c r="AN94" s="88">
        <f>AL94/AM94</f>
        <v>0.52993731615608319</v>
      </c>
      <c r="AO94" s="86">
        <f>SUM(AO92:AO93)</f>
        <v>70451.327480000007</v>
      </c>
      <c r="AP94" s="86">
        <v>147591.867</v>
      </c>
      <c r="AQ94" s="88">
        <f>AO94/AP94</f>
        <v>0.47733881894725277</v>
      </c>
      <c r="AR94" s="90">
        <f>SUM(AR92:AR93)</f>
        <v>1657893.2</v>
      </c>
      <c r="AS94" s="90">
        <v>4529898.9700999996</v>
      </c>
      <c r="AT94" s="88">
        <f>AR94/AS94</f>
        <v>0.36598900128746165</v>
      </c>
      <c r="AU94" s="90">
        <f>SUM(AU92:AU93)</f>
        <v>14856.671899999999</v>
      </c>
      <c r="AV94" s="90">
        <v>25691.350141999999</v>
      </c>
      <c r="AW94" s="88">
        <f>AU94/AV94</f>
        <v>0.57827524898010085</v>
      </c>
      <c r="AX94" s="86">
        <f>SUM(AX92:AX93)</f>
        <v>2833166.5490000001</v>
      </c>
      <c r="AY94" s="86">
        <v>9741997</v>
      </c>
      <c r="AZ94" s="88">
        <f>AX94/AY94</f>
        <v>0.29081989544854098</v>
      </c>
      <c r="BA94" s="86">
        <f>SUM(BA92:BA93)</f>
        <v>8754.2292376599999</v>
      </c>
      <c r="BB94" s="86">
        <v>45394.8508</v>
      </c>
      <c r="BC94" s="88">
        <f>BA94/BB94</f>
        <v>0.19284630488663265</v>
      </c>
      <c r="BD94" s="86">
        <f>SUM(BD92:BD93)</f>
        <v>22390860.616</v>
      </c>
      <c r="BE94" s="86">
        <v>26187823.699999999</v>
      </c>
      <c r="BF94" s="88">
        <f>BD94/BE94</f>
        <v>0.85501036178122736</v>
      </c>
      <c r="BG94" s="86">
        <f>SUM(BG92:BG93)</f>
        <v>97777.199309999996</v>
      </c>
      <c r="BH94" s="86">
        <v>112941.122</v>
      </c>
      <c r="BI94" s="88">
        <f>BG94/BH94</f>
        <v>0.86573603642790087</v>
      </c>
      <c r="BJ94" s="90">
        <f>SUM(BJ92:BJ93)</f>
        <v>7033864.7599999998</v>
      </c>
      <c r="BK94" s="90">
        <v>8852463.6590999998</v>
      </c>
      <c r="BL94" s="88">
        <f>BJ94/BK94</f>
        <v>0.79456578765725305</v>
      </c>
      <c r="BM94" s="90">
        <f>SUM(BM92:BM93)</f>
        <v>24623.971300000001</v>
      </c>
      <c r="BN94" s="90">
        <v>32311.755679999998</v>
      </c>
      <c r="BO94" s="88">
        <f>BM94/BN94</f>
        <v>0.76207469330555433</v>
      </c>
      <c r="BP94" s="90">
        <f>SUM(BP92:BP93)</f>
        <v>8012698.2999999998</v>
      </c>
      <c r="BQ94" s="90">
        <v>14100466.34</v>
      </c>
      <c r="BR94" s="88">
        <f>BP94/BQ94</f>
        <v>0.56825768075979821</v>
      </c>
      <c r="BS94" s="90">
        <f>SUM(BS92:BS93)</f>
        <v>57860.720999999998</v>
      </c>
      <c r="BT94" s="90">
        <v>88015.538941000006</v>
      </c>
      <c r="BU94" s="88">
        <f>BS94/BT94</f>
        <v>0.65739211162231392</v>
      </c>
      <c r="BV94" s="86">
        <f>SUM(BV92:BV93)</f>
        <v>3884694.6925999997</v>
      </c>
      <c r="BW94" s="86">
        <v>6202238.1399999997</v>
      </c>
      <c r="BX94" s="88">
        <f>BV94/BW94</f>
        <v>0.62633755829955928</v>
      </c>
      <c r="BY94" s="86">
        <f>SUM(BY92:BY93)</f>
        <v>28336.775878999997</v>
      </c>
      <c r="BZ94" s="86">
        <v>38438.162300000004</v>
      </c>
      <c r="CA94" s="88">
        <f>BY94/BZ94</f>
        <v>0.73720423098895116</v>
      </c>
      <c r="CB94" s="90">
        <f>SUM(CB92:CB93)</f>
        <v>1992614.96</v>
      </c>
      <c r="CC94" s="90">
        <v>4073470.0677</v>
      </c>
      <c r="CD94" s="88">
        <f>CB94/CC94</f>
        <v>0.4891689215541698</v>
      </c>
      <c r="CE94" s="90">
        <f>SUM(CE92:CE93)</f>
        <v>6570.4313999999995</v>
      </c>
      <c r="CF94" s="90">
        <v>16090.570668</v>
      </c>
      <c r="CG94" s="88">
        <f>CE94/CF94</f>
        <v>0.40834048310461074</v>
      </c>
      <c r="CH94" s="86">
        <f>SUM(CH92:CH93)</f>
        <v>8338930.5299999993</v>
      </c>
      <c r="CI94" s="86">
        <v>11072464.699999999</v>
      </c>
      <c r="CJ94" s="88">
        <f>CH94/CI94</f>
        <v>0.75312324364420868</v>
      </c>
      <c r="CK94" s="86">
        <f>SUM(CK92:CK93)</f>
        <v>48466.018580000004</v>
      </c>
      <c r="CL94" s="86">
        <v>60192.559099999999</v>
      </c>
      <c r="CM94" s="88">
        <f>CK94/CL94</f>
        <v>0.80518288812877548</v>
      </c>
      <c r="CN94" s="90">
        <f>SUM(CN92:CN93)</f>
        <v>3305282.77</v>
      </c>
      <c r="CO94" s="90">
        <v>5267698.1661</v>
      </c>
      <c r="CP94" s="88">
        <f>CN94/CO94</f>
        <v>0.62746244484374158</v>
      </c>
      <c r="CQ94" s="90">
        <f>SUM(CQ92:CQ93)</f>
        <v>14138.472739999999</v>
      </c>
      <c r="CR94" s="90">
        <v>21722.569176000001</v>
      </c>
      <c r="CS94" s="88">
        <f>CQ94/CR94</f>
        <v>0.65086558709734821</v>
      </c>
      <c r="CT94" s="86">
        <f>SUM(CT92:CT93)</f>
        <v>8054996.0349000003</v>
      </c>
      <c r="CU94" s="86">
        <v>22620454.300000001</v>
      </c>
      <c r="CV94" s="88">
        <f>CT94/CU94</f>
        <v>0.35609346868422531</v>
      </c>
      <c r="CW94" s="86">
        <f>SUM(CW92:CW93)</f>
        <v>29818.506717</v>
      </c>
      <c r="CX94" s="86">
        <v>107426.573</v>
      </c>
      <c r="CY94" s="88">
        <f>CW94/CX94</f>
        <v>0.27757105047928876</v>
      </c>
      <c r="CZ94" s="86">
        <f>SUM(CZ92:CZ93)</f>
        <v>91036687.780000001</v>
      </c>
      <c r="DA94" s="86">
        <v>130800913</v>
      </c>
      <c r="DB94" s="88">
        <f>CZ94/DA94</f>
        <v>0.695994283923691</v>
      </c>
      <c r="DC94" s="86">
        <f>SUM(DC92:DC93)</f>
        <v>427957.93666000001</v>
      </c>
      <c r="DD94" s="86">
        <v>586183.87199999997</v>
      </c>
      <c r="DE94" s="88">
        <f>DC94/DD94</f>
        <v>0.73007456721702513</v>
      </c>
    </row>
    <row r="97" spans="104:104" ht="14.25" x14ac:dyDescent="0.45">
      <c r="CZ97"/>
    </row>
  </sheetData>
  <mergeCells count="270">
    <mergeCell ref="B3:G3"/>
    <mergeCell ref="H3:M3"/>
    <mergeCell ref="N3:S3"/>
    <mergeCell ref="T3:Y3"/>
    <mergeCell ref="Z3:AE3"/>
    <mergeCell ref="AF3:AK3"/>
    <mergeCell ref="BV3:CA3"/>
    <mergeCell ref="CB3:CG3"/>
    <mergeCell ref="CH3:CM3"/>
    <mergeCell ref="CN3:CS3"/>
    <mergeCell ref="CT3:CY3"/>
    <mergeCell ref="CZ3:DE3"/>
    <mergeCell ref="AL3:AQ3"/>
    <mergeCell ref="AR3:AW3"/>
    <mergeCell ref="AX3:BC3"/>
    <mergeCell ref="BD3:BI3"/>
    <mergeCell ref="BJ3:BO3"/>
    <mergeCell ref="BP3:BU3"/>
    <mergeCell ref="CN10:CS10"/>
    <mergeCell ref="CT10:CY10"/>
    <mergeCell ref="CZ10:DE10"/>
    <mergeCell ref="AL10:AQ10"/>
    <mergeCell ref="AR10:AW10"/>
    <mergeCell ref="AX10:BC10"/>
    <mergeCell ref="BD10:BI10"/>
    <mergeCell ref="BJ10:BO10"/>
    <mergeCell ref="BP10:BU10"/>
    <mergeCell ref="B17:G17"/>
    <mergeCell ref="H17:M17"/>
    <mergeCell ref="N17:S17"/>
    <mergeCell ref="T17:Y17"/>
    <mergeCell ref="Z17:AE17"/>
    <mergeCell ref="AF17:AK17"/>
    <mergeCell ref="BV10:CA10"/>
    <mergeCell ref="CB10:CG10"/>
    <mergeCell ref="CH10:CM10"/>
    <mergeCell ref="B10:G10"/>
    <mergeCell ref="H10:M10"/>
    <mergeCell ref="N10:S10"/>
    <mergeCell ref="T10:Y10"/>
    <mergeCell ref="Z10:AE10"/>
    <mergeCell ref="AF10:AK10"/>
    <mergeCell ref="BV17:CA17"/>
    <mergeCell ref="CB17:CG17"/>
    <mergeCell ref="CH17:CM17"/>
    <mergeCell ref="CN17:CS17"/>
    <mergeCell ref="CT17:CY17"/>
    <mergeCell ref="CZ17:DE17"/>
    <mergeCell ref="AL17:AQ17"/>
    <mergeCell ref="AR17:AW17"/>
    <mergeCell ref="AX17:BC17"/>
    <mergeCell ref="BD17:BI17"/>
    <mergeCell ref="BJ17:BO17"/>
    <mergeCell ref="BP17:BU17"/>
    <mergeCell ref="CN27:CS27"/>
    <mergeCell ref="CT27:CY27"/>
    <mergeCell ref="CZ27:DE27"/>
    <mergeCell ref="AL27:AQ27"/>
    <mergeCell ref="AR27:AW27"/>
    <mergeCell ref="AX27:BC27"/>
    <mergeCell ref="BD27:BI27"/>
    <mergeCell ref="BJ27:BO27"/>
    <mergeCell ref="BP27:BU27"/>
    <mergeCell ref="B34:G34"/>
    <mergeCell ref="H34:M34"/>
    <mergeCell ref="N34:S34"/>
    <mergeCell ref="T34:Y34"/>
    <mergeCell ref="Z34:AE34"/>
    <mergeCell ref="AF34:AK34"/>
    <mergeCell ref="BV27:CA27"/>
    <mergeCell ref="CB27:CG27"/>
    <mergeCell ref="CH27:CM27"/>
    <mergeCell ref="B27:G27"/>
    <mergeCell ref="H27:M27"/>
    <mergeCell ref="N27:S27"/>
    <mergeCell ref="T27:Y27"/>
    <mergeCell ref="Z27:AE27"/>
    <mergeCell ref="AF27:AK27"/>
    <mergeCell ref="BV34:CA34"/>
    <mergeCell ref="CB34:CG34"/>
    <mergeCell ref="CH34:CM34"/>
    <mergeCell ref="CN34:CS34"/>
    <mergeCell ref="CT34:CY34"/>
    <mergeCell ref="CZ34:DE34"/>
    <mergeCell ref="AL34:AQ34"/>
    <mergeCell ref="AR34:AW34"/>
    <mergeCell ref="AX34:BC34"/>
    <mergeCell ref="BD34:BI34"/>
    <mergeCell ref="BJ34:BO34"/>
    <mergeCell ref="BP34:BU34"/>
    <mergeCell ref="CN39:CS39"/>
    <mergeCell ref="CT39:CY39"/>
    <mergeCell ref="CZ39:DE39"/>
    <mergeCell ref="AL39:AQ39"/>
    <mergeCell ref="AR39:AW39"/>
    <mergeCell ref="AX39:BC39"/>
    <mergeCell ref="BD39:BI39"/>
    <mergeCell ref="BJ39:BO39"/>
    <mergeCell ref="BP39:BU39"/>
    <mergeCell ref="B45:G45"/>
    <mergeCell ref="H45:M45"/>
    <mergeCell ref="N45:S45"/>
    <mergeCell ref="T45:Y45"/>
    <mergeCell ref="Z45:AE45"/>
    <mergeCell ref="AF45:AK45"/>
    <mergeCell ref="BV39:CA39"/>
    <mergeCell ref="CB39:CG39"/>
    <mergeCell ref="CH39:CM39"/>
    <mergeCell ref="B39:G39"/>
    <mergeCell ref="H39:M39"/>
    <mergeCell ref="N39:S39"/>
    <mergeCell ref="T39:Y39"/>
    <mergeCell ref="Z39:AE39"/>
    <mergeCell ref="AF39:AK39"/>
    <mergeCell ref="BV45:CA45"/>
    <mergeCell ref="CB45:CG45"/>
    <mergeCell ref="CH45:CM45"/>
    <mergeCell ref="CN45:CS45"/>
    <mergeCell ref="CT45:CY45"/>
    <mergeCell ref="CZ45:DE45"/>
    <mergeCell ref="AL45:AQ45"/>
    <mergeCell ref="AR45:AW45"/>
    <mergeCell ref="AX45:BC45"/>
    <mergeCell ref="BD45:BI45"/>
    <mergeCell ref="BJ45:BO45"/>
    <mergeCell ref="BP45:BU45"/>
    <mergeCell ref="CN50:CS50"/>
    <mergeCell ref="CT50:CY50"/>
    <mergeCell ref="CZ50:DE50"/>
    <mergeCell ref="AL50:AQ50"/>
    <mergeCell ref="AR50:AW50"/>
    <mergeCell ref="AX50:BC50"/>
    <mergeCell ref="BD50:BI50"/>
    <mergeCell ref="BJ50:BO50"/>
    <mergeCell ref="BP50:BU50"/>
    <mergeCell ref="B55:G55"/>
    <mergeCell ref="H55:M55"/>
    <mergeCell ref="N55:S55"/>
    <mergeCell ref="T55:Y55"/>
    <mergeCell ref="Z55:AE55"/>
    <mergeCell ref="AF55:AK55"/>
    <mergeCell ref="BV50:CA50"/>
    <mergeCell ref="CB50:CG50"/>
    <mergeCell ref="CH50:CM50"/>
    <mergeCell ref="B50:G50"/>
    <mergeCell ref="H50:M50"/>
    <mergeCell ref="N50:S50"/>
    <mergeCell ref="T50:Y50"/>
    <mergeCell ref="Z50:AE50"/>
    <mergeCell ref="AF50:AK50"/>
    <mergeCell ref="BV55:CA55"/>
    <mergeCell ref="CB55:CG55"/>
    <mergeCell ref="CH55:CM55"/>
    <mergeCell ref="CN55:CS55"/>
    <mergeCell ref="CT55:CY55"/>
    <mergeCell ref="CZ55:DE55"/>
    <mergeCell ref="AL55:AQ55"/>
    <mergeCell ref="AR55:AW55"/>
    <mergeCell ref="AX55:BC55"/>
    <mergeCell ref="BD55:BI55"/>
    <mergeCell ref="BJ55:BO55"/>
    <mergeCell ref="BP55:BU55"/>
    <mergeCell ref="CN66:CS66"/>
    <mergeCell ref="CT66:CY66"/>
    <mergeCell ref="CZ66:DE66"/>
    <mergeCell ref="AL66:AQ66"/>
    <mergeCell ref="AR66:AW66"/>
    <mergeCell ref="AX66:BC66"/>
    <mergeCell ref="BD66:BI66"/>
    <mergeCell ref="BJ66:BO66"/>
    <mergeCell ref="BP66:BU66"/>
    <mergeCell ref="B71:G71"/>
    <mergeCell ref="H71:M71"/>
    <mergeCell ref="N71:S71"/>
    <mergeCell ref="T71:Y71"/>
    <mergeCell ref="Z71:AE71"/>
    <mergeCell ref="AF71:AK71"/>
    <mergeCell ref="BV66:CA66"/>
    <mergeCell ref="CB66:CG66"/>
    <mergeCell ref="CH66:CM66"/>
    <mergeCell ref="B66:G66"/>
    <mergeCell ref="H66:M66"/>
    <mergeCell ref="N66:S66"/>
    <mergeCell ref="T66:Y66"/>
    <mergeCell ref="Z66:AE66"/>
    <mergeCell ref="AF66:AK66"/>
    <mergeCell ref="BV71:CA71"/>
    <mergeCell ref="CB71:CG71"/>
    <mergeCell ref="CH71:CM71"/>
    <mergeCell ref="CN71:CS71"/>
    <mergeCell ref="CT71:CY71"/>
    <mergeCell ref="CZ71:DE71"/>
    <mergeCell ref="AL71:AQ71"/>
    <mergeCell ref="AR71:AW71"/>
    <mergeCell ref="AX71:BC71"/>
    <mergeCell ref="BD71:BI71"/>
    <mergeCell ref="BJ71:BO71"/>
    <mergeCell ref="BP71:BU71"/>
    <mergeCell ref="CN77:CS77"/>
    <mergeCell ref="CT77:CY77"/>
    <mergeCell ref="CZ77:DE77"/>
    <mergeCell ref="AL77:AQ77"/>
    <mergeCell ref="AR77:AW77"/>
    <mergeCell ref="AX77:BC77"/>
    <mergeCell ref="BD77:BI77"/>
    <mergeCell ref="BJ77:BO77"/>
    <mergeCell ref="BP77:BU77"/>
    <mergeCell ref="B81:G81"/>
    <mergeCell ref="H81:M81"/>
    <mergeCell ref="N81:S81"/>
    <mergeCell ref="T81:Y81"/>
    <mergeCell ref="Z81:AE81"/>
    <mergeCell ref="AF81:AK81"/>
    <mergeCell ref="BV77:CA77"/>
    <mergeCell ref="CB77:CG77"/>
    <mergeCell ref="CH77:CM77"/>
    <mergeCell ref="B77:G77"/>
    <mergeCell ref="H77:M77"/>
    <mergeCell ref="N77:S77"/>
    <mergeCell ref="T77:Y77"/>
    <mergeCell ref="Z77:AE77"/>
    <mergeCell ref="AF77:AK77"/>
    <mergeCell ref="BV81:CA81"/>
    <mergeCell ref="CB81:CG81"/>
    <mergeCell ref="CH81:CM81"/>
    <mergeCell ref="CN81:CS81"/>
    <mergeCell ref="CT81:CY81"/>
    <mergeCell ref="CZ81:DE81"/>
    <mergeCell ref="AL81:AQ81"/>
    <mergeCell ref="AR81:AW81"/>
    <mergeCell ref="AX81:BC81"/>
    <mergeCell ref="BD81:BI81"/>
    <mergeCell ref="BJ81:BO81"/>
    <mergeCell ref="BP81:BU81"/>
    <mergeCell ref="CN86:CS86"/>
    <mergeCell ref="CT86:CY86"/>
    <mergeCell ref="CZ86:DE86"/>
    <mergeCell ref="AL86:AQ86"/>
    <mergeCell ref="AR86:AW86"/>
    <mergeCell ref="AX86:BC86"/>
    <mergeCell ref="BD86:BI86"/>
    <mergeCell ref="BJ86:BO86"/>
    <mergeCell ref="BP86:BU86"/>
    <mergeCell ref="B90:G90"/>
    <mergeCell ref="H90:M90"/>
    <mergeCell ref="N90:S90"/>
    <mergeCell ref="T90:Y90"/>
    <mergeCell ref="Z90:AE90"/>
    <mergeCell ref="AF90:AK90"/>
    <mergeCell ref="BV86:CA86"/>
    <mergeCell ref="CB86:CG86"/>
    <mergeCell ref="CH86:CM86"/>
    <mergeCell ref="B86:G86"/>
    <mergeCell ref="H86:M86"/>
    <mergeCell ref="N86:S86"/>
    <mergeCell ref="T86:Y86"/>
    <mergeCell ref="Z86:AE86"/>
    <mergeCell ref="AF86:AK86"/>
    <mergeCell ref="BV90:CA90"/>
    <mergeCell ref="CB90:CG90"/>
    <mergeCell ref="CH90:CM90"/>
    <mergeCell ref="CN90:CS90"/>
    <mergeCell ref="CT90:CY90"/>
    <mergeCell ref="CZ90:DE90"/>
    <mergeCell ref="AL90:AQ90"/>
    <mergeCell ref="AR90:AW90"/>
    <mergeCell ref="AX90:BC90"/>
    <mergeCell ref="BD90:BI90"/>
    <mergeCell ref="BJ90:BO90"/>
    <mergeCell ref="BP90:BU9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9EB1-4760-4AF8-A482-0DAA2CA3BBD6}">
  <dimension ref="A1:T122"/>
  <sheetViews>
    <sheetView tabSelected="1" workbookViewId="0">
      <selection activeCell="K17" sqref="K17"/>
    </sheetView>
  </sheetViews>
  <sheetFormatPr defaultColWidth="9.1328125" defaultRowHeight="14.25" x14ac:dyDescent="0.45"/>
  <cols>
    <col min="1" max="1" width="26" customWidth="1"/>
    <col min="2" max="4" width="12.33203125" style="176" customWidth="1"/>
    <col min="5" max="5" width="12.33203125" style="170" customWidth="1"/>
    <col min="6" max="8" width="12.33203125" style="176" customWidth="1"/>
    <col min="9" max="9" width="12.33203125" style="177" customWidth="1"/>
    <col min="10" max="11" width="12.33203125" style="172" customWidth="1"/>
    <col min="12" max="18" width="12.33203125" style="176" customWidth="1"/>
    <col min="19" max="19" width="8.6640625" bestFit="1" customWidth="1"/>
    <col min="20" max="20" width="8.53125" bestFit="1" customWidth="1"/>
  </cols>
  <sheetData>
    <row r="1" spans="1:20" s="166" customFormat="1" ht="78.75" x14ac:dyDescent="0.45">
      <c r="A1" s="157" t="s">
        <v>847</v>
      </c>
      <c r="B1" s="158" t="s">
        <v>849</v>
      </c>
      <c r="C1" s="158" t="s">
        <v>852</v>
      </c>
      <c r="D1" s="159" t="s">
        <v>854</v>
      </c>
      <c r="E1" s="160" t="s">
        <v>857</v>
      </c>
      <c r="F1" s="161" t="s">
        <v>859</v>
      </c>
      <c r="G1" s="158" t="s">
        <v>862</v>
      </c>
      <c r="H1" s="162" t="s">
        <v>864</v>
      </c>
      <c r="I1" s="178" t="s">
        <v>866</v>
      </c>
      <c r="J1" s="163" t="s">
        <v>868</v>
      </c>
      <c r="K1" s="163" t="s">
        <v>871</v>
      </c>
      <c r="L1" s="158" t="s">
        <v>874</v>
      </c>
      <c r="M1" s="164" t="s">
        <v>876</v>
      </c>
      <c r="N1" s="164" t="s">
        <v>879</v>
      </c>
      <c r="O1" s="164" t="s">
        <v>881</v>
      </c>
      <c r="P1" s="164" t="s">
        <v>883</v>
      </c>
      <c r="Q1" s="164" t="s">
        <v>885</v>
      </c>
      <c r="R1" s="164" t="s">
        <v>887</v>
      </c>
      <c r="S1" s="165" t="s">
        <v>889</v>
      </c>
      <c r="T1" s="165" t="s">
        <v>891</v>
      </c>
    </row>
    <row r="2" spans="1:20" ht="15.75" x14ac:dyDescent="0.45">
      <c r="A2" t="s">
        <v>300</v>
      </c>
      <c r="B2" s="167">
        <f t="shared" ref="B2:B33" si="0">IF(AND(D2&lt;upone),1,IF(AND(D2&gt;uptwo),3,2))</f>
        <v>1</v>
      </c>
      <c r="C2" s="167">
        <f t="shared" ref="C2:C33" si="1">IF(AND(E2&lt;upone),1,IF(AND(E2&gt;uptwo),3,2))</f>
        <v>2</v>
      </c>
      <c r="D2" s="168">
        <f t="shared" ref="D2:D65" si="2">AVERAGE(M2,N2,O2)</f>
        <v>1.6666666666666667</v>
      </c>
      <c r="E2" s="168">
        <f t="shared" ref="E2:E65" si="3">AVERAGE(P2,Q2,R2)</f>
        <v>2.3333333333333335</v>
      </c>
      <c r="F2" s="169">
        <v>2899.5482083829202</v>
      </c>
      <c r="G2" s="170">
        <v>4.225260892224511E-4</v>
      </c>
      <c r="H2" s="171">
        <v>101.08789969999999</v>
      </c>
      <c r="I2" s="177">
        <v>0.10063305377405032</v>
      </c>
      <c r="J2" s="172">
        <v>11840</v>
      </c>
      <c r="K2" s="172">
        <v>1414.1333935923799</v>
      </c>
      <c r="L2" s="170">
        <v>0</v>
      </c>
      <c r="M2" s="173">
        <f t="shared" ref="M2:M33" si="4">IF(AND(G2&lt;eezupone),1,IF(AND(G2&lt;eezuptwo,G2&gt;eezlowtwo),2,IF(AND(G2&lt;eezupthree,G2&gt;eezlowthree),3,IF(AND(G2&gt;eezupthree),4))))</f>
        <v>1</v>
      </c>
      <c r="N2" s="173">
        <f t="shared" ref="N2:N33" si="5">IF(AND(H2&lt;disupone),1,IF(AND(H2&lt;disuptwo,H2&gt;dislowtwo),2,IF(AND(H2&lt;disupthree,H2&gt;dislowthree),3,IF(AND(H2&gt;disupthree),4))))</f>
        <v>1</v>
      </c>
      <c r="O2" s="173">
        <f t="shared" ref="O2:O33" si="6">IF(AND(I2&lt;subupone),1,IF(AND(I2&lt;subuptwo,I2&gt;sublowtwo),2,IF(AND(I2&lt;subupthree,I2&gt;sublowthree),3,IF(AND(I2&gt;subupthree),4))))</f>
        <v>3</v>
      </c>
      <c r="P2" s="173">
        <f t="shared" ref="P2:P33" si="7">IF(AND(J2&lt;GDPupone),4,IF(AND(J2&lt;gdpuptwo,J2&gt;GDPlowtwo),3,IF(AND(J2&lt;gdpupthree,J2&gt;gdplowthree),2,IF(AND(J2&gt;gdpupthree),1))))</f>
        <v>3</v>
      </c>
      <c r="Q2" s="173">
        <f t="shared" ref="Q2:Q33" si="8">IF(AND(K2&lt;valupone),4,IF(AND(K2&lt;valuptwo,K2&gt;vallowtwo),3,IF(AND(K2&lt;valupthree,K2&gt;vallowthree),2,IF(AND(K2&gt;valupthree),1))))</f>
        <v>3</v>
      </c>
      <c r="R2" s="173">
        <f t="shared" ref="R2:R33" si="9">IF(AND(L2&lt;repupone),1,IF(AND(L2&lt;repuptwo,L2&gt;replowtwo),2,IF(AND(L2&lt;repupthree,L2&gt;replowthree),3,IF(AND(2&gt;repupthree),4))))</f>
        <v>1</v>
      </c>
      <c r="S2">
        <v>0.29499999999999998</v>
      </c>
      <c r="T2">
        <v>35.770000000000003</v>
      </c>
    </row>
    <row r="3" spans="1:20" ht="15.75" x14ac:dyDescent="0.45">
      <c r="A3" t="s">
        <v>303</v>
      </c>
      <c r="B3" s="167">
        <f t="shared" si="0"/>
        <v>1</v>
      </c>
      <c r="C3" s="167">
        <f t="shared" si="1"/>
        <v>2</v>
      </c>
      <c r="D3" s="168">
        <f t="shared" si="2"/>
        <v>1</v>
      </c>
      <c r="E3" s="168">
        <f t="shared" si="3"/>
        <v>2.6666666666666665</v>
      </c>
      <c r="F3" s="169">
        <v>127678.13568043199</v>
      </c>
      <c r="G3" s="170">
        <v>0</v>
      </c>
      <c r="H3" s="171">
        <v>127.344274</v>
      </c>
      <c r="I3" s="177">
        <v>5.3155818540433931E-3</v>
      </c>
      <c r="J3" s="172">
        <v>15026</v>
      </c>
      <c r="K3" s="172">
        <v>7166.3654574880002</v>
      </c>
      <c r="L3" s="170">
        <v>0.20074955432990299</v>
      </c>
      <c r="M3" s="173">
        <f t="shared" si="4"/>
        <v>1</v>
      </c>
      <c r="N3" s="173">
        <f t="shared" si="5"/>
        <v>1</v>
      </c>
      <c r="O3" s="173">
        <f t="shared" si="6"/>
        <v>1</v>
      </c>
      <c r="P3" s="173">
        <f t="shared" si="7"/>
        <v>3</v>
      </c>
      <c r="Q3" s="173">
        <f t="shared" si="8"/>
        <v>2</v>
      </c>
      <c r="R3" s="173">
        <f t="shared" si="9"/>
        <v>3</v>
      </c>
      <c r="S3">
        <v>0.626</v>
      </c>
      <c r="T3">
        <v>44.4</v>
      </c>
    </row>
    <row r="4" spans="1:20" ht="15.75" x14ac:dyDescent="0.45">
      <c r="A4" t="s">
        <v>306</v>
      </c>
      <c r="B4" s="167">
        <f t="shared" si="0"/>
        <v>2</v>
      </c>
      <c r="C4" s="167">
        <f t="shared" si="1"/>
        <v>3</v>
      </c>
      <c r="D4" s="168">
        <f t="shared" si="2"/>
        <v>2</v>
      </c>
      <c r="E4" s="168">
        <f t="shared" si="3"/>
        <v>3</v>
      </c>
      <c r="F4" s="169">
        <v>208493.32372986601</v>
      </c>
      <c r="G4" s="170">
        <v>1.5753768382987737E-2</v>
      </c>
      <c r="H4" s="171">
        <v>208.50188170000001</v>
      </c>
      <c r="I4" s="177">
        <v>0.10573196887818218</v>
      </c>
      <c r="J4" s="172">
        <v>6844</v>
      </c>
      <c r="K4" s="172">
        <v>14916.4314906938</v>
      </c>
      <c r="L4" s="170">
        <v>0.183408647510963</v>
      </c>
      <c r="M4" s="173">
        <f t="shared" si="4"/>
        <v>1</v>
      </c>
      <c r="N4" s="173">
        <f t="shared" si="5"/>
        <v>2</v>
      </c>
      <c r="O4" s="173">
        <f t="shared" si="6"/>
        <v>3</v>
      </c>
      <c r="P4" s="173">
        <f t="shared" si="7"/>
        <v>4</v>
      </c>
      <c r="Q4" s="173">
        <f t="shared" si="8"/>
        <v>2</v>
      </c>
      <c r="R4" s="173">
        <f t="shared" si="9"/>
        <v>3</v>
      </c>
      <c r="S4">
        <v>0.63800000000000001</v>
      </c>
      <c r="T4">
        <v>44.21</v>
      </c>
    </row>
    <row r="5" spans="1:20" ht="15.75" x14ac:dyDescent="0.45">
      <c r="A5" t="s">
        <v>310</v>
      </c>
      <c r="B5" s="167">
        <f t="shared" si="0"/>
        <v>1</v>
      </c>
      <c r="C5" s="167">
        <f t="shared" si="1"/>
        <v>2</v>
      </c>
      <c r="D5" s="168">
        <f t="shared" si="2"/>
        <v>1.6666666666666667</v>
      </c>
      <c r="E5" s="168">
        <f t="shared" si="3"/>
        <v>2</v>
      </c>
      <c r="F5" s="169">
        <v>963327.68182451895</v>
      </c>
      <c r="G5" s="170">
        <v>1.3704174183725806E-4</v>
      </c>
      <c r="H5" s="171">
        <v>122.2152329</v>
      </c>
      <c r="I5" s="177">
        <v>9.7135664416032177E-2</v>
      </c>
      <c r="J5" s="172">
        <v>20047</v>
      </c>
      <c r="K5" s="172">
        <v>72236.017552879595</v>
      </c>
      <c r="L5" s="170">
        <v>0.27684809957703699</v>
      </c>
      <c r="M5" s="173">
        <f t="shared" si="4"/>
        <v>1</v>
      </c>
      <c r="N5" s="173">
        <f t="shared" si="5"/>
        <v>1</v>
      </c>
      <c r="O5" s="173">
        <f t="shared" si="6"/>
        <v>3</v>
      </c>
      <c r="P5" s="173">
        <f t="shared" si="7"/>
        <v>2</v>
      </c>
      <c r="Q5" s="173">
        <f t="shared" si="8"/>
        <v>1</v>
      </c>
      <c r="R5" s="173">
        <f t="shared" si="9"/>
        <v>3</v>
      </c>
      <c r="S5">
        <v>0.40400000000000003</v>
      </c>
      <c r="T5">
        <v>28.38</v>
      </c>
    </row>
    <row r="6" spans="1:20" ht="15.75" x14ac:dyDescent="0.45">
      <c r="A6" t="s">
        <v>313</v>
      </c>
      <c r="B6" s="167">
        <f t="shared" si="0"/>
        <v>2</v>
      </c>
      <c r="C6" s="167">
        <f t="shared" si="1"/>
        <v>1</v>
      </c>
      <c r="D6" s="168">
        <f t="shared" si="2"/>
        <v>2.6666666666666665</v>
      </c>
      <c r="E6" s="168">
        <f t="shared" si="3"/>
        <v>1.3333333333333333</v>
      </c>
      <c r="F6" s="169">
        <v>144455.97666615699</v>
      </c>
      <c r="G6" s="170">
        <v>0.21174031333907092</v>
      </c>
      <c r="H6" s="171">
        <v>636.98162590000004</v>
      </c>
      <c r="I6" s="177">
        <v>0.12629583487366552</v>
      </c>
      <c r="J6" s="172">
        <v>48899</v>
      </c>
      <c r="K6" s="172">
        <v>10249.644541096</v>
      </c>
      <c r="L6" s="170">
        <v>2.19498014078558E-4</v>
      </c>
      <c r="M6" s="173">
        <f t="shared" si="4"/>
        <v>2</v>
      </c>
      <c r="N6" s="173">
        <f t="shared" si="5"/>
        <v>3</v>
      </c>
      <c r="O6" s="173">
        <f t="shared" si="6"/>
        <v>3</v>
      </c>
      <c r="P6" s="173">
        <f t="shared" si="7"/>
        <v>1</v>
      </c>
      <c r="Q6" s="173">
        <f t="shared" si="8"/>
        <v>2</v>
      </c>
      <c r="R6" s="173">
        <f t="shared" si="9"/>
        <v>1</v>
      </c>
      <c r="S6">
        <v>1.7999999999999999E-2</v>
      </c>
      <c r="T6">
        <v>21.98</v>
      </c>
    </row>
    <row r="7" spans="1:20" ht="15.75" x14ac:dyDescent="0.45">
      <c r="A7" t="s">
        <v>318</v>
      </c>
      <c r="B7" s="167">
        <f t="shared" si="0"/>
        <v>2</v>
      </c>
      <c r="C7" s="167">
        <f t="shared" si="1"/>
        <v>2</v>
      </c>
      <c r="D7" s="168">
        <f t="shared" si="2"/>
        <v>2.6666666666666665</v>
      </c>
      <c r="E7" s="168">
        <f t="shared" si="3"/>
        <v>2.6666666666666665</v>
      </c>
      <c r="F7" s="169">
        <v>6524.7008565954702</v>
      </c>
      <c r="G7" s="170">
        <v>0.97634768958886409</v>
      </c>
      <c r="H7" s="171">
        <v>206.34953279999999</v>
      </c>
      <c r="I7" s="177">
        <v>2.8937201657853365E-2</v>
      </c>
      <c r="J7" s="172">
        <v>50704</v>
      </c>
      <c r="K7" s="172">
        <v>2694.6627830812799</v>
      </c>
      <c r="L7" s="170">
        <v>0.99710314582910098</v>
      </c>
      <c r="M7" s="173">
        <f t="shared" si="4"/>
        <v>4</v>
      </c>
      <c r="N7" s="173">
        <f t="shared" si="5"/>
        <v>2</v>
      </c>
      <c r="O7" s="173">
        <f t="shared" si="6"/>
        <v>2</v>
      </c>
      <c r="P7" s="173">
        <f t="shared" si="7"/>
        <v>1</v>
      </c>
      <c r="Q7" s="173">
        <f t="shared" si="8"/>
        <v>3</v>
      </c>
      <c r="R7" s="173">
        <f t="shared" si="9"/>
        <v>4</v>
      </c>
      <c r="S7">
        <v>0.46700000000000003</v>
      </c>
      <c r="T7">
        <v>40.07</v>
      </c>
    </row>
    <row r="8" spans="1:20" ht="15.75" x14ac:dyDescent="0.45">
      <c r="A8" t="s">
        <v>320</v>
      </c>
      <c r="B8" s="167">
        <f t="shared" si="0"/>
        <v>1</v>
      </c>
      <c r="C8" s="167">
        <f t="shared" si="1"/>
        <v>3</v>
      </c>
      <c r="D8" s="168">
        <f t="shared" si="2"/>
        <v>1.3333333333333333</v>
      </c>
      <c r="E8" s="168">
        <f t="shared" si="3"/>
        <v>3.6666666666666665</v>
      </c>
      <c r="F8" s="169">
        <v>68256.718452306101</v>
      </c>
      <c r="G8" s="170">
        <v>4.0483751949353203E-4</v>
      </c>
      <c r="H8" s="171">
        <v>100</v>
      </c>
      <c r="I8" s="177">
        <v>4.8742087898659942E-2</v>
      </c>
      <c r="J8" s="172">
        <v>3891</v>
      </c>
      <c r="K8" s="172">
        <v>333.73472307752098</v>
      </c>
      <c r="L8" s="170">
        <v>0.33318715538794502</v>
      </c>
      <c r="M8" s="173">
        <f t="shared" si="4"/>
        <v>1</v>
      </c>
      <c r="N8" s="173">
        <f t="shared" si="5"/>
        <v>1</v>
      </c>
      <c r="O8" s="173">
        <f t="shared" si="6"/>
        <v>2</v>
      </c>
      <c r="P8" s="173">
        <f t="shared" si="7"/>
        <v>4</v>
      </c>
      <c r="Q8" s="173">
        <f t="shared" si="8"/>
        <v>4</v>
      </c>
      <c r="R8" s="173">
        <f t="shared" si="9"/>
        <v>3</v>
      </c>
      <c r="S8">
        <v>0.95099999999999996</v>
      </c>
      <c r="T8">
        <v>44.12</v>
      </c>
    </row>
    <row r="9" spans="1:20" ht="15.75" x14ac:dyDescent="0.45">
      <c r="A9" t="s">
        <v>321</v>
      </c>
      <c r="B9" s="167">
        <f t="shared" si="0"/>
        <v>2</v>
      </c>
      <c r="C9" s="167">
        <f t="shared" si="1"/>
        <v>2</v>
      </c>
      <c r="D9" s="168">
        <f t="shared" si="2"/>
        <v>2.6666666666666665</v>
      </c>
      <c r="E9" s="168">
        <f t="shared" si="3"/>
        <v>2</v>
      </c>
      <c r="F9" s="169">
        <v>2372.8672577978</v>
      </c>
      <c r="G9" s="170">
        <v>5.742522652433657E-2</v>
      </c>
      <c r="H9" s="171">
        <v>844.34015020000004</v>
      </c>
      <c r="I9" s="177">
        <v>0.10552978056426331</v>
      </c>
      <c r="J9" s="172">
        <v>17100</v>
      </c>
      <c r="K9" s="172">
        <v>1361.7714283912601</v>
      </c>
      <c r="L9" s="170">
        <v>0</v>
      </c>
      <c r="M9" s="173">
        <f t="shared" si="4"/>
        <v>2</v>
      </c>
      <c r="N9" s="173">
        <f t="shared" si="5"/>
        <v>3</v>
      </c>
      <c r="O9" s="173">
        <f t="shared" si="6"/>
        <v>3</v>
      </c>
      <c r="P9" s="173">
        <f t="shared" si="7"/>
        <v>2</v>
      </c>
      <c r="Q9" s="173">
        <f t="shared" si="8"/>
        <v>3</v>
      </c>
      <c r="R9" s="173">
        <f t="shared" si="9"/>
        <v>1</v>
      </c>
      <c r="S9">
        <v>0.21199999999999999</v>
      </c>
      <c r="T9">
        <v>30.78</v>
      </c>
    </row>
    <row r="10" spans="1:20" ht="15.75" x14ac:dyDescent="0.45">
      <c r="A10" t="s">
        <v>324</v>
      </c>
      <c r="B10" s="167">
        <f t="shared" si="0"/>
        <v>3</v>
      </c>
      <c r="C10" s="167">
        <f t="shared" si="1"/>
        <v>1</v>
      </c>
      <c r="D10" s="168">
        <f t="shared" si="2"/>
        <v>3.6666666666666665</v>
      </c>
      <c r="E10" s="168">
        <f t="shared" si="3"/>
        <v>1.6666666666666667</v>
      </c>
      <c r="F10" s="169">
        <v>31169.6316495549</v>
      </c>
      <c r="G10" s="170">
        <v>0.94888346452404249</v>
      </c>
      <c r="H10" s="171">
        <v>696.91773190000004</v>
      </c>
      <c r="I10" s="177">
        <v>0.94436056262915791</v>
      </c>
      <c r="J10" s="172">
        <v>45047</v>
      </c>
      <c r="K10" s="172">
        <v>224933.482567292</v>
      </c>
      <c r="L10" s="170">
        <v>0.255699901735218</v>
      </c>
      <c r="M10" s="173">
        <f t="shared" si="4"/>
        <v>4</v>
      </c>
      <c r="N10" s="173">
        <f t="shared" si="5"/>
        <v>3</v>
      </c>
      <c r="O10" s="173">
        <f t="shared" si="6"/>
        <v>4</v>
      </c>
      <c r="P10" s="173">
        <f t="shared" si="7"/>
        <v>1</v>
      </c>
      <c r="Q10" s="173">
        <f t="shared" si="8"/>
        <v>1</v>
      </c>
      <c r="R10" s="173">
        <f t="shared" si="9"/>
        <v>3</v>
      </c>
      <c r="S10">
        <v>1.7999999999999999E-2</v>
      </c>
      <c r="T10">
        <v>25.14</v>
      </c>
    </row>
    <row r="11" spans="1:20" ht="15.75" x14ac:dyDescent="0.45">
      <c r="A11" t="s">
        <v>326</v>
      </c>
      <c r="B11" s="167">
        <f t="shared" si="0"/>
        <v>1</v>
      </c>
      <c r="C11" s="167">
        <f t="shared" si="1"/>
        <v>3</v>
      </c>
      <c r="D11" s="168">
        <f t="shared" si="2"/>
        <v>1.6666666666666667</v>
      </c>
      <c r="E11" s="168">
        <f t="shared" si="3"/>
        <v>3.6666666666666665</v>
      </c>
      <c r="F11" s="169">
        <v>1134.2887057323701</v>
      </c>
      <c r="G11" s="170">
        <v>9.3164923062306947E-4</v>
      </c>
      <c r="H11" s="171">
        <v>137.6821285</v>
      </c>
      <c r="I11" s="177">
        <v>6.0489879294336114E-2</v>
      </c>
      <c r="J11" s="172">
        <v>2119</v>
      </c>
      <c r="K11" s="172">
        <v>409.216461502257</v>
      </c>
      <c r="L11" s="170">
        <v>0.27856305539430398</v>
      </c>
      <c r="M11" s="173">
        <f t="shared" si="4"/>
        <v>1</v>
      </c>
      <c r="N11" s="173">
        <f t="shared" si="5"/>
        <v>1</v>
      </c>
      <c r="O11" s="173">
        <f t="shared" si="6"/>
        <v>3</v>
      </c>
      <c r="P11" s="173">
        <f t="shared" si="7"/>
        <v>4</v>
      </c>
      <c r="Q11" s="173">
        <f t="shared" si="8"/>
        <v>4</v>
      </c>
      <c r="R11" s="173">
        <f t="shared" si="9"/>
        <v>3</v>
      </c>
      <c r="S11">
        <v>0.29499999999999998</v>
      </c>
      <c r="T11">
        <v>34.520000000000003</v>
      </c>
    </row>
    <row r="12" spans="1:20" ht="15.75" x14ac:dyDescent="0.45">
      <c r="A12" t="s">
        <v>330</v>
      </c>
      <c r="B12" s="167">
        <f t="shared" si="0"/>
        <v>2</v>
      </c>
      <c r="C12" s="167">
        <f t="shared" si="1"/>
        <v>2</v>
      </c>
      <c r="D12" s="168">
        <f t="shared" si="2"/>
        <v>2.3333333333333335</v>
      </c>
      <c r="E12" s="168">
        <f t="shared" si="3"/>
        <v>2.6666666666666665</v>
      </c>
      <c r="F12" s="169">
        <v>303295.86100074998</v>
      </c>
      <c r="G12" s="170">
        <v>0.10352544905960868</v>
      </c>
      <c r="H12" s="171">
        <v>446.98596020000002</v>
      </c>
      <c r="I12" s="177">
        <v>0.11112134852419968</v>
      </c>
      <c r="J12" s="172">
        <v>15242</v>
      </c>
      <c r="K12" s="172">
        <v>488.52467835207801</v>
      </c>
      <c r="L12" s="170">
        <v>3.7549080411801397E-2</v>
      </c>
      <c r="M12" s="173">
        <f t="shared" si="4"/>
        <v>2</v>
      </c>
      <c r="N12" s="173">
        <f t="shared" si="5"/>
        <v>2</v>
      </c>
      <c r="O12" s="173">
        <f t="shared" si="6"/>
        <v>3</v>
      </c>
      <c r="P12" s="173">
        <f t="shared" si="7"/>
        <v>3</v>
      </c>
      <c r="Q12" s="173">
        <f t="shared" si="8"/>
        <v>4</v>
      </c>
      <c r="R12" s="173">
        <f t="shared" si="9"/>
        <v>1</v>
      </c>
      <c r="S12">
        <v>7.8E-2</v>
      </c>
      <c r="T12">
        <v>33.770000000000003</v>
      </c>
    </row>
    <row r="13" spans="1:20" ht="15.75" x14ac:dyDescent="0.45">
      <c r="A13" t="s">
        <v>894</v>
      </c>
      <c r="B13" s="167">
        <f t="shared" si="0"/>
        <v>1</v>
      </c>
      <c r="C13" s="167">
        <f t="shared" si="1"/>
        <v>2</v>
      </c>
      <c r="D13" s="168">
        <f t="shared" si="2"/>
        <v>1</v>
      </c>
      <c r="E13" s="168">
        <f t="shared" si="3"/>
        <v>2.6666666666666665</v>
      </c>
      <c r="F13" s="169">
        <v>4824.0695049713604</v>
      </c>
      <c r="G13" s="170">
        <v>0</v>
      </c>
      <c r="H13" s="171">
        <v>100</v>
      </c>
      <c r="I13" s="177">
        <v>3.6923076923076922E-3</v>
      </c>
      <c r="J13" s="172">
        <v>76884</v>
      </c>
      <c r="K13" s="172">
        <v>2747.1568794705199</v>
      </c>
      <c r="L13" s="170">
        <v>0.455726590586574</v>
      </c>
      <c r="M13" s="173">
        <f t="shared" si="4"/>
        <v>1</v>
      </c>
      <c r="N13" s="173">
        <f t="shared" si="5"/>
        <v>1</v>
      </c>
      <c r="O13" s="173">
        <f t="shared" si="6"/>
        <v>1</v>
      </c>
      <c r="P13" s="173">
        <f t="shared" si="7"/>
        <v>1</v>
      </c>
      <c r="Q13" s="173">
        <f t="shared" si="8"/>
        <v>3</v>
      </c>
      <c r="R13" s="173">
        <f t="shared" si="9"/>
        <v>4</v>
      </c>
      <c r="S13">
        <v>0.80500000000000005</v>
      </c>
      <c r="T13">
        <v>63.93</v>
      </c>
    </row>
    <row r="14" spans="1:20" ht="15.75" x14ac:dyDescent="0.45">
      <c r="A14" t="s">
        <v>332</v>
      </c>
      <c r="B14" s="167">
        <f t="shared" si="0"/>
        <v>3</v>
      </c>
      <c r="C14" s="167">
        <f t="shared" si="1"/>
        <v>2</v>
      </c>
      <c r="D14" s="168">
        <f t="shared" si="2"/>
        <v>3</v>
      </c>
      <c r="E14" s="168">
        <f t="shared" si="3"/>
        <v>2.6666666666666665</v>
      </c>
      <c r="F14" s="169">
        <v>16994.647800557999</v>
      </c>
      <c r="G14" s="170">
        <v>0</v>
      </c>
      <c r="H14" s="171">
        <v>4766.7876299999998</v>
      </c>
      <c r="I14" s="177">
        <v>2.294850017088824</v>
      </c>
      <c r="J14" s="172">
        <v>20327</v>
      </c>
      <c r="K14" s="172">
        <v>5144.1402197464604</v>
      </c>
      <c r="L14" s="170">
        <v>0.58177035332461402</v>
      </c>
      <c r="M14" s="173">
        <f t="shared" si="4"/>
        <v>1</v>
      </c>
      <c r="N14" s="173">
        <f t="shared" si="5"/>
        <v>4</v>
      </c>
      <c r="O14" s="173">
        <f t="shared" si="6"/>
        <v>4</v>
      </c>
      <c r="P14" s="173">
        <f t="shared" si="7"/>
        <v>2</v>
      </c>
      <c r="Q14" s="173">
        <f t="shared" si="8"/>
        <v>2</v>
      </c>
      <c r="R14" s="173">
        <f t="shared" si="9"/>
        <v>4</v>
      </c>
      <c r="S14">
        <v>0.40400000000000003</v>
      </c>
      <c r="T14">
        <v>31.31</v>
      </c>
    </row>
    <row r="15" spans="1:20" ht="15.75" x14ac:dyDescent="0.45">
      <c r="A15" t="s">
        <v>336</v>
      </c>
      <c r="B15" s="167">
        <f t="shared" si="0"/>
        <v>1</v>
      </c>
      <c r="C15" s="167">
        <f t="shared" si="1"/>
        <v>2</v>
      </c>
      <c r="D15" s="168">
        <f t="shared" si="2"/>
        <v>1.6666666666666667</v>
      </c>
      <c r="E15" s="168">
        <f t="shared" si="3"/>
        <v>2.6666666666666665</v>
      </c>
      <c r="F15" s="169">
        <v>131229.98402304499</v>
      </c>
      <c r="G15" s="170">
        <v>0.20160875493657554</v>
      </c>
      <c r="H15" s="171">
        <v>343.99322269999999</v>
      </c>
      <c r="I15" s="177">
        <v>3.1762092793682133E-5</v>
      </c>
      <c r="J15" s="172">
        <v>3737</v>
      </c>
      <c r="K15" s="172">
        <v>62687.955157993099</v>
      </c>
      <c r="L15" s="170">
        <v>0.32961433581710198</v>
      </c>
      <c r="M15" s="173">
        <f t="shared" si="4"/>
        <v>2</v>
      </c>
      <c r="N15" s="173">
        <f t="shared" si="5"/>
        <v>2</v>
      </c>
      <c r="O15" s="173">
        <f t="shared" si="6"/>
        <v>1</v>
      </c>
      <c r="P15" s="173">
        <f t="shared" si="7"/>
        <v>4</v>
      </c>
      <c r="Q15" s="173">
        <f t="shared" si="8"/>
        <v>1</v>
      </c>
      <c r="R15" s="173">
        <f t="shared" si="9"/>
        <v>3</v>
      </c>
      <c r="S15">
        <v>1.6479999999999999</v>
      </c>
      <c r="T15">
        <v>41.51</v>
      </c>
    </row>
    <row r="16" spans="1:20" ht="15.75" x14ac:dyDescent="0.45">
      <c r="A16" t="s">
        <v>337</v>
      </c>
      <c r="B16" s="167">
        <f t="shared" si="0"/>
        <v>2</v>
      </c>
      <c r="C16" s="167">
        <f t="shared" si="1"/>
        <v>3</v>
      </c>
      <c r="D16" s="168">
        <f t="shared" si="2"/>
        <v>2.3333333333333335</v>
      </c>
      <c r="E16" s="168">
        <f t="shared" si="3"/>
        <v>4</v>
      </c>
      <c r="F16" s="169">
        <v>12279.939837480601</v>
      </c>
      <c r="G16" s="170">
        <v>0.42207340813102973</v>
      </c>
      <c r="H16" s="171">
        <v>194.53871749999999</v>
      </c>
      <c r="I16" s="177">
        <v>5.282760767160162E-2</v>
      </c>
      <c r="J16" s="172">
        <v>3249</v>
      </c>
      <c r="K16" s="172">
        <v>562.97672364370703</v>
      </c>
      <c r="L16" s="170">
        <v>0.54669361175514597</v>
      </c>
      <c r="M16" s="173">
        <f t="shared" si="4"/>
        <v>3</v>
      </c>
      <c r="N16" s="173">
        <f t="shared" si="5"/>
        <v>2</v>
      </c>
      <c r="O16" s="173">
        <f t="shared" si="6"/>
        <v>2</v>
      </c>
      <c r="P16" s="173">
        <f t="shared" si="7"/>
        <v>4</v>
      </c>
      <c r="Q16" s="173">
        <f t="shared" si="8"/>
        <v>4</v>
      </c>
      <c r="R16" s="173">
        <f t="shared" si="9"/>
        <v>4</v>
      </c>
      <c r="S16">
        <v>0.626</v>
      </c>
      <c r="T16">
        <v>51.29</v>
      </c>
    </row>
    <row r="17" spans="1:20" ht="15.75" x14ac:dyDescent="0.45">
      <c r="A17" t="s">
        <v>338</v>
      </c>
      <c r="B17" s="167">
        <f t="shared" si="0"/>
        <v>1</v>
      </c>
      <c r="C17" s="167">
        <f t="shared" si="1"/>
        <v>1</v>
      </c>
      <c r="D17" s="168">
        <f t="shared" si="2"/>
        <v>1.6666666666666667</v>
      </c>
      <c r="E17" s="168">
        <f t="shared" si="3"/>
        <v>1.3333333333333333</v>
      </c>
      <c r="F17" s="169">
        <v>942767.451526916</v>
      </c>
      <c r="G17" s="170">
        <v>6.5176410928883778E-3</v>
      </c>
      <c r="H17" s="171">
        <v>138.12026549999999</v>
      </c>
      <c r="I17" s="177">
        <v>7.1751582213874482E-2</v>
      </c>
      <c r="J17" s="172">
        <v>46437</v>
      </c>
      <c r="K17" s="172">
        <v>46827.364697620404</v>
      </c>
      <c r="L17" s="170">
        <v>7.0078157775932001E-2</v>
      </c>
      <c r="M17" s="173">
        <f t="shared" si="4"/>
        <v>1</v>
      </c>
      <c r="N17" s="173">
        <f t="shared" si="5"/>
        <v>1</v>
      </c>
      <c r="O17" s="173">
        <f t="shared" si="6"/>
        <v>3</v>
      </c>
      <c r="P17" s="173">
        <f t="shared" si="7"/>
        <v>1</v>
      </c>
      <c r="Q17" s="173">
        <f t="shared" si="8"/>
        <v>1</v>
      </c>
      <c r="R17" s="173">
        <f t="shared" si="9"/>
        <v>2</v>
      </c>
      <c r="S17">
        <v>1.7999999999999999E-2</v>
      </c>
      <c r="T17">
        <v>23.21</v>
      </c>
    </row>
    <row r="18" spans="1:20" ht="15.75" x14ac:dyDescent="0.45">
      <c r="A18" t="s">
        <v>339</v>
      </c>
      <c r="B18" s="167">
        <f t="shared" si="0"/>
        <v>3</v>
      </c>
      <c r="C18" s="167">
        <f t="shared" si="1"/>
        <v>3</v>
      </c>
      <c r="D18" s="168">
        <f t="shared" si="2"/>
        <v>3</v>
      </c>
      <c r="E18" s="168">
        <f t="shared" si="3"/>
        <v>3</v>
      </c>
      <c r="F18" s="169">
        <v>27561.353054721101</v>
      </c>
      <c r="G18" s="170">
        <v>0.64483126179502959</v>
      </c>
      <c r="H18" s="171">
        <v>739.81764659999999</v>
      </c>
      <c r="I18" s="177">
        <v>5.715249712072034E-2</v>
      </c>
      <c r="J18" s="172">
        <v>6662</v>
      </c>
      <c r="K18" s="172">
        <v>10822.288868449101</v>
      </c>
      <c r="L18" s="170">
        <v>0.32906629379399399</v>
      </c>
      <c r="M18" s="173">
        <f t="shared" si="4"/>
        <v>3</v>
      </c>
      <c r="N18" s="173">
        <f t="shared" si="5"/>
        <v>3</v>
      </c>
      <c r="O18" s="173">
        <f t="shared" si="6"/>
        <v>3</v>
      </c>
      <c r="P18" s="173">
        <f t="shared" si="7"/>
        <v>4</v>
      </c>
      <c r="Q18" s="173">
        <f t="shared" si="8"/>
        <v>2</v>
      </c>
      <c r="R18" s="173">
        <f t="shared" si="9"/>
        <v>3</v>
      </c>
      <c r="S18">
        <v>0.45300000000000001</v>
      </c>
      <c r="T18">
        <v>36.340000000000003</v>
      </c>
    </row>
    <row r="19" spans="1:20" ht="15.75" x14ac:dyDescent="0.45">
      <c r="A19" t="s">
        <v>343</v>
      </c>
      <c r="B19" s="167">
        <f t="shared" si="0"/>
        <v>2</v>
      </c>
      <c r="C19" s="167">
        <f t="shared" si="1"/>
        <v>2</v>
      </c>
      <c r="D19" s="168">
        <f t="shared" si="2"/>
        <v>2.6666666666666665</v>
      </c>
      <c r="E19" s="168">
        <f t="shared" si="3"/>
        <v>2</v>
      </c>
      <c r="F19" s="169">
        <v>3439356.5264902501</v>
      </c>
      <c r="G19" s="170">
        <v>0.29661162160400467</v>
      </c>
      <c r="H19" s="171">
        <v>743.10865909999995</v>
      </c>
      <c r="I19" s="177">
        <v>2.2969792829036235E-2</v>
      </c>
      <c r="J19" s="172">
        <v>24113</v>
      </c>
      <c r="K19" s="172">
        <v>40168.263968934698</v>
      </c>
      <c r="L19" s="170">
        <v>0.21632913794994599</v>
      </c>
      <c r="M19" s="173">
        <f t="shared" si="4"/>
        <v>3</v>
      </c>
      <c r="N19" s="173">
        <f t="shared" si="5"/>
        <v>3</v>
      </c>
      <c r="O19" s="173">
        <f t="shared" si="6"/>
        <v>2</v>
      </c>
      <c r="P19" s="173">
        <f t="shared" si="7"/>
        <v>2</v>
      </c>
      <c r="Q19" s="173">
        <f t="shared" si="8"/>
        <v>1</v>
      </c>
      <c r="R19" s="173">
        <f t="shared" si="9"/>
        <v>3</v>
      </c>
      <c r="S19">
        <v>0.154</v>
      </c>
      <c r="T19">
        <v>29.15</v>
      </c>
    </row>
    <row r="20" spans="1:20" ht="15.75" x14ac:dyDescent="0.45">
      <c r="A20" t="s">
        <v>344</v>
      </c>
      <c r="B20" s="167">
        <f t="shared" si="0"/>
        <v>3</v>
      </c>
      <c r="C20" s="167">
        <f t="shared" si="1"/>
        <v>2</v>
      </c>
      <c r="D20" s="168">
        <f t="shared" si="2"/>
        <v>3.3333333333333335</v>
      </c>
      <c r="E20" s="168">
        <f t="shared" si="3"/>
        <v>2.6666666666666665</v>
      </c>
      <c r="F20" s="169">
        <v>11452734.5077998</v>
      </c>
      <c r="G20" s="170">
        <v>0.50895822865114237</v>
      </c>
      <c r="H20" s="171">
        <v>1827.8213109999999</v>
      </c>
      <c r="I20" s="177">
        <v>0.18120287171116103</v>
      </c>
      <c r="J20" s="172">
        <v>15399</v>
      </c>
      <c r="K20" s="172">
        <v>2195.1970131217499</v>
      </c>
      <c r="L20" s="170">
        <v>0.10107308222084201</v>
      </c>
      <c r="M20" s="173">
        <f t="shared" si="4"/>
        <v>3</v>
      </c>
      <c r="N20" s="173">
        <f t="shared" si="5"/>
        <v>4</v>
      </c>
      <c r="O20" s="173">
        <f t="shared" si="6"/>
        <v>3</v>
      </c>
      <c r="P20" s="173">
        <f t="shared" si="7"/>
        <v>3</v>
      </c>
      <c r="Q20" s="173">
        <f t="shared" si="8"/>
        <v>3</v>
      </c>
      <c r="R20" s="173">
        <f t="shared" si="9"/>
        <v>2</v>
      </c>
      <c r="S20">
        <v>0.247</v>
      </c>
      <c r="T20">
        <v>44.66</v>
      </c>
    </row>
    <row r="21" spans="1:20" ht="15.75" x14ac:dyDescent="0.45">
      <c r="A21" t="s">
        <v>345</v>
      </c>
      <c r="B21" s="167">
        <f t="shared" si="0"/>
        <v>2</v>
      </c>
      <c r="C21" s="167">
        <f t="shared" si="1"/>
        <v>3</v>
      </c>
      <c r="D21" s="168">
        <f t="shared" si="2"/>
        <v>2.6666666666666665</v>
      </c>
      <c r="E21" s="168">
        <f t="shared" si="3"/>
        <v>3</v>
      </c>
      <c r="F21" s="169">
        <v>55157.426320650797</v>
      </c>
      <c r="G21" s="170">
        <v>0.41735747237774823</v>
      </c>
      <c r="H21" s="171">
        <v>585.94358780000005</v>
      </c>
      <c r="I21" s="177">
        <v>1.532687406563679E-2</v>
      </c>
      <c r="J21" s="172">
        <v>14130</v>
      </c>
      <c r="K21" s="172">
        <v>843.04018284295603</v>
      </c>
      <c r="L21" s="170">
        <v>7.6271527712065704E-2</v>
      </c>
      <c r="M21" s="173">
        <f t="shared" si="4"/>
        <v>3</v>
      </c>
      <c r="N21" s="173">
        <f t="shared" si="5"/>
        <v>3</v>
      </c>
      <c r="O21" s="173">
        <f t="shared" si="6"/>
        <v>2</v>
      </c>
      <c r="P21" s="173">
        <f t="shared" si="7"/>
        <v>3</v>
      </c>
      <c r="Q21" s="173">
        <f t="shared" si="8"/>
        <v>4</v>
      </c>
      <c r="R21" s="173">
        <f t="shared" si="9"/>
        <v>2</v>
      </c>
      <c r="S21">
        <v>0.63900000000000001</v>
      </c>
      <c r="T21">
        <v>42.13</v>
      </c>
    </row>
    <row r="22" spans="1:20" ht="15.75" x14ac:dyDescent="0.45">
      <c r="A22" t="s">
        <v>348</v>
      </c>
      <c r="B22" s="167">
        <f t="shared" si="0"/>
        <v>3</v>
      </c>
      <c r="C22" s="167">
        <f t="shared" si="1"/>
        <v>2</v>
      </c>
      <c r="D22" s="168">
        <f t="shared" si="2"/>
        <v>3</v>
      </c>
      <c r="E22" s="168">
        <f t="shared" si="3"/>
        <v>2.3333333333333335</v>
      </c>
      <c r="F22" s="169">
        <v>20191.063235637601</v>
      </c>
      <c r="G22" s="170">
        <v>0.36257185112133566</v>
      </c>
      <c r="H22" s="171">
        <v>549.95591660000002</v>
      </c>
      <c r="I22" s="177">
        <v>9.2491633899439471E-2</v>
      </c>
      <c r="J22" s="172">
        <v>16436</v>
      </c>
      <c r="K22" s="172">
        <v>4359.4642958087497</v>
      </c>
      <c r="L22" s="170">
        <v>0.10104156439727199</v>
      </c>
      <c r="M22" s="173">
        <f t="shared" si="4"/>
        <v>3</v>
      </c>
      <c r="N22" s="173">
        <f t="shared" si="5"/>
        <v>3</v>
      </c>
      <c r="O22" s="173">
        <f t="shared" si="6"/>
        <v>3</v>
      </c>
      <c r="P22" s="173">
        <f t="shared" si="7"/>
        <v>3</v>
      </c>
      <c r="Q22" s="173">
        <f t="shared" si="8"/>
        <v>2</v>
      </c>
      <c r="R22" s="173">
        <f t="shared" si="9"/>
        <v>2</v>
      </c>
      <c r="S22">
        <v>0.40400000000000003</v>
      </c>
      <c r="T22">
        <v>29.64</v>
      </c>
    </row>
    <row r="23" spans="1:20" ht="15.75" x14ac:dyDescent="0.45">
      <c r="A23" t="s">
        <v>350</v>
      </c>
      <c r="B23" s="167">
        <f t="shared" si="0"/>
        <v>1</v>
      </c>
      <c r="C23" s="167">
        <f t="shared" si="1"/>
        <v>2</v>
      </c>
      <c r="D23" s="168">
        <f t="shared" si="2"/>
        <v>1</v>
      </c>
      <c r="E23" s="168">
        <f t="shared" si="3"/>
        <v>2</v>
      </c>
      <c r="F23" s="169">
        <v>59098.007785876303</v>
      </c>
      <c r="G23" s="170">
        <v>6.9426693885771933E-3</v>
      </c>
      <c r="H23" s="171">
        <v>102.04489479999999</v>
      </c>
      <c r="I23" s="177">
        <v>2.0372398685651696E-3</v>
      </c>
      <c r="J23" s="172">
        <v>22795</v>
      </c>
      <c r="K23" s="172">
        <v>28712.420848062</v>
      </c>
      <c r="L23" s="170">
        <v>0.220675467701895</v>
      </c>
      <c r="M23" s="173">
        <f t="shared" si="4"/>
        <v>1</v>
      </c>
      <c r="N23" s="173">
        <f t="shared" si="5"/>
        <v>1</v>
      </c>
      <c r="O23" s="173">
        <f t="shared" si="6"/>
        <v>1</v>
      </c>
      <c r="P23" s="173">
        <f t="shared" si="7"/>
        <v>2</v>
      </c>
      <c r="Q23" s="173">
        <f t="shared" si="8"/>
        <v>1</v>
      </c>
      <c r="R23" s="173">
        <f t="shared" si="9"/>
        <v>3</v>
      </c>
      <c r="S23">
        <v>0.40400000000000003</v>
      </c>
      <c r="T23">
        <v>28.8</v>
      </c>
    </row>
    <row r="24" spans="1:20" ht="15.75" x14ac:dyDescent="0.45">
      <c r="A24" t="s">
        <v>351</v>
      </c>
      <c r="B24" s="167">
        <f t="shared" si="0"/>
        <v>3</v>
      </c>
      <c r="C24" s="167">
        <f t="shared" si="1"/>
        <v>3</v>
      </c>
      <c r="D24" s="168">
        <f t="shared" si="2"/>
        <v>3.3333333333333335</v>
      </c>
      <c r="E24" s="168">
        <f t="shared" si="3"/>
        <v>3</v>
      </c>
      <c r="F24" s="169">
        <v>3911.7135250046599</v>
      </c>
      <c r="G24" s="170">
        <v>0.72939936362246804</v>
      </c>
      <c r="H24" s="171">
        <v>5276.6870280000003</v>
      </c>
      <c r="I24" s="177">
        <v>1.5353301565690947E-2</v>
      </c>
      <c r="J24" s="174">
        <v>7617.8010471204179</v>
      </c>
      <c r="K24" s="172">
        <v>463.31758275569501</v>
      </c>
      <c r="L24" s="170">
        <v>9.7170967811073802E-2</v>
      </c>
      <c r="M24" s="173">
        <f t="shared" si="4"/>
        <v>4</v>
      </c>
      <c r="N24" s="173">
        <f t="shared" si="5"/>
        <v>4</v>
      </c>
      <c r="O24" s="173">
        <f t="shared" si="6"/>
        <v>2</v>
      </c>
      <c r="P24" s="173">
        <f t="shared" si="7"/>
        <v>3</v>
      </c>
      <c r="Q24" s="173">
        <f t="shared" si="8"/>
        <v>4</v>
      </c>
      <c r="R24" s="173">
        <f t="shared" si="9"/>
        <v>2</v>
      </c>
      <c r="S24">
        <v>0.33200000000000002</v>
      </c>
      <c r="T24">
        <v>32.049999999999997</v>
      </c>
    </row>
    <row r="25" spans="1:20" ht="15.75" x14ac:dyDescent="0.45">
      <c r="A25" t="s">
        <v>352</v>
      </c>
      <c r="B25" s="167">
        <f t="shared" si="0"/>
        <v>3</v>
      </c>
      <c r="C25" s="167">
        <f t="shared" si="1"/>
        <v>2</v>
      </c>
      <c r="D25" s="168">
        <f t="shared" si="2"/>
        <v>3</v>
      </c>
      <c r="E25" s="168">
        <f t="shared" si="3"/>
        <v>2.3333333333333335</v>
      </c>
      <c r="F25" s="169">
        <v>158309.65778528</v>
      </c>
      <c r="G25" s="170">
        <v>0.99533527484713791</v>
      </c>
      <c r="H25" s="171">
        <v>100</v>
      </c>
      <c r="I25" s="177">
        <v>0.60778196868814116</v>
      </c>
      <c r="J25" s="174">
        <v>23324.2</v>
      </c>
      <c r="K25" s="172">
        <v>374843.35605688801</v>
      </c>
      <c r="L25" s="170">
        <v>0.99461242863612598</v>
      </c>
      <c r="M25" s="173">
        <f t="shared" si="4"/>
        <v>4</v>
      </c>
      <c r="N25" s="173">
        <f t="shared" si="5"/>
        <v>1</v>
      </c>
      <c r="O25" s="173">
        <f t="shared" si="6"/>
        <v>4</v>
      </c>
      <c r="P25" s="173">
        <f t="shared" si="7"/>
        <v>2</v>
      </c>
      <c r="Q25" s="173">
        <f t="shared" si="8"/>
        <v>1</v>
      </c>
      <c r="R25" s="173">
        <f t="shared" si="9"/>
        <v>4</v>
      </c>
      <c r="S25">
        <v>0.40400000000000003</v>
      </c>
      <c r="T25">
        <v>27.67</v>
      </c>
    </row>
    <row r="26" spans="1:20" ht="15.75" x14ac:dyDescent="0.45">
      <c r="A26" t="s">
        <v>354</v>
      </c>
      <c r="B26" s="167">
        <f t="shared" si="0"/>
        <v>3</v>
      </c>
      <c r="C26" s="167">
        <f t="shared" si="1"/>
        <v>1</v>
      </c>
      <c r="D26" s="168">
        <f t="shared" si="2"/>
        <v>3</v>
      </c>
      <c r="E26" s="168">
        <f t="shared" si="3"/>
        <v>1</v>
      </c>
      <c r="F26" s="169">
        <v>1366497.73054364</v>
      </c>
      <c r="G26" s="170">
        <v>0.57514777294418384</v>
      </c>
      <c r="H26" s="171">
        <v>430.846993</v>
      </c>
      <c r="I26" s="177">
        <v>0.37265695065717608</v>
      </c>
      <c r="J26" s="172">
        <v>47985</v>
      </c>
      <c r="K26" s="172">
        <v>605957.25435404805</v>
      </c>
      <c r="L26" s="170">
        <v>1.2235174363711699E-2</v>
      </c>
      <c r="M26" s="173">
        <f t="shared" si="4"/>
        <v>3</v>
      </c>
      <c r="N26" s="173">
        <f t="shared" si="5"/>
        <v>2</v>
      </c>
      <c r="O26" s="173">
        <f t="shared" si="6"/>
        <v>4</v>
      </c>
      <c r="P26" s="173">
        <f t="shared" si="7"/>
        <v>1</v>
      </c>
      <c r="Q26" s="173">
        <f t="shared" si="8"/>
        <v>1</v>
      </c>
      <c r="R26" s="173">
        <f t="shared" si="9"/>
        <v>1</v>
      </c>
      <c r="S26">
        <v>1.7999999999999999E-2</v>
      </c>
      <c r="T26">
        <v>17.3</v>
      </c>
    </row>
    <row r="27" spans="1:20" ht="15.75" x14ac:dyDescent="0.45">
      <c r="A27" t="s">
        <v>355</v>
      </c>
      <c r="B27" s="167">
        <f t="shared" si="0"/>
        <v>3</v>
      </c>
      <c r="C27" s="167">
        <f t="shared" si="1"/>
        <v>3</v>
      </c>
      <c r="D27" s="168">
        <f t="shared" si="2"/>
        <v>3.3333333333333335</v>
      </c>
      <c r="E27" s="168">
        <f t="shared" si="3"/>
        <v>4</v>
      </c>
      <c r="F27" s="169">
        <v>60.152960000379998</v>
      </c>
      <c r="G27" s="170">
        <v>1</v>
      </c>
      <c r="H27" s="171">
        <v>797.51991629999998</v>
      </c>
      <c r="I27" s="177">
        <v>0.10867500000000001</v>
      </c>
      <c r="J27" s="172">
        <v>3370</v>
      </c>
      <c r="K27" s="172">
        <v>172.760455893358</v>
      </c>
      <c r="L27" s="170">
        <v>0.891942142164593</v>
      </c>
      <c r="M27" s="173">
        <f t="shared" si="4"/>
        <v>4</v>
      </c>
      <c r="N27" s="173">
        <f t="shared" si="5"/>
        <v>3</v>
      </c>
      <c r="O27" s="173">
        <f t="shared" si="6"/>
        <v>3</v>
      </c>
      <c r="P27" s="173">
        <f t="shared" si="7"/>
        <v>4</v>
      </c>
      <c r="Q27" s="173">
        <f t="shared" si="8"/>
        <v>4</v>
      </c>
      <c r="R27" s="173">
        <f t="shared" si="9"/>
        <v>4</v>
      </c>
      <c r="S27">
        <v>0.52</v>
      </c>
      <c r="T27">
        <v>45.1</v>
      </c>
    </row>
    <row r="28" spans="1:20" ht="15.75" x14ac:dyDescent="0.45">
      <c r="A28" t="s">
        <v>357</v>
      </c>
      <c r="B28" s="167">
        <f t="shared" si="0"/>
        <v>1</v>
      </c>
      <c r="C28" s="167">
        <f t="shared" si="1"/>
        <v>2</v>
      </c>
      <c r="D28" s="168">
        <f t="shared" si="2"/>
        <v>1.6666666666666667</v>
      </c>
      <c r="E28" s="168">
        <f t="shared" si="3"/>
        <v>2.6666666666666665</v>
      </c>
      <c r="F28" s="169">
        <v>1989.68701690903</v>
      </c>
      <c r="G28" s="170">
        <v>3.5931972319297054E-2</v>
      </c>
      <c r="H28" s="171">
        <v>1260.7539810000001</v>
      </c>
      <c r="I28" s="177">
        <v>1.713455844818785E-3</v>
      </c>
      <c r="J28" s="172">
        <v>16049</v>
      </c>
      <c r="K28" s="172">
        <v>758.80685694875297</v>
      </c>
      <c r="L28" s="170">
        <v>2.1820339152177799E-2</v>
      </c>
      <c r="M28" s="173">
        <f t="shared" si="4"/>
        <v>1</v>
      </c>
      <c r="N28" s="173">
        <f t="shared" si="5"/>
        <v>3</v>
      </c>
      <c r="O28" s="173">
        <f t="shared" si="6"/>
        <v>1</v>
      </c>
      <c r="P28" s="173">
        <f t="shared" si="7"/>
        <v>3</v>
      </c>
      <c r="Q28" s="173">
        <f t="shared" si="8"/>
        <v>4</v>
      </c>
      <c r="R28" s="173">
        <f t="shared" si="9"/>
        <v>1</v>
      </c>
      <c r="S28">
        <v>0.995</v>
      </c>
      <c r="T28">
        <v>38.130000000000003</v>
      </c>
    </row>
    <row r="29" spans="1:20" ht="15.75" x14ac:dyDescent="0.45">
      <c r="A29" t="s">
        <v>358</v>
      </c>
      <c r="B29" s="167">
        <f t="shared" si="0"/>
        <v>2</v>
      </c>
      <c r="C29" s="167">
        <f t="shared" si="1"/>
        <v>2</v>
      </c>
      <c r="D29" s="168">
        <f t="shared" si="2"/>
        <v>2.6666666666666665</v>
      </c>
      <c r="E29" s="168">
        <f t="shared" si="3"/>
        <v>2.3333333333333335</v>
      </c>
      <c r="F29" s="169">
        <v>536850.35906678205</v>
      </c>
      <c r="G29" s="170">
        <v>0.43810201080871336</v>
      </c>
      <c r="H29" s="171">
        <v>563.50383320000003</v>
      </c>
      <c r="I29" s="177">
        <v>3.0059953031019805E-2</v>
      </c>
      <c r="J29" s="172">
        <v>11109</v>
      </c>
      <c r="K29" s="172">
        <v>8571.8053933120591</v>
      </c>
      <c r="L29" s="170">
        <v>7.2749187717994504E-2</v>
      </c>
      <c r="M29" s="173">
        <f t="shared" si="4"/>
        <v>3</v>
      </c>
      <c r="N29" s="173">
        <f t="shared" si="5"/>
        <v>3</v>
      </c>
      <c r="O29" s="173">
        <f t="shared" si="6"/>
        <v>2</v>
      </c>
      <c r="P29" s="173">
        <f t="shared" si="7"/>
        <v>3</v>
      </c>
      <c r="Q29" s="173">
        <f t="shared" si="8"/>
        <v>2</v>
      </c>
      <c r="R29" s="173">
        <f t="shared" si="9"/>
        <v>2</v>
      </c>
      <c r="S29">
        <v>0.40400000000000003</v>
      </c>
      <c r="T29">
        <v>35.159999999999997</v>
      </c>
    </row>
    <row r="30" spans="1:20" ht="15.75" x14ac:dyDescent="0.45">
      <c r="A30" t="s">
        <v>359</v>
      </c>
      <c r="B30" s="167">
        <f t="shared" si="0"/>
        <v>2</v>
      </c>
      <c r="C30" s="167">
        <f t="shared" si="1"/>
        <v>3</v>
      </c>
      <c r="D30" s="168">
        <f t="shared" si="2"/>
        <v>2</v>
      </c>
      <c r="E30" s="168">
        <f t="shared" si="3"/>
        <v>3</v>
      </c>
      <c r="F30" s="169">
        <v>136127.54546361999</v>
      </c>
      <c r="G30" s="170">
        <v>0.26563232966665079</v>
      </c>
      <c r="H30" s="171">
        <v>936.02903089999995</v>
      </c>
      <c r="I30" s="177">
        <v>8.9866804641880391E-3</v>
      </c>
      <c r="J30" s="172">
        <v>12554</v>
      </c>
      <c r="K30" s="172">
        <v>1888.6597767261401</v>
      </c>
      <c r="L30" s="170">
        <v>0.296427511331947</v>
      </c>
      <c r="M30" s="173">
        <f t="shared" si="4"/>
        <v>2</v>
      </c>
      <c r="N30" s="173">
        <f t="shared" si="5"/>
        <v>3</v>
      </c>
      <c r="O30" s="173">
        <f t="shared" si="6"/>
        <v>1</v>
      </c>
      <c r="P30" s="173">
        <f t="shared" si="7"/>
        <v>3</v>
      </c>
      <c r="Q30" s="173">
        <f t="shared" si="8"/>
        <v>3</v>
      </c>
      <c r="R30" s="173">
        <f t="shared" si="9"/>
        <v>3</v>
      </c>
      <c r="S30">
        <v>0.626</v>
      </c>
      <c r="T30">
        <v>49.24</v>
      </c>
    </row>
    <row r="31" spans="1:20" ht="15.75" x14ac:dyDescent="0.45">
      <c r="A31" t="s">
        <v>360</v>
      </c>
      <c r="B31" s="167">
        <f t="shared" si="0"/>
        <v>2</v>
      </c>
      <c r="C31" s="167">
        <f t="shared" si="1"/>
        <v>3</v>
      </c>
      <c r="D31" s="168">
        <f t="shared" si="2"/>
        <v>2</v>
      </c>
      <c r="E31" s="168">
        <f t="shared" si="3"/>
        <v>3</v>
      </c>
      <c r="F31" s="169">
        <v>17620.204189601202</v>
      </c>
      <c r="G31" s="170">
        <v>0.40099732438683316</v>
      </c>
      <c r="H31" s="171">
        <v>329.1170027</v>
      </c>
      <c r="I31" s="177">
        <v>5.5572531491263717E-3</v>
      </c>
      <c r="J31" s="172">
        <v>8909</v>
      </c>
      <c r="K31" s="172">
        <v>1012.99527543333</v>
      </c>
      <c r="L31" s="170">
        <v>0.29799768647331099</v>
      </c>
      <c r="M31" s="173">
        <f t="shared" si="4"/>
        <v>3</v>
      </c>
      <c r="N31" s="173">
        <f t="shared" si="5"/>
        <v>2</v>
      </c>
      <c r="O31" s="173">
        <f t="shared" si="6"/>
        <v>1</v>
      </c>
      <c r="P31" s="173">
        <f t="shared" si="7"/>
        <v>3</v>
      </c>
      <c r="Q31" s="173">
        <f t="shared" si="8"/>
        <v>3</v>
      </c>
      <c r="R31" s="173">
        <f t="shared" si="9"/>
        <v>3</v>
      </c>
      <c r="S31">
        <v>0.29499999999999998</v>
      </c>
      <c r="T31">
        <v>35.479999999999997</v>
      </c>
    </row>
    <row r="32" spans="1:20" ht="15.75" x14ac:dyDescent="0.45">
      <c r="A32" t="s">
        <v>361</v>
      </c>
      <c r="B32" s="167">
        <f t="shared" si="0"/>
        <v>1</v>
      </c>
      <c r="C32" s="167">
        <f t="shared" si="1"/>
        <v>3</v>
      </c>
      <c r="D32" s="168">
        <f t="shared" si="2"/>
        <v>1.3333333333333333</v>
      </c>
      <c r="E32" s="168">
        <f t="shared" si="3"/>
        <v>3.3333333333333335</v>
      </c>
      <c r="F32" s="169">
        <v>3087.7481373226301</v>
      </c>
      <c r="G32" s="170">
        <v>2.5440723239886474E-2</v>
      </c>
      <c r="H32" s="171">
        <v>289.64466529999999</v>
      </c>
      <c r="I32" s="177">
        <v>3.0561797752808988E-4</v>
      </c>
      <c r="J32" s="172">
        <v>8639</v>
      </c>
      <c r="K32" s="172">
        <v>1584.7426288428801</v>
      </c>
      <c r="L32" s="170">
        <v>0.81624729896656201</v>
      </c>
      <c r="M32" s="173">
        <f t="shared" si="4"/>
        <v>1</v>
      </c>
      <c r="N32" s="173">
        <f t="shared" si="5"/>
        <v>2</v>
      </c>
      <c r="O32" s="173">
        <f t="shared" si="6"/>
        <v>1</v>
      </c>
      <c r="P32" s="173">
        <f t="shared" si="7"/>
        <v>3</v>
      </c>
      <c r="Q32" s="173">
        <f t="shared" si="8"/>
        <v>3</v>
      </c>
      <c r="R32" s="173">
        <f t="shared" si="9"/>
        <v>4</v>
      </c>
      <c r="S32">
        <v>0.29499999999999998</v>
      </c>
      <c r="T32">
        <v>36.159999999999997</v>
      </c>
    </row>
    <row r="33" spans="1:20" ht="15.75" x14ac:dyDescent="0.45">
      <c r="A33" t="s">
        <v>362</v>
      </c>
      <c r="B33" s="167">
        <f t="shared" si="0"/>
        <v>2</v>
      </c>
      <c r="C33" s="167">
        <f t="shared" si="1"/>
        <v>3</v>
      </c>
      <c r="D33" s="168">
        <f t="shared" si="2"/>
        <v>2</v>
      </c>
      <c r="E33" s="168">
        <f t="shared" si="3"/>
        <v>3</v>
      </c>
      <c r="F33" s="169">
        <v>149.4637607686</v>
      </c>
      <c r="G33" s="170">
        <v>0.67239196553665947</v>
      </c>
      <c r="H33" s="171">
        <v>100</v>
      </c>
      <c r="I33" s="177">
        <v>4.140236096537251E-2</v>
      </c>
      <c r="J33" s="172">
        <v>1410</v>
      </c>
      <c r="K33" s="172">
        <v>69.987815480310203</v>
      </c>
      <c r="L33" s="170">
        <v>0</v>
      </c>
      <c r="M33" s="173">
        <f t="shared" si="4"/>
        <v>3</v>
      </c>
      <c r="N33" s="173">
        <f t="shared" si="5"/>
        <v>1</v>
      </c>
      <c r="O33" s="173">
        <f t="shared" si="6"/>
        <v>2</v>
      </c>
      <c r="P33" s="173">
        <f t="shared" si="7"/>
        <v>4</v>
      </c>
      <c r="Q33" s="173">
        <f t="shared" si="8"/>
        <v>4</v>
      </c>
      <c r="R33" s="173">
        <f t="shared" si="9"/>
        <v>1</v>
      </c>
      <c r="S33">
        <v>0.67400000000000004</v>
      </c>
      <c r="T33">
        <v>49.55</v>
      </c>
    </row>
    <row r="34" spans="1:20" ht="15.75" x14ac:dyDescent="0.45">
      <c r="A34" t="s">
        <v>363</v>
      </c>
      <c r="B34" s="167">
        <f t="shared" ref="B34:B65" si="10">IF(AND(D34&lt;upone),1,IF(AND(D34&gt;uptwo),3,2))</f>
        <v>3</v>
      </c>
      <c r="C34" s="167">
        <f t="shared" ref="C34:C65" si="11">IF(AND(E34&lt;upone),1,IF(AND(E34&gt;uptwo),3,2))</f>
        <v>2</v>
      </c>
      <c r="D34" s="168">
        <f t="shared" si="2"/>
        <v>4</v>
      </c>
      <c r="E34" s="168">
        <f t="shared" si="3"/>
        <v>2</v>
      </c>
      <c r="F34" s="169">
        <v>80871.489204444602</v>
      </c>
      <c r="G34" s="170">
        <v>0.74630390420167725</v>
      </c>
      <c r="H34" s="171">
        <v>3763.5445</v>
      </c>
      <c r="I34" s="177">
        <v>2.2431741274255059</v>
      </c>
      <c r="J34" s="172">
        <v>29313</v>
      </c>
      <c r="K34" s="172">
        <v>8104.8752038316197</v>
      </c>
      <c r="L34" s="170">
        <v>9.5473782388278194E-2</v>
      </c>
      <c r="M34" s="173">
        <f t="shared" ref="M34:M65" si="12">IF(AND(G34&lt;eezupone),1,IF(AND(G34&lt;eezuptwo,G34&gt;eezlowtwo),2,IF(AND(G34&lt;eezupthree,G34&gt;eezlowthree),3,IF(AND(G34&gt;eezupthree),4))))</f>
        <v>4</v>
      </c>
      <c r="N34" s="173">
        <f t="shared" ref="N34:N65" si="13">IF(AND(H34&lt;disupone),1,IF(AND(H34&lt;disuptwo,H34&gt;dislowtwo),2,IF(AND(H34&lt;disupthree,H34&gt;dislowthree),3,IF(AND(H34&gt;disupthree),4))))</f>
        <v>4</v>
      </c>
      <c r="O34" s="173">
        <f t="shared" ref="O34:O65" si="14">IF(AND(I34&lt;subupone),1,IF(AND(I34&lt;subuptwo,I34&gt;sublowtwo),2,IF(AND(I34&lt;subupthree,I34&gt;sublowthree),3,IF(AND(I34&gt;subupthree),4))))</f>
        <v>4</v>
      </c>
      <c r="P34" s="173">
        <f t="shared" ref="P34:P65" si="15">IF(AND(J34&lt;GDPupone),4,IF(AND(J34&lt;gdpuptwo,J34&gt;GDPlowtwo),3,IF(AND(J34&lt;gdpupthree,J34&gt;gdplowthree),2,IF(AND(J34&gt;gdpupthree),1))))</f>
        <v>2</v>
      </c>
      <c r="Q34" s="173">
        <f t="shared" ref="Q34:Q65" si="16">IF(AND(K34&lt;valupone),4,IF(AND(K34&lt;valuptwo,K34&gt;vallowtwo),3,IF(AND(K34&lt;valupthree,K34&gt;vallowthree),2,IF(AND(K34&gt;valupthree),1))))</f>
        <v>2</v>
      </c>
      <c r="R34" s="173">
        <f t="shared" ref="R34:R65" si="17">IF(AND(L34&lt;repupone),1,IF(AND(L34&lt;repuptwo,L34&gt;replowtwo),2,IF(AND(L34&lt;repupthree,L34&gt;replowthree),3,IF(AND(2&gt;repupthree),4))))</f>
        <v>2</v>
      </c>
      <c r="S34">
        <v>0.40400000000000003</v>
      </c>
      <c r="T34">
        <v>25.81</v>
      </c>
    </row>
    <row r="35" spans="1:20" ht="15.75" x14ac:dyDescent="0.45">
      <c r="A35" t="s">
        <v>366</v>
      </c>
      <c r="B35" s="167">
        <f t="shared" si="10"/>
        <v>2</v>
      </c>
      <c r="C35" s="167">
        <f t="shared" si="11"/>
        <v>1</v>
      </c>
      <c r="D35" s="168">
        <f t="shared" si="2"/>
        <v>2.6666666666666665</v>
      </c>
      <c r="E35" s="168">
        <f t="shared" si="3"/>
        <v>1.3333333333333333</v>
      </c>
      <c r="F35" s="169">
        <v>119850.14278208801</v>
      </c>
      <c r="G35" s="170">
        <v>0.54441129985576364</v>
      </c>
      <c r="H35" s="171">
        <v>119.2247512</v>
      </c>
      <c r="I35" s="177">
        <v>1.8127503861559229</v>
      </c>
      <c r="J35" s="172">
        <v>42165</v>
      </c>
      <c r="K35" s="172">
        <v>74251.206503028705</v>
      </c>
      <c r="L35" s="170">
        <v>8.4038870968311002E-2</v>
      </c>
      <c r="M35" s="173">
        <f t="shared" si="12"/>
        <v>3</v>
      </c>
      <c r="N35" s="173">
        <f t="shared" si="13"/>
        <v>1</v>
      </c>
      <c r="O35" s="173">
        <f t="shared" si="14"/>
        <v>4</v>
      </c>
      <c r="P35" s="173">
        <f t="shared" si="15"/>
        <v>1</v>
      </c>
      <c r="Q35" s="173">
        <f t="shared" si="16"/>
        <v>1</v>
      </c>
      <c r="R35" s="173">
        <f t="shared" si="17"/>
        <v>2</v>
      </c>
      <c r="S35">
        <v>0.123</v>
      </c>
      <c r="T35">
        <v>20.87</v>
      </c>
    </row>
    <row r="36" spans="1:20" ht="15.75" x14ac:dyDescent="0.45">
      <c r="A36" t="s">
        <v>367</v>
      </c>
      <c r="B36" s="167">
        <f t="shared" si="10"/>
        <v>3</v>
      </c>
      <c r="C36" s="167">
        <f t="shared" si="11"/>
        <v>1</v>
      </c>
      <c r="D36" s="168">
        <f t="shared" si="2"/>
        <v>4</v>
      </c>
      <c r="E36" s="168">
        <f t="shared" si="3"/>
        <v>1.3333333333333333</v>
      </c>
      <c r="F36" s="169">
        <v>474499.77053972299</v>
      </c>
      <c r="G36" s="170">
        <v>0.69987462289213453</v>
      </c>
      <c r="H36" s="171">
        <v>2269.0940529999998</v>
      </c>
      <c r="I36" s="177">
        <v>0.27135085683571514</v>
      </c>
      <c r="J36" s="172">
        <v>42314</v>
      </c>
      <c r="K36" s="172">
        <v>76090.639161457002</v>
      </c>
      <c r="L36" s="170">
        <v>0.145855781269766</v>
      </c>
      <c r="M36" s="173">
        <f t="shared" si="12"/>
        <v>4</v>
      </c>
      <c r="N36" s="173">
        <f t="shared" si="13"/>
        <v>4</v>
      </c>
      <c r="O36" s="173">
        <f t="shared" si="14"/>
        <v>4</v>
      </c>
      <c r="P36" s="173">
        <f t="shared" si="15"/>
        <v>1</v>
      </c>
      <c r="Q36" s="173">
        <f t="shared" si="16"/>
        <v>1</v>
      </c>
      <c r="R36" s="173">
        <f t="shared" si="17"/>
        <v>2</v>
      </c>
      <c r="S36">
        <v>1.7999999999999999E-2</v>
      </c>
      <c r="T36">
        <v>27.3</v>
      </c>
    </row>
    <row r="37" spans="1:20" ht="15.75" x14ac:dyDescent="0.45">
      <c r="A37" t="s">
        <v>368</v>
      </c>
      <c r="B37" s="167">
        <f t="shared" si="10"/>
        <v>1</v>
      </c>
      <c r="C37" s="167">
        <f t="shared" si="11"/>
        <v>2</v>
      </c>
      <c r="D37" s="168">
        <f t="shared" si="2"/>
        <v>1.3333333333333333</v>
      </c>
      <c r="E37" s="168">
        <f t="shared" si="3"/>
        <v>2.6666666666666665</v>
      </c>
      <c r="F37" s="169">
        <v>24717.774003303999</v>
      </c>
      <c r="G37" s="170">
        <v>6.2299359061494088E-3</v>
      </c>
      <c r="H37" s="171">
        <v>117.0814795</v>
      </c>
      <c r="I37" s="177">
        <v>1.5016281986954337E-2</v>
      </c>
      <c r="J37" s="172">
        <v>19056</v>
      </c>
      <c r="K37" s="172">
        <v>16196.9326972856</v>
      </c>
      <c r="L37" s="170">
        <v>0.69036484137030896</v>
      </c>
      <c r="M37" s="173">
        <f t="shared" si="12"/>
        <v>1</v>
      </c>
      <c r="N37" s="173">
        <f t="shared" si="13"/>
        <v>1</v>
      </c>
      <c r="O37" s="173">
        <f t="shared" si="14"/>
        <v>2</v>
      </c>
      <c r="P37" s="173">
        <f t="shared" si="15"/>
        <v>2</v>
      </c>
      <c r="Q37" s="173">
        <f t="shared" si="16"/>
        <v>2</v>
      </c>
      <c r="R37" s="173">
        <f t="shared" si="17"/>
        <v>4</v>
      </c>
      <c r="S37">
        <v>0.29499999999999998</v>
      </c>
      <c r="T37">
        <v>35.61</v>
      </c>
    </row>
    <row r="38" spans="1:20" ht="15.75" x14ac:dyDescent="0.45">
      <c r="A38" t="s">
        <v>369</v>
      </c>
      <c r="B38" s="167">
        <f t="shared" si="10"/>
        <v>1</v>
      </c>
      <c r="C38" s="167">
        <f t="shared" si="11"/>
        <v>3</v>
      </c>
      <c r="D38" s="168">
        <f t="shared" si="2"/>
        <v>1.6666666666666667</v>
      </c>
      <c r="E38" s="168">
        <f t="shared" si="3"/>
        <v>3.6666666666666665</v>
      </c>
      <c r="F38" s="169">
        <v>3270.1433584598699</v>
      </c>
      <c r="G38" s="170">
        <v>8.951103215943372E-2</v>
      </c>
      <c r="H38" s="171">
        <v>101.0217968</v>
      </c>
      <c r="I38" s="177">
        <v>1.5889125799573564E-2</v>
      </c>
      <c r="J38" s="172">
        <v>1667</v>
      </c>
      <c r="K38" s="172">
        <v>136.02696868868799</v>
      </c>
      <c r="L38" s="170">
        <v>0.26682430536763801</v>
      </c>
      <c r="M38" s="173">
        <f t="shared" si="12"/>
        <v>2</v>
      </c>
      <c r="N38" s="173">
        <f t="shared" si="13"/>
        <v>1</v>
      </c>
      <c r="O38" s="173">
        <f t="shared" si="14"/>
        <v>2</v>
      </c>
      <c r="P38" s="173">
        <f t="shared" si="15"/>
        <v>4</v>
      </c>
      <c r="Q38" s="173">
        <f t="shared" si="16"/>
        <v>4</v>
      </c>
      <c r="R38" s="173">
        <f t="shared" si="17"/>
        <v>3</v>
      </c>
      <c r="S38">
        <v>0.878</v>
      </c>
      <c r="T38">
        <v>46.35</v>
      </c>
    </row>
    <row r="39" spans="1:20" ht="15.75" x14ac:dyDescent="0.45">
      <c r="A39" t="s">
        <v>370</v>
      </c>
      <c r="B39" s="167">
        <f t="shared" si="10"/>
        <v>2</v>
      </c>
      <c r="C39" s="167">
        <f t="shared" si="11"/>
        <v>3</v>
      </c>
      <c r="D39" s="168">
        <f t="shared" si="2"/>
        <v>2</v>
      </c>
      <c r="E39" s="168">
        <f t="shared" si="3"/>
        <v>3</v>
      </c>
      <c r="F39" s="169">
        <v>65794.729853846206</v>
      </c>
      <c r="G39" s="170">
        <v>3.0335588010856816E-2</v>
      </c>
      <c r="H39" s="171">
        <v>2129.241669</v>
      </c>
      <c r="I39" s="177">
        <v>2.7488435997252113E-3</v>
      </c>
      <c r="J39" s="172">
        <v>10044</v>
      </c>
      <c r="K39" s="172">
        <v>15125.9238812358</v>
      </c>
      <c r="L39" s="170">
        <v>0.68833142038045403</v>
      </c>
      <c r="M39" s="173">
        <f t="shared" si="12"/>
        <v>1</v>
      </c>
      <c r="N39" s="173">
        <f t="shared" si="13"/>
        <v>4</v>
      </c>
      <c r="O39" s="173">
        <f t="shared" si="14"/>
        <v>1</v>
      </c>
      <c r="P39" s="173">
        <f t="shared" si="15"/>
        <v>3</v>
      </c>
      <c r="Q39" s="173">
        <f t="shared" si="16"/>
        <v>2</v>
      </c>
      <c r="R39" s="173">
        <f t="shared" si="17"/>
        <v>4</v>
      </c>
      <c r="S39">
        <v>0.46700000000000003</v>
      </c>
      <c r="T39">
        <v>34.950000000000003</v>
      </c>
    </row>
    <row r="40" spans="1:20" ht="15.75" x14ac:dyDescent="0.45">
      <c r="A40" t="s">
        <v>371</v>
      </c>
      <c r="B40" s="167">
        <f t="shared" si="10"/>
        <v>3</v>
      </c>
      <c r="C40" s="167">
        <f t="shared" si="11"/>
        <v>1</v>
      </c>
      <c r="D40" s="168">
        <f t="shared" si="2"/>
        <v>4</v>
      </c>
      <c r="E40" s="168">
        <f t="shared" si="3"/>
        <v>1.6666666666666667</v>
      </c>
      <c r="F40" s="169">
        <v>274989.09105380398</v>
      </c>
      <c r="G40" s="170">
        <v>0.88207191041914823</v>
      </c>
      <c r="H40" s="171">
        <v>2337.6318900000001</v>
      </c>
      <c r="I40" s="177">
        <v>1.0215176112851698</v>
      </c>
      <c r="J40" s="172">
        <v>48111</v>
      </c>
      <c r="K40" s="172">
        <v>225065.326392171</v>
      </c>
      <c r="L40" s="170">
        <v>0.20978852642604201</v>
      </c>
      <c r="M40" s="173">
        <f t="shared" si="12"/>
        <v>4</v>
      </c>
      <c r="N40" s="173">
        <f t="shared" si="13"/>
        <v>4</v>
      </c>
      <c r="O40" s="173">
        <f t="shared" si="14"/>
        <v>4</v>
      </c>
      <c r="P40" s="173">
        <f t="shared" si="15"/>
        <v>1</v>
      </c>
      <c r="Q40" s="173">
        <f t="shared" si="16"/>
        <v>1</v>
      </c>
      <c r="R40" s="173">
        <f t="shared" si="17"/>
        <v>3</v>
      </c>
      <c r="S40">
        <v>1.7999999999999999E-2</v>
      </c>
      <c r="T40">
        <v>26.29</v>
      </c>
    </row>
    <row r="41" spans="1:20" ht="15.75" x14ac:dyDescent="0.45">
      <c r="A41" t="s">
        <v>372</v>
      </c>
      <c r="B41" s="167">
        <f t="shared" si="10"/>
        <v>3</v>
      </c>
      <c r="C41" s="167">
        <f t="shared" si="11"/>
        <v>3</v>
      </c>
      <c r="D41" s="168">
        <f t="shared" si="2"/>
        <v>3</v>
      </c>
      <c r="E41" s="168">
        <f t="shared" si="3"/>
        <v>3.3333333333333335</v>
      </c>
      <c r="F41" s="169">
        <v>139222.54377013401</v>
      </c>
      <c r="G41" s="170">
        <v>0.44109158736493964</v>
      </c>
      <c r="H41" s="171">
        <v>503.42806359999997</v>
      </c>
      <c r="I41" s="177">
        <v>6.3488649001835068E-2</v>
      </c>
      <c r="J41" s="172">
        <v>4412</v>
      </c>
      <c r="K41" s="172">
        <v>1204.5177512488101</v>
      </c>
      <c r="L41" s="170">
        <v>0.25475439179238801</v>
      </c>
      <c r="M41" s="173">
        <f t="shared" si="12"/>
        <v>3</v>
      </c>
      <c r="N41" s="173">
        <f t="shared" si="13"/>
        <v>3</v>
      </c>
      <c r="O41" s="173">
        <f t="shared" si="14"/>
        <v>3</v>
      </c>
      <c r="P41" s="173">
        <f t="shared" si="15"/>
        <v>4</v>
      </c>
      <c r="Q41" s="173">
        <f t="shared" si="16"/>
        <v>3</v>
      </c>
      <c r="R41" s="173">
        <f t="shared" si="17"/>
        <v>3</v>
      </c>
      <c r="S41">
        <v>0.377</v>
      </c>
      <c r="T41">
        <v>41.51</v>
      </c>
    </row>
    <row r="42" spans="1:20" ht="15.75" x14ac:dyDescent="0.45">
      <c r="A42" t="s">
        <v>373</v>
      </c>
      <c r="B42" s="167">
        <f t="shared" si="10"/>
        <v>3</v>
      </c>
      <c r="C42" s="167">
        <f t="shared" si="11"/>
        <v>2</v>
      </c>
      <c r="D42" s="168">
        <f t="shared" si="2"/>
        <v>3.3333333333333335</v>
      </c>
      <c r="E42" s="168">
        <f t="shared" si="3"/>
        <v>2.3333333333333335</v>
      </c>
      <c r="F42" s="169">
        <v>70910.878933266999</v>
      </c>
      <c r="G42" s="170">
        <v>0.33371153022508676</v>
      </c>
      <c r="H42" s="171">
        <v>1870.8367929999999</v>
      </c>
      <c r="I42" s="177">
        <v>0.1789893620978241</v>
      </c>
      <c r="J42" s="172">
        <v>26669</v>
      </c>
      <c r="K42" s="172">
        <v>8893.0515813234997</v>
      </c>
      <c r="L42" s="170">
        <v>0.297144208387083</v>
      </c>
      <c r="M42" s="173">
        <f t="shared" si="12"/>
        <v>3</v>
      </c>
      <c r="N42" s="173">
        <f t="shared" si="13"/>
        <v>4</v>
      </c>
      <c r="O42" s="173">
        <f t="shared" si="14"/>
        <v>3</v>
      </c>
      <c r="P42" s="173">
        <f t="shared" si="15"/>
        <v>2</v>
      </c>
      <c r="Q42" s="173">
        <f t="shared" si="16"/>
        <v>2</v>
      </c>
      <c r="R42" s="173">
        <f t="shared" si="17"/>
        <v>3</v>
      </c>
      <c r="S42">
        <v>0.40400000000000003</v>
      </c>
      <c r="T42">
        <v>34.31</v>
      </c>
    </row>
    <row r="43" spans="1:20" ht="15.75" x14ac:dyDescent="0.45">
      <c r="A43" t="s">
        <v>375</v>
      </c>
      <c r="B43" s="167">
        <f t="shared" si="10"/>
        <v>3</v>
      </c>
      <c r="C43" s="167">
        <f t="shared" si="11"/>
        <v>3</v>
      </c>
      <c r="D43" s="168">
        <f t="shared" si="2"/>
        <v>3</v>
      </c>
      <c r="E43" s="168">
        <f t="shared" si="3"/>
        <v>3.6666666666666665</v>
      </c>
      <c r="F43" s="169">
        <v>21271.8476807099</v>
      </c>
      <c r="G43" s="170">
        <v>0.44634347035761451</v>
      </c>
      <c r="H43" s="171">
        <v>740.20700690000001</v>
      </c>
      <c r="I43" s="177">
        <v>5.5162071980183601E-2</v>
      </c>
      <c r="J43" s="172">
        <v>7899</v>
      </c>
      <c r="K43" s="172">
        <v>502.60707590437801</v>
      </c>
      <c r="L43" s="170">
        <v>0.51909964388704499</v>
      </c>
      <c r="M43" s="173">
        <f t="shared" si="12"/>
        <v>3</v>
      </c>
      <c r="N43" s="173">
        <f t="shared" si="13"/>
        <v>3</v>
      </c>
      <c r="O43" s="173">
        <f t="shared" si="14"/>
        <v>3</v>
      </c>
      <c r="P43" s="173">
        <f t="shared" si="15"/>
        <v>3</v>
      </c>
      <c r="Q43" s="173">
        <f t="shared" si="16"/>
        <v>4</v>
      </c>
      <c r="R43" s="173">
        <f t="shared" si="17"/>
        <v>4</v>
      </c>
      <c r="S43">
        <v>0.84499999999999997</v>
      </c>
      <c r="T43">
        <v>40.11</v>
      </c>
    </row>
    <row r="44" spans="1:20" ht="15.75" x14ac:dyDescent="0.45">
      <c r="A44" t="s">
        <v>376</v>
      </c>
      <c r="B44" s="167">
        <f t="shared" si="10"/>
        <v>1</v>
      </c>
      <c r="C44" s="167">
        <f t="shared" si="11"/>
        <v>3</v>
      </c>
      <c r="D44" s="168">
        <f t="shared" si="2"/>
        <v>1.6666666666666667</v>
      </c>
      <c r="E44" s="168">
        <f t="shared" si="3"/>
        <v>4</v>
      </c>
      <c r="F44" s="169">
        <v>50421.755333640504</v>
      </c>
      <c r="G44" s="170">
        <v>0.27380584491940196</v>
      </c>
      <c r="H44" s="171">
        <v>220.32955609999999</v>
      </c>
      <c r="I44" s="177">
        <v>1.7082073434125269E-3</v>
      </c>
      <c r="J44" s="172">
        <v>1265</v>
      </c>
      <c r="K44" s="172">
        <v>567.63136457936696</v>
      </c>
      <c r="L44" s="170">
        <v>0.42276412874178998</v>
      </c>
      <c r="M44" s="173">
        <f t="shared" si="12"/>
        <v>2</v>
      </c>
      <c r="N44" s="173">
        <f t="shared" si="13"/>
        <v>2</v>
      </c>
      <c r="O44" s="173">
        <f t="shared" si="14"/>
        <v>1</v>
      </c>
      <c r="P44" s="173">
        <f t="shared" si="15"/>
        <v>4</v>
      </c>
      <c r="Q44" s="173">
        <f t="shared" si="16"/>
        <v>4</v>
      </c>
      <c r="R44" s="173">
        <f t="shared" si="17"/>
        <v>4</v>
      </c>
      <c r="S44">
        <v>0.63800000000000001</v>
      </c>
      <c r="T44">
        <v>47.45</v>
      </c>
    </row>
    <row r="45" spans="1:20" ht="15.75" x14ac:dyDescent="0.45">
      <c r="A45" t="s">
        <v>378</v>
      </c>
      <c r="B45" s="167">
        <f t="shared" si="10"/>
        <v>2</v>
      </c>
      <c r="C45" s="167">
        <f t="shared" si="11"/>
        <v>2</v>
      </c>
      <c r="D45" s="168">
        <f t="shared" si="2"/>
        <v>2</v>
      </c>
      <c r="E45" s="168">
        <f t="shared" si="3"/>
        <v>2.3333333333333335</v>
      </c>
      <c r="F45" s="169">
        <v>22809.500330790899</v>
      </c>
      <c r="G45" s="170">
        <v>1.3014365200906045E-2</v>
      </c>
      <c r="H45" s="171">
        <v>135.61368010000001</v>
      </c>
      <c r="I45" s="177">
        <v>0.40027177107364686</v>
      </c>
      <c r="J45" s="172">
        <v>7873</v>
      </c>
      <c r="K45" s="172">
        <v>3989.2718544540198</v>
      </c>
      <c r="L45" s="170">
        <v>0</v>
      </c>
      <c r="M45" s="173">
        <f t="shared" si="12"/>
        <v>1</v>
      </c>
      <c r="N45" s="173">
        <f t="shared" si="13"/>
        <v>1</v>
      </c>
      <c r="O45" s="173">
        <f t="shared" si="14"/>
        <v>4</v>
      </c>
      <c r="P45" s="173">
        <f t="shared" si="15"/>
        <v>3</v>
      </c>
      <c r="Q45" s="173">
        <f t="shared" si="16"/>
        <v>3</v>
      </c>
      <c r="R45" s="173">
        <f t="shared" si="17"/>
        <v>1</v>
      </c>
      <c r="S45">
        <v>0.62</v>
      </c>
      <c r="T45">
        <v>38.56</v>
      </c>
    </row>
    <row r="46" spans="1:20" ht="15.75" x14ac:dyDescent="0.45">
      <c r="A46" t="s">
        <v>379</v>
      </c>
      <c r="B46" s="167">
        <f t="shared" si="10"/>
        <v>2</v>
      </c>
      <c r="C46" s="167">
        <f t="shared" si="11"/>
        <v>3</v>
      </c>
      <c r="D46" s="168">
        <f t="shared" si="2"/>
        <v>2.6666666666666665</v>
      </c>
      <c r="E46" s="168">
        <f t="shared" si="3"/>
        <v>4</v>
      </c>
      <c r="F46" s="169">
        <v>0.76615845026999996</v>
      </c>
      <c r="G46" s="170">
        <v>1</v>
      </c>
      <c r="H46" s="171">
        <v>285.98720650000001</v>
      </c>
      <c r="I46" s="177">
        <v>3.748209953520009E-2</v>
      </c>
      <c r="J46" s="172">
        <v>1784</v>
      </c>
      <c r="K46" s="172">
        <v>1.49994151922185E-2</v>
      </c>
      <c r="L46" s="170">
        <v>1</v>
      </c>
      <c r="M46" s="173">
        <f t="shared" si="12"/>
        <v>4</v>
      </c>
      <c r="N46" s="173">
        <f t="shared" si="13"/>
        <v>2</v>
      </c>
      <c r="O46" s="173">
        <f t="shared" si="14"/>
        <v>2</v>
      </c>
      <c r="P46" s="173">
        <f t="shared" si="15"/>
        <v>4</v>
      </c>
      <c r="Q46" s="173">
        <f t="shared" si="16"/>
        <v>4</v>
      </c>
      <c r="R46" s="173">
        <f t="shared" si="17"/>
        <v>4</v>
      </c>
      <c r="S46">
        <v>0.995</v>
      </c>
      <c r="T46">
        <v>43.65</v>
      </c>
    </row>
    <row r="47" spans="1:20" ht="15.75" x14ac:dyDescent="0.45">
      <c r="A47" t="s">
        <v>380</v>
      </c>
      <c r="B47" s="167">
        <f t="shared" si="10"/>
        <v>3</v>
      </c>
      <c r="C47" s="167">
        <f t="shared" si="11"/>
        <v>3</v>
      </c>
      <c r="D47" s="168">
        <f t="shared" si="2"/>
        <v>3.3333333333333335</v>
      </c>
      <c r="E47" s="168">
        <f t="shared" si="3"/>
        <v>3.3333333333333335</v>
      </c>
      <c r="F47" s="169">
        <v>6239.4174186535902</v>
      </c>
      <c r="G47" s="170">
        <v>0.48709957914014762</v>
      </c>
      <c r="H47" s="171">
        <v>2388.4165280000002</v>
      </c>
      <c r="I47" s="177">
        <v>0.10179378046119153</v>
      </c>
      <c r="J47" s="172">
        <v>5271</v>
      </c>
      <c r="K47" s="172">
        <v>408.869986966201</v>
      </c>
      <c r="L47" s="170">
        <v>0.14114592482218999</v>
      </c>
      <c r="M47" s="173">
        <f t="shared" si="12"/>
        <v>3</v>
      </c>
      <c r="N47" s="173">
        <f t="shared" si="13"/>
        <v>4</v>
      </c>
      <c r="O47" s="173">
        <f t="shared" si="14"/>
        <v>3</v>
      </c>
      <c r="P47" s="173">
        <f t="shared" si="15"/>
        <v>4</v>
      </c>
      <c r="Q47" s="173">
        <f t="shared" si="16"/>
        <v>4</v>
      </c>
      <c r="R47" s="173">
        <f t="shared" si="17"/>
        <v>2</v>
      </c>
      <c r="S47">
        <v>0.29499999999999998</v>
      </c>
      <c r="T47">
        <v>41.27</v>
      </c>
    </row>
    <row r="48" spans="1:20" ht="15.75" x14ac:dyDescent="0.45">
      <c r="A48" t="s">
        <v>383</v>
      </c>
      <c r="B48" s="167">
        <f t="shared" si="10"/>
        <v>2</v>
      </c>
      <c r="C48" s="167">
        <f t="shared" si="11"/>
        <v>1</v>
      </c>
      <c r="D48" s="168">
        <f t="shared" si="2"/>
        <v>2.6666666666666665</v>
      </c>
      <c r="E48" s="168">
        <f t="shared" si="3"/>
        <v>1</v>
      </c>
      <c r="F48" s="169">
        <v>1267549.0567068299</v>
      </c>
      <c r="G48" s="170">
        <v>0.18095524093860429</v>
      </c>
      <c r="H48" s="171">
        <v>244.25987050000001</v>
      </c>
      <c r="I48" s="177">
        <v>0.42052199546089386</v>
      </c>
      <c r="J48" s="172">
        <v>49136</v>
      </c>
      <c r="K48" s="172">
        <v>402631.845766844</v>
      </c>
      <c r="L48" s="170">
        <v>3.3599952788294302E-3</v>
      </c>
      <c r="M48" s="173">
        <f t="shared" si="12"/>
        <v>2</v>
      </c>
      <c r="N48" s="173">
        <f t="shared" si="13"/>
        <v>2</v>
      </c>
      <c r="O48" s="173">
        <f t="shared" si="14"/>
        <v>4</v>
      </c>
      <c r="P48" s="173">
        <f t="shared" si="15"/>
        <v>1</v>
      </c>
      <c r="Q48" s="173">
        <f t="shared" si="16"/>
        <v>1</v>
      </c>
      <c r="R48" s="173">
        <f t="shared" si="17"/>
        <v>1</v>
      </c>
      <c r="S48">
        <v>0.123</v>
      </c>
      <c r="T48">
        <v>18.14</v>
      </c>
    </row>
    <row r="49" spans="1:20" ht="15.75" x14ac:dyDescent="0.45">
      <c r="A49" t="s">
        <v>384</v>
      </c>
      <c r="B49" s="167">
        <f t="shared" si="10"/>
        <v>2</v>
      </c>
      <c r="C49" s="167">
        <f t="shared" si="11"/>
        <v>3</v>
      </c>
      <c r="D49" s="168">
        <f t="shared" si="2"/>
        <v>2.6666666666666665</v>
      </c>
      <c r="E49" s="168">
        <f t="shared" si="3"/>
        <v>3.3333333333333335</v>
      </c>
      <c r="F49" s="169">
        <v>2378314.4005809198</v>
      </c>
      <c r="G49" s="170">
        <v>0.19031085147050983</v>
      </c>
      <c r="H49" s="171">
        <v>956.50398940000002</v>
      </c>
      <c r="I49" s="177">
        <v>0.13102769710659351</v>
      </c>
      <c r="J49" s="172">
        <v>6616</v>
      </c>
      <c r="K49" s="172">
        <v>189.96710185425701</v>
      </c>
      <c r="L49" s="170">
        <v>5.55326112196112E-2</v>
      </c>
      <c r="M49" s="173">
        <f t="shared" si="12"/>
        <v>2</v>
      </c>
      <c r="N49" s="173">
        <f t="shared" si="13"/>
        <v>3</v>
      </c>
      <c r="O49" s="173">
        <f t="shared" si="14"/>
        <v>3</v>
      </c>
      <c r="P49" s="173">
        <f t="shared" si="15"/>
        <v>4</v>
      </c>
      <c r="Q49" s="173">
        <f t="shared" si="16"/>
        <v>4</v>
      </c>
      <c r="R49" s="173">
        <f t="shared" si="17"/>
        <v>2</v>
      </c>
      <c r="S49">
        <v>1.403</v>
      </c>
      <c r="T49">
        <v>51.35</v>
      </c>
    </row>
    <row r="50" spans="1:20" ht="15.75" x14ac:dyDescent="0.45">
      <c r="A50" t="s">
        <v>385</v>
      </c>
      <c r="B50" s="167">
        <f t="shared" si="10"/>
        <v>2</v>
      </c>
      <c r="C50" s="167">
        <f t="shared" si="11"/>
        <v>2</v>
      </c>
      <c r="D50" s="168">
        <f t="shared" si="2"/>
        <v>2.6666666666666665</v>
      </c>
      <c r="E50" s="168">
        <f t="shared" si="3"/>
        <v>2.3333333333333335</v>
      </c>
      <c r="F50" s="169">
        <v>3518149.7902451302</v>
      </c>
      <c r="G50" s="170">
        <v>0.11400431228073098</v>
      </c>
      <c r="H50" s="171">
        <v>590.26359360000004</v>
      </c>
      <c r="I50" s="177">
        <v>5.6076384566027253E-2</v>
      </c>
      <c r="J50" s="172">
        <v>11720</v>
      </c>
      <c r="K50" s="172">
        <v>1620.88289695821</v>
      </c>
      <c r="L50" s="170">
        <v>1.05467249820066E-2</v>
      </c>
      <c r="M50" s="173">
        <f t="shared" si="12"/>
        <v>2</v>
      </c>
      <c r="N50" s="173">
        <f t="shared" si="13"/>
        <v>3</v>
      </c>
      <c r="O50" s="173">
        <f t="shared" si="14"/>
        <v>3</v>
      </c>
      <c r="P50" s="173">
        <f t="shared" si="15"/>
        <v>3</v>
      </c>
      <c r="Q50" s="173">
        <f t="shared" si="16"/>
        <v>3</v>
      </c>
      <c r="R50" s="173">
        <f t="shared" si="17"/>
        <v>1</v>
      </c>
      <c r="S50">
        <v>0.28599999999999998</v>
      </c>
      <c r="T50">
        <v>42.22</v>
      </c>
    </row>
    <row r="51" spans="1:20" ht="15.75" x14ac:dyDescent="0.45">
      <c r="A51" t="s">
        <v>792</v>
      </c>
      <c r="B51" s="167">
        <f t="shared" si="10"/>
        <v>3</v>
      </c>
      <c r="C51" s="167">
        <f t="shared" si="11"/>
        <v>2</v>
      </c>
      <c r="D51" s="168">
        <f t="shared" si="2"/>
        <v>3</v>
      </c>
      <c r="E51" s="168">
        <f t="shared" si="3"/>
        <v>2</v>
      </c>
      <c r="F51" s="169">
        <v>175453.33519515401</v>
      </c>
      <c r="G51" s="170">
        <v>0.16671721054091374</v>
      </c>
      <c r="H51" s="171">
        <v>1703.387907</v>
      </c>
      <c r="I51" s="177">
        <v>0.18922374122701011</v>
      </c>
      <c r="J51" s="172">
        <v>18077</v>
      </c>
      <c r="K51" s="172">
        <v>1713.1704166576801</v>
      </c>
      <c r="L51" s="170">
        <v>4.5198833436146798E-3</v>
      </c>
      <c r="M51" s="173">
        <f t="shared" si="12"/>
        <v>2</v>
      </c>
      <c r="N51" s="173">
        <f t="shared" si="13"/>
        <v>4</v>
      </c>
      <c r="O51" s="173">
        <f t="shared" si="14"/>
        <v>3</v>
      </c>
      <c r="P51" s="173">
        <f t="shared" si="15"/>
        <v>2</v>
      </c>
      <c r="Q51" s="173">
        <f t="shared" si="16"/>
        <v>3</v>
      </c>
      <c r="R51" s="173">
        <f t="shared" si="17"/>
        <v>1</v>
      </c>
      <c r="S51">
        <v>0.626</v>
      </c>
      <c r="T51">
        <v>50.94</v>
      </c>
    </row>
    <row r="52" spans="1:20" ht="15.75" x14ac:dyDescent="0.45">
      <c r="A52" t="s">
        <v>387</v>
      </c>
      <c r="B52" s="167">
        <f t="shared" si="10"/>
        <v>3</v>
      </c>
      <c r="C52" s="167">
        <f t="shared" si="11"/>
        <v>3</v>
      </c>
      <c r="D52" s="168">
        <f t="shared" si="2"/>
        <v>3</v>
      </c>
      <c r="E52" s="168">
        <f t="shared" si="3"/>
        <v>3.3333333333333335</v>
      </c>
      <c r="F52" s="169">
        <v>907.28560000000004</v>
      </c>
      <c r="G52" s="170">
        <v>1</v>
      </c>
      <c r="H52" s="171">
        <v>3151.1996570000001</v>
      </c>
      <c r="I52" s="177">
        <v>0</v>
      </c>
      <c r="J52" s="172">
        <v>17944</v>
      </c>
      <c r="K52" s="174">
        <v>452.58049999999997</v>
      </c>
      <c r="L52" s="170">
        <v>1</v>
      </c>
      <c r="M52" s="173">
        <f t="shared" si="12"/>
        <v>4</v>
      </c>
      <c r="N52" s="173">
        <f t="shared" si="13"/>
        <v>4</v>
      </c>
      <c r="O52" s="173">
        <f t="shared" si="14"/>
        <v>1</v>
      </c>
      <c r="P52" s="173">
        <f t="shared" si="15"/>
        <v>2</v>
      </c>
      <c r="Q52" s="173">
        <f t="shared" si="16"/>
        <v>4</v>
      </c>
      <c r="R52" s="173">
        <f t="shared" si="17"/>
        <v>4</v>
      </c>
      <c r="S52">
        <v>1.1299999999999999</v>
      </c>
      <c r="T52">
        <v>63.83</v>
      </c>
    </row>
    <row r="53" spans="1:20" ht="15.75" x14ac:dyDescent="0.45">
      <c r="A53" t="s">
        <v>388</v>
      </c>
      <c r="B53" s="167">
        <f t="shared" si="10"/>
        <v>3</v>
      </c>
      <c r="C53" s="167">
        <f t="shared" si="11"/>
        <v>1</v>
      </c>
      <c r="D53" s="168">
        <f t="shared" si="2"/>
        <v>3.3333333333333335</v>
      </c>
      <c r="E53" s="168">
        <f t="shared" si="3"/>
        <v>1.3333333333333333</v>
      </c>
      <c r="F53" s="169">
        <v>238093.720767358</v>
      </c>
      <c r="G53" s="170">
        <v>0.36010632569496009</v>
      </c>
      <c r="H53" s="171">
        <v>508.00418430000002</v>
      </c>
      <c r="I53" s="177">
        <v>0.22825811310815391</v>
      </c>
      <c r="J53" s="172">
        <v>69231</v>
      </c>
      <c r="K53" s="172">
        <v>89488.886566712696</v>
      </c>
      <c r="L53" s="170">
        <v>7.4109231018144095E-2</v>
      </c>
      <c r="M53" s="173">
        <f t="shared" si="12"/>
        <v>3</v>
      </c>
      <c r="N53" s="173">
        <f t="shared" si="13"/>
        <v>3</v>
      </c>
      <c r="O53" s="173">
        <f t="shared" si="14"/>
        <v>4</v>
      </c>
      <c r="P53" s="173">
        <f t="shared" si="15"/>
        <v>1</v>
      </c>
      <c r="Q53" s="173">
        <f t="shared" si="16"/>
        <v>1</v>
      </c>
      <c r="R53" s="173">
        <f t="shared" si="17"/>
        <v>2</v>
      </c>
      <c r="S53">
        <v>1.7999999999999999E-2</v>
      </c>
      <c r="T53">
        <v>23.76</v>
      </c>
    </row>
    <row r="54" spans="1:20" ht="15.75" x14ac:dyDescent="0.45">
      <c r="A54" t="s">
        <v>389</v>
      </c>
      <c r="B54" s="167">
        <f t="shared" si="10"/>
        <v>2</v>
      </c>
      <c r="C54" s="167">
        <f t="shared" si="11"/>
        <v>1</v>
      </c>
      <c r="D54" s="168">
        <f t="shared" si="2"/>
        <v>2.3333333333333335</v>
      </c>
      <c r="E54" s="168">
        <f t="shared" si="3"/>
        <v>1.6666666666666667</v>
      </c>
      <c r="F54" s="169">
        <v>1230.1031151017201</v>
      </c>
      <c r="G54" s="170">
        <v>0</v>
      </c>
      <c r="H54" s="171">
        <v>4370.9839529999999</v>
      </c>
      <c r="I54" s="177">
        <v>2.7805719733079121E-2</v>
      </c>
      <c r="J54" s="172">
        <v>35179</v>
      </c>
      <c r="K54" s="172">
        <v>3855.2161467810201</v>
      </c>
      <c r="L54" s="170">
        <v>0</v>
      </c>
      <c r="M54" s="173">
        <f t="shared" si="12"/>
        <v>1</v>
      </c>
      <c r="N54" s="173">
        <f t="shared" si="13"/>
        <v>4</v>
      </c>
      <c r="O54" s="173">
        <f t="shared" si="14"/>
        <v>2</v>
      </c>
      <c r="P54" s="173">
        <f t="shared" si="15"/>
        <v>1</v>
      </c>
      <c r="Q54" s="173">
        <f t="shared" si="16"/>
        <v>3</v>
      </c>
      <c r="R54" s="173">
        <f t="shared" si="17"/>
        <v>1</v>
      </c>
      <c r="S54">
        <v>0.14000000000000001</v>
      </c>
      <c r="T54">
        <v>36.869999999999997</v>
      </c>
    </row>
    <row r="55" spans="1:20" ht="15.75" x14ac:dyDescent="0.45">
      <c r="A55" t="s">
        <v>390</v>
      </c>
      <c r="B55" s="167">
        <f t="shared" si="10"/>
        <v>3</v>
      </c>
      <c r="C55" s="167">
        <f t="shared" si="11"/>
        <v>2</v>
      </c>
      <c r="D55" s="168">
        <f t="shared" si="2"/>
        <v>3</v>
      </c>
      <c r="E55" s="168">
        <f t="shared" si="3"/>
        <v>2</v>
      </c>
      <c r="F55" s="169">
        <v>346523.626572493</v>
      </c>
      <c r="G55" s="170">
        <v>0.24554011900745634</v>
      </c>
      <c r="H55" s="171">
        <v>1619.962614</v>
      </c>
      <c r="I55" s="177">
        <v>0.16294009949600985</v>
      </c>
      <c r="J55" s="172">
        <v>36833</v>
      </c>
      <c r="K55" s="172">
        <v>44264.746420046198</v>
      </c>
      <c r="L55" s="170">
        <v>0.44944354117827401</v>
      </c>
      <c r="M55" s="173">
        <f t="shared" si="12"/>
        <v>2</v>
      </c>
      <c r="N55" s="173">
        <f t="shared" si="13"/>
        <v>4</v>
      </c>
      <c r="O55" s="173">
        <f t="shared" si="14"/>
        <v>3</v>
      </c>
      <c r="P55" s="173">
        <f t="shared" si="15"/>
        <v>1</v>
      </c>
      <c r="Q55" s="173">
        <f t="shared" si="16"/>
        <v>1</v>
      </c>
      <c r="R55" s="173">
        <f t="shared" si="17"/>
        <v>4</v>
      </c>
      <c r="S55">
        <v>0.21099999999999999</v>
      </c>
      <c r="T55">
        <v>32.520000000000003</v>
      </c>
    </row>
    <row r="56" spans="1:20" ht="15.75" x14ac:dyDescent="0.45">
      <c r="A56" t="s">
        <v>895</v>
      </c>
      <c r="B56" s="167">
        <f t="shared" si="10"/>
        <v>2</v>
      </c>
      <c r="C56" s="167">
        <f t="shared" si="11"/>
        <v>2</v>
      </c>
      <c r="D56" s="168">
        <f t="shared" si="2"/>
        <v>2</v>
      </c>
      <c r="E56" s="168">
        <f t="shared" si="3"/>
        <v>2.6666666666666665</v>
      </c>
      <c r="F56" s="169">
        <v>26501.461376441901</v>
      </c>
      <c r="G56" s="170">
        <v>0.41023056250361167</v>
      </c>
      <c r="H56" s="171">
        <v>405.51224730000001</v>
      </c>
      <c r="I56" s="177">
        <v>1.3257233830845773E-2</v>
      </c>
      <c r="J56" s="172">
        <v>3609</v>
      </c>
      <c r="K56" s="172">
        <v>4446.5601679563097</v>
      </c>
      <c r="L56" s="170">
        <v>5.5264470433597099E-2</v>
      </c>
      <c r="M56" s="173">
        <f t="shared" si="12"/>
        <v>3</v>
      </c>
      <c r="N56" s="173">
        <f t="shared" si="13"/>
        <v>2</v>
      </c>
      <c r="O56" s="173">
        <f t="shared" si="14"/>
        <v>1</v>
      </c>
      <c r="P56" s="173">
        <f t="shared" si="15"/>
        <v>4</v>
      </c>
      <c r="Q56" s="173">
        <f t="shared" si="16"/>
        <v>2</v>
      </c>
      <c r="R56" s="173">
        <f t="shared" si="17"/>
        <v>2</v>
      </c>
      <c r="S56">
        <v>0.63800000000000001</v>
      </c>
      <c r="T56">
        <v>45.11</v>
      </c>
    </row>
    <row r="57" spans="1:20" ht="15.75" x14ac:dyDescent="0.45">
      <c r="A57" t="s">
        <v>392</v>
      </c>
      <c r="B57" s="167">
        <f t="shared" si="10"/>
        <v>3</v>
      </c>
      <c r="C57" s="167">
        <f t="shared" si="11"/>
        <v>1</v>
      </c>
      <c r="D57" s="168">
        <f t="shared" si="2"/>
        <v>3.3333333333333335</v>
      </c>
      <c r="E57" s="168">
        <f t="shared" si="3"/>
        <v>1.3333333333333333</v>
      </c>
      <c r="F57" s="169">
        <v>3214418.9039948001</v>
      </c>
      <c r="G57" s="170">
        <v>0.27757192117625856</v>
      </c>
      <c r="H57" s="171">
        <v>2718.18723</v>
      </c>
      <c r="I57" s="177">
        <v>0.26003652515903414</v>
      </c>
      <c r="J57" s="172">
        <v>41275</v>
      </c>
      <c r="K57" s="172">
        <v>29640.121186907501</v>
      </c>
      <c r="L57" s="170">
        <v>0.11792831490988601</v>
      </c>
      <c r="M57" s="173">
        <f t="shared" si="12"/>
        <v>2</v>
      </c>
      <c r="N57" s="173">
        <f t="shared" si="13"/>
        <v>4</v>
      </c>
      <c r="O57" s="173">
        <f t="shared" si="14"/>
        <v>4</v>
      </c>
      <c r="P57" s="173">
        <f t="shared" si="15"/>
        <v>1</v>
      </c>
      <c r="Q57" s="173">
        <f t="shared" si="16"/>
        <v>1</v>
      </c>
      <c r="R57" s="173">
        <f t="shared" si="17"/>
        <v>2</v>
      </c>
      <c r="S57">
        <v>0.22800000000000001</v>
      </c>
      <c r="T57">
        <v>21.4</v>
      </c>
    </row>
    <row r="58" spans="1:20" ht="15.75" x14ac:dyDescent="0.45">
      <c r="A58" t="s">
        <v>395</v>
      </c>
      <c r="B58" s="167">
        <f t="shared" si="10"/>
        <v>3</v>
      </c>
      <c r="C58" s="167">
        <f t="shared" si="11"/>
        <v>3</v>
      </c>
      <c r="D58" s="168">
        <f t="shared" si="2"/>
        <v>3.3333333333333335</v>
      </c>
      <c r="E58" s="168">
        <f t="shared" si="3"/>
        <v>4</v>
      </c>
      <c r="F58" s="169">
        <v>1608.80277424989</v>
      </c>
      <c r="G58" s="170">
        <v>0.88939847892330171</v>
      </c>
      <c r="H58" s="171">
        <v>730.93672070000002</v>
      </c>
      <c r="I58" s="177">
        <v>8.4795644391408118E-2</v>
      </c>
      <c r="J58" s="172">
        <v>3361</v>
      </c>
      <c r="K58" s="172">
        <v>593.59447272290197</v>
      </c>
      <c r="L58" s="170">
        <v>0.55643014766510701</v>
      </c>
      <c r="M58" s="173">
        <f t="shared" si="12"/>
        <v>4</v>
      </c>
      <c r="N58" s="173">
        <f t="shared" si="13"/>
        <v>3</v>
      </c>
      <c r="O58" s="173">
        <f t="shared" si="14"/>
        <v>3</v>
      </c>
      <c r="P58" s="173">
        <f t="shared" si="15"/>
        <v>4</v>
      </c>
      <c r="Q58" s="173">
        <f t="shared" si="16"/>
        <v>4</v>
      </c>
      <c r="R58" s="173">
        <f t="shared" si="17"/>
        <v>4</v>
      </c>
      <c r="S58">
        <v>0.41</v>
      </c>
      <c r="T58">
        <v>56.6</v>
      </c>
    </row>
    <row r="59" spans="1:20" ht="15.75" x14ac:dyDescent="0.45">
      <c r="A59" t="s">
        <v>400</v>
      </c>
      <c r="B59" s="167">
        <f t="shared" si="10"/>
        <v>1</v>
      </c>
      <c r="C59" s="167">
        <f t="shared" si="11"/>
        <v>2</v>
      </c>
      <c r="D59" s="168">
        <f t="shared" si="2"/>
        <v>1</v>
      </c>
      <c r="E59" s="168">
        <f t="shared" si="3"/>
        <v>2.3333333333333335</v>
      </c>
      <c r="F59" s="169">
        <v>1363.4302586666599</v>
      </c>
      <c r="G59" s="170">
        <v>0</v>
      </c>
      <c r="H59" s="171">
        <v>125.7149496</v>
      </c>
      <c r="I59" s="177">
        <v>3.4046783625730991E-3</v>
      </c>
      <c r="J59" s="172">
        <v>71887</v>
      </c>
      <c r="K59" s="172">
        <v>2818.28369753273</v>
      </c>
      <c r="L59" s="170">
        <v>0.303418716166106</v>
      </c>
      <c r="M59" s="173">
        <f t="shared" si="12"/>
        <v>1</v>
      </c>
      <c r="N59" s="173">
        <f t="shared" si="13"/>
        <v>1</v>
      </c>
      <c r="O59" s="173">
        <f t="shared" si="14"/>
        <v>1</v>
      </c>
      <c r="P59" s="173">
        <f t="shared" si="15"/>
        <v>1</v>
      </c>
      <c r="Q59" s="173">
        <f t="shared" si="16"/>
        <v>3</v>
      </c>
      <c r="R59" s="173">
        <f t="shared" si="17"/>
        <v>3</v>
      </c>
      <c r="S59">
        <v>0.46700000000000003</v>
      </c>
      <c r="T59">
        <v>36.11</v>
      </c>
    </row>
    <row r="60" spans="1:20" ht="15.75" x14ac:dyDescent="0.45">
      <c r="A60" t="s">
        <v>403</v>
      </c>
      <c r="B60" s="167">
        <f t="shared" si="10"/>
        <v>3</v>
      </c>
      <c r="C60" s="167">
        <f t="shared" si="11"/>
        <v>2</v>
      </c>
      <c r="D60" s="168">
        <f t="shared" si="2"/>
        <v>4</v>
      </c>
      <c r="E60" s="168">
        <f t="shared" si="3"/>
        <v>2.3333333333333335</v>
      </c>
      <c r="F60" s="169">
        <v>242405.51020692699</v>
      </c>
      <c r="G60" s="170">
        <v>0.88620466471273418</v>
      </c>
      <c r="H60" s="171">
        <v>4539.4889730000004</v>
      </c>
      <c r="I60" s="177">
        <v>2.940057943955475</v>
      </c>
      <c r="J60" s="172">
        <v>25710</v>
      </c>
      <c r="K60" s="172">
        <v>67056.598834375807</v>
      </c>
      <c r="L60" s="170">
        <v>0.40762088727489298</v>
      </c>
      <c r="M60" s="173">
        <f t="shared" si="12"/>
        <v>4</v>
      </c>
      <c r="N60" s="173">
        <f t="shared" si="13"/>
        <v>4</v>
      </c>
      <c r="O60" s="173">
        <f t="shared" si="14"/>
        <v>4</v>
      </c>
      <c r="P60" s="173">
        <f t="shared" si="15"/>
        <v>2</v>
      </c>
      <c r="Q60" s="173">
        <f t="shared" si="16"/>
        <v>1</v>
      </c>
      <c r="R60" s="173">
        <f t="shared" si="17"/>
        <v>4</v>
      </c>
      <c r="S60">
        <v>0.40400000000000003</v>
      </c>
      <c r="T60">
        <v>27.09</v>
      </c>
    </row>
    <row r="61" spans="1:20" ht="15.75" x14ac:dyDescent="0.45">
      <c r="A61" t="s">
        <v>404</v>
      </c>
      <c r="B61" s="167">
        <f t="shared" si="10"/>
        <v>3</v>
      </c>
      <c r="C61" s="167">
        <f t="shared" si="11"/>
        <v>3</v>
      </c>
      <c r="D61" s="168">
        <f t="shared" si="2"/>
        <v>3</v>
      </c>
      <c r="E61" s="168">
        <f t="shared" si="3"/>
        <v>3.3333333333333335</v>
      </c>
      <c r="F61" s="169">
        <v>55.6</v>
      </c>
      <c r="G61" s="170">
        <v>1</v>
      </c>
      <c r="H61" s="171">
        <v>1417.1222829999999</v>
      </c>
      <c r="I61" s="177">
        <v>9.2398648648648647E-5</v>
      </c>
      <c r="J61" s="172">
        <v>18525</v>
      </c>
      <c r="K61" s="172">
        <v>3.3399714285714301</v>
      </c>
      <c r="L61" s="170">
        <v>1</v>
      </c>
      <c r="M61" s="173">
        <f t="shared" si="12"/>
        <v>4</v>
      </c>
      <c r="N61" s="173">
        <f t="shared" si="13"/>
        <v>4</v>
      </c>
      <c r="O61" s="173">
        <f t="shared" si="14"/>
        <v>1</v>
      </c>
      <c r="P61" s="173">
        <f t="shared" si="15"/>
        <v>2</v>
      </c>
      <c r="Q61" s="173">
        <f t="shared" si="16"/>
        <v>4</v>
      </c>
      <c r="R61" s="173">
        <f t="shared" si="17"/>
        <v>4</v>
      </c>
      <c r="S61">
        <v>0.626</v>
      </c>
      <c r="T61">
        <v>48.42</v>
      </c>
    </row>
    <row r="62" spans="1:20" ht="15.75" x14ac:dyDescent="0.45">
      <c r="A62" t="s">
        <v>406</v>
      </c>
      <c r="B62" s="167">
        <f t="shared" si="10"/>
        <v>2</v>
      </c>
      <c r="C62" s="167">
        <f t="shared" si="11"/>
        <v>3</v>
      </c>
      <c r="D62" s="168">
        <f t="shared" si="2"/>
        <v>2.3333333333333335</v>
      </c>
      <c r="E62" s="168">
        <f t="shared" si="3"/>
        <v>3</v>
      </c>
      <c r="F62" s="169">
        <v>102.36758598351</v>
      </c>
      <c r="G62" s="170">
        <v>0.34709456180517523</v>
      </c>
      <c r="H62" s="171">
        <v>605.40964080000003</v>
      </c>
      <c r="I62" s="177">
        <v>8.653061224489796E-4</v>
      </c>
      <c r="J62" s="172">
        <v>855</v>
      </c>
      <c r="K62" s="172">
        <v>59.035032669299298</v>
      </c>
      <c r="L62" s="170">
        <v>0</v>
      </c>
      <c r="M62" s="173">
        <f t="shared" si="12"/>
        <v>3</v>
      </c>
      <c r="N62" s="173">
        <f t="shared" si="13"/>
        <v>3</v>
      </c>
      <c r="O62" s="173">
        <f t="shared" si="14"/>
        <v>1</v>
      </c>
      <c r="P62" s="173">
        <f t="shared" si="15"/>
        <v>4</v>
      </c>
      <c r="Q62" s="173">
        <f t="shared" si="16"/>
        <v>4</v>
      </c>
      <c r="R62" s="173">
        <f t="shared" si="17"/>
        <v>1</v>
      </c>
      <c r="S62">
        <v>0.63800000000000001</v>
      </c>
      <c r="T62">
        <v>44.11</v>
      </c>
    </row>
    <row r="63" spans="1:20" ht="15.75" x14ac:dyDescent="0.45">
      <c r="A63" t="s">
        <v>407</v>
      </c>
      <c r="B63" s="167">
        <f t="shared" si="10"/>
        <v>1</v>
      </c>
      <c r="C63" s="167">
        <f t="shared" si="11"/>
        <v>3</v>
      </c>
      <c r="D63" s="168">
        <f t="shared" si="2"/>
        <v>1.3333333333333333</v>
      </c>
      <c r="E63" s="168">
        <f t="shared" si="3"/>
        <v>3.3333333333333335</v>
      </c>
      <c r="F63" s="169">
        <v>5070.6954047047102</v>
      </c>
      <c r="G63" s="170">
        <v>0</v>
      </c>
      <c r="H63" s="171">
        <v>284.3290867</v>
      </c>
      <c r="I63" s="177">
        <v>0</v>
      </c>
      <c r="J63" s="172">
        <v>8678</v>
      </c>
      <c r="K63" s="172">
        <v>1602.70373458585</v>
      </c>
      <c r="L63" s="170">
        <v>0.51898348915884696</v>
      </c>
      <c r="M63" s="173">
        <f t="shared" si="12"/>
        <v>1</v>
      </c>
      <c r="N63" s="173">
        <f t="shared" si="13"/>
        <v>2</v>
      </c>
      <c r="O63" s="173">
        <f t="shared" si="14"/>
        <v>1</v>
      </c>
      <c r="P63" s="173">
        <f t="shared" si="15"/>
        <v>3</v>
      </c>
      <c r="Q63" s="173">
        <f t="shared" si="16"/>
        <v>3</v>
      </c>
      <c r="R63" s="173">
        <f t="shared" si="17"/>
        <v>4</v>
      </c>
      <c r="S63">
        <v>1.1299999999999999</v>
      </c>
      <c r="T63">
        <v>58.87</v>
      </c>
    </row>
    <row r="64" spans="1:20" ht="15.75" x14ac:dyDescent="0.45">
      <c r="A64" t="s">
        <v>408</v>
      </c>
      <c r="B64" s="167">
        <f t="shared" si="10"/>
        <v>3</v>
      </c>
      <c r="C64" s="167">
        <f t="shared" si="11"/>
        <v>1</v>
      </c>
      <c r="D64" s="168">
        <f t="shared" si="2"/>
        <v>4</v>
      </c>
      <c r="E64" s="168">
        <f t="shared" si="3"/>
        <v>1.6666666666666667</v>
      </c>
      <c r="F64" s="169">
        <v>153092.06887595</v>
      </c>
      <c r="G64" s="170">
        <v>0.98933902849124411</v>
      </c>
      <c r="H64" s="171">
        <v>5349.4037230000004</v>
      </c>
      <c r="I64" s="177">
        <v>9.5744422007358612</v>
      </c>
      <c r="J64" s="172">
        <v>29972</v>
      </c>
      <c r="K64" s="172">
        <v>58205.981185696197</v>
      </c>
      <c r="L64" s="170">
        <v>5.9216960286991797E-2</v>
      </c>
      <c r="M64" s="173">
        <f t="shared" si="12"/>
        <v>4</v>
      </c>
      <c r="N64" s="173">
        <f t="shared" si="13"/>
        <v>4</v>
      </c>
      <c r="O64" s="173">
        <f t="shared" si="14"/>
        <v>4</v>
      </c>
      <c r="P64" s="173">
        <f t="shared" si="15"/>
        <v>2</v>
      </c>
      <c r="Q64" s="173">
        <f t="shared" si="16"/>
        <v>1</v>
      </c>
      <c r="R64" s="173">
        <f t="shared" si="17"/>
        <v>2</v>
      </c>
      <c r="S64">
        <v>0.40400000000000003</v>
      </c>
      <c r="T64">
        <v>26.68</v>
      </c>
    </row>
    <row r="65" spans="1:20" ht="15.75" x14ac:dyDescent="0.45">
      <c r="A65" t="s">
        <v>411</v>
      </c>
      <c r="B65" s="167">
        <f t="shared" si="10"/>
        <v>1</v>
      </c>
      <c r="C65" s="167">
        <f t="shared" si="11"/>
        <v>3</v>
      </c>
      <c r="D65" s="168">
        <f t="shared" si="2"/>
        <v>1.6666666666666667</v>
      </c>
      <c r="E65" s="168">
        <f t="shared" si="3"/>
        <v>3.6666666666666665</v>
      </c>
      <c r="F65" s="169">
        <v>27094.471050501801</v>
      </c>
      <c r="G65" s="170">
        <v>0.10155218904819442</v>
      </c>
      <c r="H65" s="171">
        <v>211.71743380000001</v>
      </c>
      <c r="I65" s="177">
        <v>6.9812787001059693E-3</v>
      </c>
      <c r="J65" s="172">
        <v>1505</v>
      </c>
      <c r="K65" s="172">
        <v>313.57196150120899</v>
      </c>
      <c r="L65" s="170">
        <v>0.16754005026358701</v>
      </c>
      <c r="M65" s="173">
        <f t="shared" si="12"/>
        <v>2</v>
      </c>
      <c r="N65" s="173">
        <f t="shared" si="13"/>
        <v>2</v>
      </c>
      <c r="O65" s="173">
        <f t="shared" si="14"/>
        <v>1</v>
      </c>
      <c r="P65" s="173">
        <f t="shared" si="15"/>
        <v>4</v>
      </c>
      <c r="Q65" s="173">
        <f t="shared" si="16"/>
        <v>4</v>
      </c>
      <c r="R65" s="173">
        <f t="shared" si="17"/>
        <v>3</v>
      </c>
      <c r="S65">
        <v>0.67400000000000004</v>
      </c>
      <c r="T65">
        <v>42.52</v>
      </c>
    </row>
    <row r="66" spans="1:20" ht="15.75" x14ac:dyDescent="0.45">
      <c r="A66" t="s">
        <v>413</v>
      </c>
      <c r="B66" s="167">
        <f t="shared" ref="B66:B97" si="18">IF(AND(D66&lt;upone),1,IF(AND(D66&gt;uptwo),3,2))</f>
        <v>1</v>
      </c>
      <c r="C66" s="167">
        <f t="shared" ref="C66:C97" si="19">IF(AND(E66&lt;upone),1,IF(AND(E66&gt;uptwo),3,2))</f>
        <v>2</v>
      </c>
      <c r="D66" s="168">
        <f t="shared" ref="D66:D122" si="20">AVERAGE(M66,N66,O66)</f>
        <v>1.6666666666666667</v>
      </c>
      <c r="E66" s="168">
        <f t="shared" ref="E66:E122" si="21">AVERAGE(P66,Q66,R66)</f>
        <v>2</v>
      </c>
      <c r="F66" s="169">
        <v>1593991.9076032401</v>
      </c>
      <c r="G66" s="170">
        <v>2.9563141334613394E-2</v>
      </c>
      <c r="H66" s="171">
        <v>195.708395</v>
      </c>
      <c r="I66" s="177">
        <v>5.3393382948054853E-2</v>
      </c>
      <c r="J66" s="172">
        <v>27267</v>
      </c>
      <c r="K66" s="172">
        <v>28558.461589406699</v>
      </c>
      <c r="L66" s="170">
        <v>0.35403399444110001</v>
      </c>
      <c r="M66" s="173">
        <f t="shared" ref="M66:M97" si="22">IF(AND(G66&lt;eezupone),1,IF(AND(G66&lt;eezuptwo,G66&gt;eezlowtwo),2,IF(AND(G66&lt;eezupthree,G66&gt;eezlowthree),3,IF(AND(G66&gt;eezupthree),4))))</f>
        <v>1</v>
      </c>
      <c r="N66" s="173">
        <f t="shared" ref="N66:N97" si="23">IF(AND(H66&lt;disupone),1,IF(AND(H66&lt;disuptwo,H66&gt;dislowtwo),2,IF(AND(H66&lt;disupthree,H66&gt;dislowthree),3,IF(AND(H66&gt;disupthree),4))))</f>
        <v>2</v>
      </c>
      <c r="O66" s="173">
        <f t="shared" ref="O66:O97" si="24">IF(AND(I66&lt;subupone),1,IF(AND(I66&lt;subuptwo,I66&gt;sublowtwo),2,IF(AND(I66&lt;subupthree,I66&gt;sublowthree),3,IF(AND(I66&gt;subupthree),4))))</f>
        <v>2</v>
      </c>
      <c r="P66" s="173">
        <f t="shared" ref="P66:P97" si="25">IF(AND(J66&lt;GDPupone),4,IF(AND(J66&lt;gdpuptwo,J66&gt;GDPlowtwo),3,IF(AND(J66&lt;gdpupthree,J66&gt;gdplowthree),2,IF(AND(J66&gt;gdpupthree),1))))</f>
        <v>2</v>
      </c>
      <c r="Q66" s="173">
        <f t="shared" ref="Q66:Q97" si="26">IF(AND(K66&lt;valupone),4,IF(AND(K66&lt;valuptwo,K66&gt;vallowtwo),3,IF(AND(K66&lt;valupthree,K66&gt;vallowthree),2,IF(AND(K66&gt;valupthree),1))))</f>
        <v>1</v>
      </c>
      <c r="R66" s="173">
        <f t="shared" ref="R66:R97" si="27">IF(AND(L66&lt;repupone),1,IF(AND(L66&lt;repuptwo,L66&gt;replowtwo),2,IF(AND(L66&lt;repupthree,L66&gt;replowthree),3,IF(AND(2&gt;repupthree),4))))</f>
        <v>3</v>
      </c>
      <c r="S66">
        <v>0.42499999999999999</v>
      </c>
      <c r="T66">
        <v>38.51</v>
      </c>
    </row>
    <row r="67" spans="1:20" ht="15.75" x14ac:dyDescent="0.45">
      <c r="A67" t="s">
        <v>416</v>
      </c>
      <c r="B67" s="167">
        <f t="shared" si="18"/>
        <v>1</v>
      </c>
      <c r="C67" s="167">
        <f t="shared" si="19"/>
        <v>3</v>
      </c>
      <c r="D67" s="168">
        <f t="shared" si="20"/>
        <v>1</v>
      </c>
      <c r="E67" s="168">
        <f t="shared" si="21"/>
        <v>3</v>
      </c>
      <c r="F67" s="169">
        <v>184909.641654195</v>
      </c>
      <c r="G67" s="170">
        <v>6.8324571325636858E-3</v>
      </c>
      <c r="H67" s="171">
        <v>108.150924</v>
      </c>
      <c r="I67" s="177">
        <v>3.8119887976674595E-3</v>
      </c>
      <c r="J67" s="172">
        <v>4328</v>
      </c>
      <c r="K67" s="172">
        <v>12947.2743337473</v>
      </c>
      <c r="L67" s="170">
        <v>0.217739309231614</v>
      </c>
      <c r="M67" s="173">
        <f t="shared" si="22"/>
        <v>1</v>
      </c>
      <c r="N67" s="173">
        <f t="shared" si="23"/>
        <v>1</v>
      </c>
      <c r="O67" s="173">
        <f t="shared" si="24"/>
        <v>1</v>
      </c>
      <c r="P67" s="173">
        <f t="shared" si="25"/>
        <v>4</v>
      </c>
      <c r="Q67" s="173">
        <f t="shared" si="26"/>
        <v>2</v>
      </c>
      <c r="R67" s="173">
        <f t="shared" si="27"/>
        <v>3</v>
      </c>
      <c r="S67">
        <v>1.0580000000000001</v>
      </c>
      <c r="T67">
        <v>46.77</v>
      </c>
    </row>
    <row r="68" spans="1:20" ht="15.75" x14ac:dyDescent="0.45">
      <c r="A68" t="s">
        <v>417</v>
      </c>
      <c r="B68" s="167">
        <f t="shared" si="18"/>
        <v>2</v>
      </c>
      <c r="C68" s="167">
        <f t="shared" si="19"/>
        <v>2</v>
      </c>
      <c r="D68" s="168">
        <f t="shared" si="20"/>
        <v>2.6666666666666665</v>
      </c>
      <c r="E68" s="168">
        <f t="shared" si="21"/>
        <v>2</v>
      </c>
      <c r="F68" s="169">
        <v>6953.0149427382103</v>
      </c>
      <c r="G68" s="170">
        <v>0.12167164514789716</v>
      </c>
      <c r="H68" s="171">
        <v>1392.199245</v>
      </c>
      <c r="I68" s="177">
        <v>1.8019516728624535E-2</v>
      </c>
      <c r="J68" s="172">
        <v>20422</v>
      </c>
      <c r="K68" s="172">
        <v>11624.1636319513</v>
      </c>
      <c r="L68" s="170">
        <v>0.11781607059393399</v>
      </c>
      <c r="M68" s="173">
        <f t="shared" si="22"/>
        <v>2</v>
      </c>
      <c r="N68" s="173">
        <f t="shared" si="23"/>
        <v>4</v>
      </c>
      <c r="O68" s="173">
        <f t="shared" si="24"/>
        <v>2</v>
      </c>
      <c r="P68" s="173">
        <f t="shared" si="25"/>
        <v>2</v>
      </c>
      <c r="Q68" s="173">
        <f t="shared" si="26"/>
        <v>2</v>
      </c>
      <c r="R68" s="173">
        <f t="shared" si="27"/>
        <v>2</v>
      </c>
      <c r="S68">
        <v>0.16500000000000001</v>
      </c>
      <c r="T68">
        <v>20.329999999999998</v>
      </c>
    </row>
    <row r="69" spans="1:20" ht="15.75" x14ac:dyDescent="0.45">
      <c r="A69" t="s">
        <v>418</v>
      </c>
      <c r="B69" s="167">
        <f t="shared" si="18"/>
        <v>2</v>
      </c>
      <c r="C69" s="167">
        <f t="shared" si="19"/>
        <v>2</v>
      </c>
      <c r="D69" s="168">
        <f t="shared" si="20"/>
        <v>2</v>
      </c>
      <c r="E69" s="168">
        <f t="shared" si="21"/>
        <v>2</v>
      </c>
      <c r="F69" s="169">
        <v>1050740.508253</v>
      </c>
      <c r="G69" s="170">
        <v>0.10126026649662408</v>
      </c>
      <c r="H69" s="171">
        <v>226.32965859999999</v>
      </c>
      <c r="I69" s="177">
        <v>2.4507019666539766E-2</v>
      </c>
      <c r="J69" s="172">
        <v>18938</v>
      </c>
      <c r="K69" s="172">
        <v>4097.6203453262397</v>
      </c>
      <c r="L69" s="170">
        <v>5.5434270715508001E-2</v>
      </c>
      <c r="M69" s="173">
        <f t="shared" si="22"/>
        <v>2</v>
      </c>
      <c r="N69" s="173">
        <f t="shared" si="23"/>
        <v>2</v>
      </c>
      <c r="O69" s="173">
        <f t="shared" si="24"/>
        <v>2</v>
      </c>
      <c r="P69" s="173">
        <f t="shared" si="25"/>
        <v>2</v>
      </c>
      <c r="Q69" s="173">
        <f t="shared" si="26"/>
        <v>2</v>
      </c>
      <c r="R69" s="173">
        <f t="shared" si="27"/>
        <v>2</v>
      </c>
      <c r="S69">
        <v>0.29699999999999999</v>
      </c>
      <c r="T69">
        <v>47.02</v>
      </c>
    </row>
    <row r="70" spans="1:20" ht="15.75" x14ac:dyDescent="0.45">
      <c r="A70" t="s">
        <v>421</v>
      </c>
      <c r="B70" s="167">
        <f t="shared" si="18"/>
        <v>2</v>
      </c>
      <c r="C70" s="167">
        <f t="shared" si="19"/>
        <v>3</v>
      </c>
      <c r="D70" s="168">
        <f t="shared" si="20"/>
        <v>2</v>
      </c>
      <c r="E70" s="168">
        <f t="shared" si="21"/>
        <v>3.3333333333333335</v>
      </c>
      <c r="F70" s="169">
        <v>683.67507105525999</v>
      </c>
      <c r="G70" s="170">
        <v>0</v>
      </c>
      <c r="H70" s="171">
        <v>929.12872679999998</v>
      </c>
      <c r="I70" s="177">
        <v>1.7704081632653062E-2</v>
      </c>
      <c r="J70" s="172">
        <v>16643</v>
      </c>
      <c r="K70" s="174">
        <v>333.87547074792991</v>
      </c>
      <c r="L70" s="170">
        <v>0.212754671874782</v>
      </c>
      <c r="M70" s="173">
        <f t="shared" si="22"/>
        <v>1</v>
      </c>
      <c r="N70" s="173">
        <f t="shared" si="23"/>
        <v>3</v>
      </c>
      <c r="O70" s="173">
        <f t="shared" si="24"/>
        <v>2</v>
      </c>
      <c r="P70" s="173">
        <f t="shared" si="25"/>
        <v>3</v>
      </c>
      <c r="Q70" s="173">
        <f t="shared" si="26"/>
        <v>4</v>
      </c>
      <c r="R70" s="173">
        <f t="shared" si="27"/>
        <v>3</v>
      </c>
      <c r="S70">
        <v>0.40400000000000003</v>
      </c>
      <c r="T70">
        <v>31.34</v>
      </c>
    </row>
    <row r="71" spans="1:20" ht="15.75" x14ac:dyDescent="0.45">
      <c r="A71" t="s">
        <v>422</v>
      </c>
      <c r="B71" s="167">
        <f t="shared" si="18"/>
        <v>1</v>
      </c>
      <c r="C71" s="167">
        <f t="shared" si="19"/>
        <v>2</v>
      </c>
      <c r="D71" s="168">
        <f t="shared" si="20"/>
        <v>1.3333333333333333</v>
      </c>
      <c r="E71" s="168">
        <f t="shared" si="21"/>
        <v>2.3333333333333335</v>
      </c>
      <c r="F71" s="169">
        <v>1248365.2724565</v>
      </c>
      <c r="G71" s="170">
        <v>1.5503022429072403E-3</v>
      </c>
      <c r="H71" s="171">
        <v>113.723857</v>
      </c>
      <c r="I71" s="177">
        <v>2.0558136802428871E-2</v>
      </c>
      <c r="J71" s="172">
        <v>8330</v>
      </c>
      <c r="K71" s="172">
        <v>10925.9886650382</v>
      </c>
      <c r="L71" s="170">
        <v>0.137318605599977</v>
      </c>
      <c r="M71" s="173">
        <f t="shared" si="22"/>
        <v>1</v>
      </c>
      <c r="N71" s="173">
        <f t="shared" si="23"/>
        <v>1</v>
      </c>
      <c r="O71" s="173">
        <f t="shared" si="24"/>
        <v>2</v>
      </c>
      <c r="P71" s="173">
        <f t="shared" si="25"/>
        <v>3</v>
      </c>
      <c r="Q71" s="173">
        <f t="shared" si="26"/>
        <v>2</v>
      </c>
      <c r="R71" s="173">
        <f t="shared" si="27"/>
        <v>2</v>
      </c>
      <c r="S71">
        <v>0.63900000000000001</v>
      </c>
      <c r="T71">
        <v>38.17</v>
      </c>
    </row>
    <row r="72" spans="1:20" ht="15.75" x14ac:dyDescent="0.45">
      <c r="A72" t="s">
        <v>423</v>
      </c>
      <c r="B72" s="167">
        <f t="shared" si="18"/>
        <v>1</v>
      </c>
      <c r="C72" s="167">
        <f t="shared" si="19"/>
        <v>3</v>
      </c>
      <c r="D72" s="168">
        <f t="shared" si="20"/>
        <v>1.6666666666666667</v>
      </c>
      <c r="E72" s="168">
        <f t="shared" si="21"/>
        <v>3</v>
      </c>
      <c r="F72" s="169">
        <v>11852.7045620151</v>
      </c>
      <c r="G72" s="170">
        <v>4.6698886039333379E-2</v>
      </c>
      <c r="H72" s="171">
        <v>101.539163</v>
      </c>
      <c r="I72" s="177">
        <v>1.9590155440414512E-2</v>
      </c>
      <c r="J72" s="172">
        <v>1215</v>
      </c>
      <c r="K72" s="172">
        <v>491.59781066829697</v>
      </c>
      <c r="L72" s="170">
        <v>0</v>
      </c>
      <c r="M72" s="173">
        <f t="shared" si="22"/>
        <v>2</v>
      </c>
      <c r="N72" s="173">
        <f t="shared" si="23"/>
        <v>1</v>
      </c>
      <c r="O72" s="173">
        <f t="shared" si="24"/>
        <v>2</v>
      </c>
      <c r="P72" s="173">
        <f t="shared" si="25"/>
        <v>4</v>
      </c>
      <c r="Q72" s="173">
        <f t="shared" si="26"/>
        <v>4</v>
      </c>
      <c r="R72" s="173">
        <f t="shared" si="27"/>
        <v>1</v>
      </c>
      <c r="S72">
        <v>0.52</v>
      </c>
      <c r="T72">
        <v>44.65</v>
      </c>
    </row>
    <row r="73" spans="1:20" ht="15.75" x14ac:dyDescent="0.45">
      <c r="A73" t="s">
        <v>424</v>
      </c>
      <c r="B73" s="167">
        <f t="shared" si="18"/>
        <v>1</v>
      </c>
      <c r="C73" s="167">
        <f t="shared" si="19"/>
        <v>2</v>
      </c>
      <c r="D73" s="168">
        <f t="shared" si="20"/>
        <v>1.3333333333333333</v>
      </c>
      <c r="E73" s="168">
        <f t="shared" si="21"/>
        <v>2.6666666666666665</v>
      </c>
      <c r="F73" s="169">
        <v>818306.04336274997</v>
      </c>
      <c r="G73" s="170">
        <v>2.775503822980916E-3</v>
      </c>
      <c r="H73" s="171">
        <v>101.6302657</v>
      </c>
      <c r="I73" s="177">
        <v>2.8600634669010059E-2</v>
      </c>
      <c r="J73" s="172">
        <v>5832</v>
      </c>
      <c r="K73" s="172">
        <v>1222.6257544612999</v>
      </c>
      <c r="L73" s="170">
        <v>0</v>
      </c>
      <c r="M73" s="173">
        <f t="shared" si="22"/>
        <v>1</v>
      </c>
      <c r="N73" s="173">
        <f t="shared" si="23"/>
        <v>1</v>
      </c>
      <c r="O73" s="173">
        <f t="shared" si="24"/>
        <v>2</v>
      </c>
      <c r="P73" s="173">
        <f t="shared" si="25"/>
        <v>4</v>
      </c>
      <c r="Q73" s="173">
        <f t="shared" si="26"/>
        <v>3</v>
      </c>
      <c r="R73" s="173">
        <f t="shared" si="27"/>
        <v>1</v>
      </c>
      <c r="S73">
        <v>0.95599999999999996</v>
      </c>
      <c r="T73">
        <v>56.36</v>
      </c>
    </row>
    <row r="74" spans="1:20" ht="15.75" x14ac:dyDescent="0.45">
      <c r="A74" t="s">
        <v>425</v>
      </c>
      <c r="B74" s="167">
        <f t="shared" si="18"/>
        <v>1</v>
      </c>
      <c r="C74" s="167">
        <f t="shared" si="19"/>
        <v>2</v>
      </c>
      <c r="D74" s="168">
        <f t="shared" si="20"/>
        <v>1.6666666666666667</v>
      </c>
      <c r="E74" s="168">
        <f t="shared" si="21"/>
        <v>2</v>
      </c>
      <c r="F74" s="169">
        <v>467498.38454595202</v>
      </c>
      <c r="G74" s="170">
        <v>5.4093121457478134E-3</v>
      </c>
      <c r="H74" s="171">
        <v>132.6454233</v>
      </c>
      <c r="I74" s="177">
        <v>0.13013005782286297</v>
      </c>
      <c r="J74" s="172">
        <v>11290</v>
      </c>
      <c r="K74" s="172">
        <v>89790.117232480494</v>
      </c>
      <c r="L74" s="170">
        <v>5.7390124663156801E-2</v>
      </c>
      <c r="M74" s="173">
        <f t="shared" si="22"/>
        <v>1</v>
      </c>
      <c r="N74" s="173">
        <f t="shared" si="23"/>
        <v>1</v>
      </c>
      <c r="O74" s="173">
        <f t="shared" si="24"/>
        <v>3</v>
      </c>
      <c r="P74" s="173">
        <f t="shared" si="25"/>
        <v>3</v>
      </c>
      <c r="Q74" s="173">
        <f t="shared" si="26"/>
        <v>1</v>
      </c>
      <c r="R74" s="173">
        <f t="shared" si="27"/>
        <v>2</v>
      </c>
      <c r="S74">
        <v>0.67400000000000004</v>
      </c>
      <c r="T74">
        <v>38.090000000000003</v>
      </c>
    </row>
    <row r="75" spans="1:20" ht="15.75" x14ac:dyDescent="0.45">
      <c r="A75" t="s">
        <v>428</v>
      </c>
      <c r="B75" s="167">
        <f t="shared" si="18"/>
        <v>3</v>
      </c>
      <c r="C75" s="167">
        <f t="shared" si="19"/>
        <v>1</v>
      </c>
      <c r="D75" s="168">
        <f t="shared" si="20"/>
        <v>3.6666666666666665</v>
      </c>
      <c r="E75" s="168">
        <f t="shared" si="21"/>
        <v>1</v>
      </c>
      <c r="F75" s="169">
        <v>431184.509238926</v>
      </c>
      <c r="G75" s="170">
        <v>0.93526467637137201</v>
      </c>
      <c r="H75" s="171">
        <v>1127.9863640000001</v>
      </c>
      <c r="I75" s="177">
        <v>0.29742050499915268</v>
      </c>
      <c r="J75" s="172">
        <v>51049</v>
      </c>
      <c r="K75" s="172">
        <v>264461.25397582201</v>
      </c>
      <c r="L75" s="170">
        <v>3.3839261238315897E-2</v>
      </c>
      <c r="M75" s="173">
        <f t="shared" si="22"/>
        <v>4</v>
      </c>
      <c r="N75" s="173">
        <f t="shared" si="23"/>
        <v>3</v>
      </c>
      <c r="O75" s="173">
        <f t="shared" si="24"/>
        <v>4</v>
      </c>
      <c r="P75" s="173">
        <f t="shared" si="25"/>
        <v>1</v>
      </c>
      <c r="Q75" s="173">
        <f t="shared" si="26"/>
        <v>1</v>
      </c>
      <c r="R75" s="173">
        <f t="shared" si="27"/>
        <v>1</v>
      </c>
      <c r="S75">
        <v>0.104</v>
      </c>
      <c r="T75">
        <v>21.42</v>
      </c>
    </row>
    <row r="76" spans="1:20" ht="15.75" x14ac:dyDescent="0.45">
      <c r="A76" t="s">
        <v>430</v>
      </c>
      <c r="B76" s="167">
        <f t="shared" si="18"/>
        <v>1</v>
      </c>
      <c r="C76" s="167">
        <f t="shared" si="19"/>
        <v>1</v>
      </c>
      <c r="D76" s="168">
        <f t="shared" si="20"/>
        <v>1.6666666666666667</v>
      </c>
      <c r="E76" s="168">
        <f t="shared" si="21"/>
        <v>1.3333333333333333</v>
      </c>
      <c r="F76" s="169">
        <v>210144.68457927799</v>
      </c>
      <c r="G76" s="170">
        <v>0.10453280261710617</v>
      </c>
      <c r="H76" s="171">
        <v>240.40006579999999</v>
      </c>
      <c r="I76" s="177">
        <v>1.7319678244193478E-4</v>
      </c>
      <c r="J76" s="172">
        <v>37294</v>
      </c>
      <c r="K76" s="172">
        <v>54952.698916875102</v>
      </c>
      <c r="L76" s="170">
        <v>9.5654417779521606E-2</v>
      </c>
      <c r="M76" s="173">
        <f t="shared" si="22"/>
        <v>2</v>
      </c>
      <c r="N76" s="173">
        <f t="shared" si="23"/>
        <v>2</v>
      </c>
      <c r="O76" s="173">
        <f t="shared" si="24"/>
        <v>1</v>
      </c>
      <c r="P76" s="173">
        <f t="shared" si="25"/>
        <v>1</v>
      </c>
      <c r="Q76" s="173">
        <f t="shared" si="26"/>
        <v>1</v>
      </c>
      <c r="R76" s="173">
        <f t="shared" si="27"/>
        <v>2</v>
      </c>
      <c r="S76">
        <v>1.7999999999999999E-2</v>
      </c>
      <c r="T76">
        <v>18.29</v>
      </c>
    </row>
    <row r="77" spans="1:20" ht="15.75" x14ac:dyDescent="0.45">
      <c r="A77" t="s">
        <v>431</v>
      </c>
      <c r="B77" s="167">
        <f t="shared" si="18"/>
        <v>2</v>
      </c>
      <c r="C77" s="167">
        <f t="shared" si="19"/>
        <v>3</v>
      </c>
      <c r="D77" s="168">
        <f t="shared" si="20"/>
        <v>2.6666666666666665</v>
      </c>
      <c r="E77" s="168">
        <f t="shared" si="21"/>
        <v>3</v>
      </c>
      <c r="F77" s="169">
        <v>31263.270532643299</v>
      </c>
      <c r="G77" s="170">
        <v>0.60169477458531084</v>
      </c>
      <c r="H77" s="171">
        <v>389.75576810000001</v>
      </c>
      <c r="I77" s="177">
        <v>0.12333875662055843</v>
      </c>
      <c r="J77" s="172">
        <v>5452</v>
      </c>
      <c r="K77" s="172">
        <v>3361.8008546992</v>
      </c>
      <c r="L77" s="170">
        <v>0.15288658203963401</v>
      </c>
      <c r="M77" s="173">
        <f t="shared" si="22"/>
        <v>3</v>
      </c>
      <c r="N77" s="173">
        <f t="shared" si="23"/>
        <v>2</v>
      </c>
      <c r="O77" s="173">
        <f t="shared" si="24"/>
        <v>3</v>
      </c>
      <c r="P77" s="173">
        <f t="shared" si="25"/>
        <v>4</v>
      </c>
      <c r="Q77" s="173">
        <f t="shared" si="26"/>
        <v>3</v>
      </c>
      <c r="R77" s="173">
        <f t="shared" si="27"/>
        <v>2</v>
      </c>
      <c r="S77">
        <v>0.40400000000000003</v>
      </c>
      <c r="T77">
        <v>34.729999999999997</v>
      </c>
    </row>
    <row r="78" spans="1:20" ht="15.75" x14ac:dyDescent="0.45">
      <c r="A78" t="s">
        <v>433</v>
      </c>
      <c r="B78" s="167">
        <f t="shared" si="18"/>
        <v>1</v>
      </c>
      <c r="C78" s="167">
        <f t="shared" si="19"/>
        <v>3</v>
      </c>
      <c r="D78" s="168">
        <f t="shared" si="20"/>
        <v>1.6666666666666667</v>
      </c>
      <c r="E78" s="168">
        <f t="shared" si="21"/>
        <v>3.6666666666666665</v>
      </c>
      <c r="F78" s="169">
        <v>160611.35267482899</v>
      </c>
      <c r="G78" s="170">
        <v>6.2543459329666568E-2</v>
      </c>
      <c r="H78" s="171">
        <v>287.65871199999998</v>
      </c>
      <c r="I78" s="177">
        <v>8.0830193445176487E-4</v>
      </c>
      <c r="J78" s="172">
        <v>5942</v>
      </c>
      <c r="K78" s="172">
        <v>528.52814777792298</v>
      </c>
      <c r="L78" s="170">
        <v>0.359263209585376</v>
      </c>
      <c r="M78" s="173">
        <f t="shared" si="22"/>
        <v>2</v>
      </c>
      <c r="N78" s="173">
        <f t="shared" si="23"/>
        <v>2</v>
      </c>
      <c r="O78" s="173">
        <f t="shared" si="24"/>
        <v>1</v>
      </c>
      <c r="P78" s="173">
        <f t="shared" si="25"/>
        <v>4</v>
      </c>
      <c r="Q78" s="173">
        <f t="shared" si="26"/>
        <v>4</v>
      </c>
      <c r="R78" s="173">
        <f t="shared" si="27"/>
        <v>3</v>
      </c>
      <c r="S78">
        <v>0.48099999999999998</v>
      </c>
      <c r="T78">
        <v>62.34</v>
      </c>
    </row>
    <row r="79" spans="1:20" ht="15.75" x14ac:dyDescent="0.45">
      <c r="A79" t="s">
        <v>573</v>
      </c>
      <c r="B79" s="167">
        <f t="shared" si="18"/>
        <v>1</v>
      </c>
      <c r="C79" s="167">
        <f t="shared" si="19"/>
        <v>3</v>
      </c>
      <c r="D79" s="168">
        <f t="shared" si="20"/>
        <v>1.6666666666666667</v>
      </c>
      <c r="E79" s="168">
        <f t="shared" si="21"/>
        <v>3.6666666666666665</v>
      </c>
      <c r="F79" s="169">
        <v>59638.946696699997</v>
      </c>
      <c r="G79" s="170">
        <v>0.28169511586846308</v>
      </c>
      <c r="H79" s="171">
        <v>182.29942389999999</v>
      </c>
      <c r="I79" s="177">
        <v>0</v>
      </c>
      <c r="J79" s="174">
        <v>583</v>
      </c>
      <c r="K79" s="175"/>
      <c r="L79" s="170">
        <v>0.21150518902437199</v>
      </c>
      <c r="M79" s="173">
        <f t="shared" si="22"/>
        <v>2</v>
      </c>
      <c r="N79" s="173">
        <f t="shared" si="23"/>
        <v>2</v>
      </c>
      <c r="O79" s="173">
        <f t="shared" si="24"/>
        <v>1</v>
      </c>
      <c r="P79" s="173">
        <f t="shared" si="25"/>
        <v>4</v>
      </c>
      <c r="Q79" s="173">
        <f t="shared" si="26"/>
        <v>4</v>
      </c>
      <c r="R79" s="173">
        <f t="shared" si="27"/>
        <v>3</v>
      </c>
      <c r="S79">
        <v>4.3730000000000002</v>
      </c>
      <c r="T79">
        <v>45.84</v>
      </c>
    </row>
    <row r="80" spans="1:20" ht="15.75" x14ac:dyDescent="0.45">
      <c r="A80" t="s">
        <v>434</v>
      </c>
      <c r="B80" s="167">
        <f t="shared" si="18"/>
        <v>3</v>
      </c>
      <c r="C80" s="167">
        <f t="shared" si="19"/>
        <v>1</v>
      </c>
      <c r="D80" s="168">
        <f t="shared" si="20"/>
        <v>3.3333333333333335</v>
      </c>
      <c r="E80" s="168">
        <f t="shared" si="21"/>
        <v>1</v>
      </c>
      <c r="F80" s="169">
        <v>2126936.7364172898</v>
      </c>
      <c r="G80" s="170">
        <v>0.30870424941211216</v>
      </c>
      <c r="H80" s="171">
        <v>917.53964110000004</v>
      </c>
      <c r="I80" s="177">
        <v>0.25250580350915497</v>
      </c>
      <c r="J80" s="172">
        <v>69249</v>
      </c>
      <c r="K80" s="172">
        <v>167605.37209305499</v>
      </c>
      <c r="L80" s="170">
        <v>2.3894634650340699E-3</v>
      </c>
      <c r="M80" s="173">
        <f t="shared" si="22"/>
        <v>3</v>
      </c>
      <c r="N80" s="173">
        <f t="shared" si="23"/>
        <v>3</v>
      </c>
      <c r="O80" s="173">
        <f t="shared" si="24"/>
        <v>4</v>
      </c>
      <c r="P80" s="173">
        <f t="shared" si="25"/>
        <v>1</v>
      </c>
      <c r="Q80" s="173">
        <f t="shared" si="26"/>
        <v>1</v>
      </c>
      <c r="R80" s="173">
        <f t="shared" si="27"/>
        <v>1</v>
      </c>
      <c r="S80">
        <v>1.7999999999999999E-2</v>
      </c>
      <c r="T80">
        <v>21.88</v>
      </c>
    </row>
    <row r="81" spans="1:20" ht="15.75" x14ac:dyDescent="0.45">
      <c r="A81" t="s">
        <v>435</v>
      </c>
      <c r="B81" s="167">
        <f t="shared" si="18"/>
        <v>2</v>
      </c>
      <c r="C81" s="167">
        <f t="shared" si="19"/>
        <v>1</v>
      </c>
      <c r="D81" s="168">
        <f t="shared" si="20"/>
        <v>2.3333333333333335</v>
      </c>
      <c r="E81" s="168">
        <f t="shared" si="21"/>
        <v>1.6666666666666667</v>
      </c>
      <c r="F81" s="169">
        <v>46285.031334372798</v>
      </c>
      <c r="G81" s="170">
        <v>7.0994600268363364E-2</v>
      </c>
      <c r="H81" s="171">
        <v>234.82785670000001</v>
      </c>
      <c r="I81" s="177">
        <v>0.13619850123002503</v>
      </c>
      <c r="J81" s="172">
        <v>46698</v>
      </c>
      <c r="K81" s="172">
        <v>3082.2241035961601</v>
      </c>
      <c r="L81" s="170">
        <v>0</v>
      </c>
      <c r="M81" s="173">
        <f t="shared" si="22"/>
        <v>2</v>
      </c>
      <c r="N81" s="173">
        <f t="shared" si="23"/>
        <v>2</v>
      </c>
      <c r="O81" s="173">
        <f t="shared" si="24"/>
        <v>3</v>
      </c>
      <c r="P81" s="173">
        <f t="shared" si="25"/>
        <v>1</v>
      </c>
      <c r="Q81" s="173">
        <f t="shared" si="26"/>
        <v>3</v>
      </c>
      <c r="R81" s="173">
        <f t="shared" si="27"/>
        <v>1</v>
      </c>
      <c r="S81">
        <v>0.29499999999999998</v>
      </c>
      <c r="T81">
        <v>38.54</v>
      </c>
    </row>
    <row r="82" spans="1:20" ht="15.75" x14ac:dyDescent="0.45">
      <c r="A82" t="s">
        <v>436</v>
      </c>
      <c r="B82" s="167">
        <f t="shared" si="18"/>
        <v>1</v>
      </c>
      <c r="C82" s="167">
        <f t="shared" si="19"/>
        <v>3</v>
      </c>
      <c r="D82" s="168">
        <f t="shared" si="20"/>
        <v>1.3333333333333333</v>
      </c>
      <c r="E82" s="168">
        <f t="shared" si="21"/>
        <v>3.6666666666666665</v>
      </c>
      <c r="F82" s="169">
        <v>318632.01291655999</v>
      </c>
      <c r="G82" s="170">
        <v>8.8797721463199877E-2</v>
      </c>
      <c r="H82" s="171">
        <v>129.71920280000001</v>
      </c>
      <c r="I82" s="177">
        <v>4.0515803905584171E-3</v>
      </c>
      <c r="J82" s="172">
        <v>4906</v>
      </c>
      <c r="K82" s="172">
        <v>2808.0377094289802</v>
      </c>
      <c r="L82" s="170">
        <v>0.44659582911328499</v>
      </c>
      <c r="M82" s="173">
        <f t="shared" si="22"/>
        <v>2</v>
      </c>
      <c r="N82" s="173">
        <f t="shared" si="23"/>
        <v>1</v>
      </c>
      <c r="O82" s="173">
        <f t="shared" si="24"/>
        <v>1</v>
      </c>
      <c r="P82" s="173">
        <f t="shared" si="25"/>
        <v>4</v>
      </c>
      <c r="Q82" s="173">
        <f t="shared" si="26"/>
        <v>3</v>
      </c>
      <c r="R82" s="173">
        <f t="shared" si="27"/>
        <v>4</v>
      </c>
      <c r="S82">
        <v>1.1299999999999999</v>
      </c>
      <c r="T82">
        <v>62.47</v>
      </c>
    </row>
    <row r="83" spans="1:20" ht="15.75" x14ac:dyDescent="0.45">
      <c r="A83" t="s">
        <v>438</v>
      </c>
      <c r="B83" s="167">
        <f t="shared" si="18"/>
        <v>3</v>
      </c>
      <c r="C83" s="167">
        <f t="shared" si="19"/>
        <v>2</v>
      </c>
      <c r="D83" s="168">
        <f t="shared" si="20"/>
        <v>3</v>
      </c>
      <c r="E83" s="168">
        <f t="shared" si="21"/>
        <v>2</v>
      </c>
      <c r="F83" s="169">
        <v>221614.10072530899</v>
      </c>
      <c r="G83" s="170">
        <v>0.55735039363278216</v>
      </c>
      <c r="H83" s="171">
        <v>1248.3276699999999</v>
      </c>
      <c r="I83" s="177">
        <v>6.1031242468187669E-2</v>
      </c>
      <c r="J83" s="172">
        <v>23024</v>
      </c>
      <c r="K83" s="172">
        <v>22413.198883728401</v>
      </c>
      <c r="L83" s="170">
        <v>5.6262158780797399E-2</v>
      </c>
      <c r="M83" s="173">
        <f t="shared" si="22"/>
        <v>3</v>
      </c>
      <c r="N83" s="173">
        <f t="shared" si="23"/>
        <v>3</v>
      </c>
      <c r="O83" s="173">
        <f t="shared" si="24"/>
        <v>3</v>
      </c>
      <c r="P83" s="173">
        <f t="shared" si="25"/>
        <v>2</v>
      </c>
      <c r="Q83" s="173">
        <f t="shared" si="26"/>
        <v>2</v>
      </c>
      <c r="R83" s="173">
        <f t="shared" si="27"/>
        <v>2</v>
      </c>
      <c r="S83">
        <v>0.40400000000000003</v>
      </c>
      <c r="T83">
        <v>34.08</v>
      </c>
    </row>
    <row r="84" spans="1:20" ht="15.75" x14ac:dyDescent="0.45">
      <c r="A84" t="s">
        <v>439</v>
      </c>
      <c r="B84" s="167">
        <f t="shared" si="18"/>
        <v>3</v>
      </c>
      <c r="C84" s="167">
        <f t="shared" si="19"/>
        <v>3</v>
      </c>
      <c r="D84" s="168">
        <f t="shared" si="20"/>
        <v>3.6666666666666665</v>
      </c>
      <c r="E84" s="168">
        <f t="shared" si="21"/>
        <v>3</v>
      </c>
      <c r="F84" s="169">
        <v>207584.56898877901</v>
      </c>
      <c r="G84" s="170">
        <v>0.6815990758834064</v>
      </c>
      <c r="H84" s="171">
        <v>1816.3818819999999</v>
      </c>
      <c r="I84" s="177">
        <v>0.48266737709134339</v>
      </c>
      <c r="J84" s="172">
        <v>3541</v>
      </c>
      <c r="K84" s="172">
        <v>486.08474694784201</v>
      </c>
      <c r="L84" s="170">
        <v>1.4068303928152099E-2</v>
      </c>
      <c r="M84" s="173">
        <f t="shared" si="22"/>
        <v>3</v>
      </c>
      <c r="N84" s="173">
        <f t="shared" si="23"/>
        <v>4</v>
      </c>
      <c r="O84" s="173">
        <f t="shared" si="24"/>
        <v>4</v>
      </c>
      <c r="P84" s="173">
        <f t="shared" si="25"/>
        <v>4</v>
      </c>
      <c r="Q84" s="173">
        <f t="shared" si="26"/>
        <v>4</v>
      </c>
      <c r="R84" s="173">
        <f t="shared" si="27"/>
        <v>1</v>
      </c>
      <c r="S84">
        <v>0.62</v>
      </c>
      <c r="T84">
        <v>59.02</v>
      </c>
    </row>
    <row r="85" spans="1:20" ht="15.75" x14ac:dyDescent="0.45">
      <c r="A85" t="s">
        <v>441</v>
      </c>
      <c r="B85" s="167">
        <f t="shared" si="18"/>
        <v>1</v>
      </c>
      <c r="C85" s="167">
        <f t="shared" si="19"/>
        <v>2</v>
      </c>
      <c r="D85" s="168">
        <f t="shared" si="20"/>
        <v>1.3333333333333333</v>
      </c>
      <c r="E85" s="168">
        <f t="shared" si="21"/>
        <v>2</v>
      </c>
      <c r="F85" s="169">
        <v>6753423.8006941704</v>
      </c>
      <c r="G85" s="170">
        <v>3.4568168246573508E-3</v>
      </c>
      <c r="H85" s="171">
        <v>106.483763</v>
      </c>
      <c r="I85" s="177">
        <v>3.2830181219110376E-2</v>
      </c>
      <c r="J85" s="172">
        <v>12903</v>
      </c>
      <c r="K85" s="172">
        <v>28392.0397354825</v>
      </c>
      <c r="L85" s="170">
        <v>0.13487786415551101</v>
      </c>
      <c r="M85" s="173">
        <f t="shared" si="22"/>
        <v>1</v>
      </c>
      <c r="N85" s="173">
        <f t="shared" si="23"/>
        <v>1</v>
      </c>
      <c r="O85" s="173">
        <f t="shared" si="24"/>
        <v>2</v>
      </c>
      <c r="P85" s="173">
        <f t="shared" si="25"/>
        <v>3</v>
      </c>
      <c r="Q85" s="173">
        <f t="shared" si="26"/>
        <v>1</v>
      </c>
      <c r="R85" s="173">
        <f t="shared" si="27"/>
        <v>2</v>
      </c>
      <c r="S85">
        <v>0.63900000000000001</v>
      </c>
      <c r="T85">
        <v>37.74</v>
      </c>
    </row>
    <row r="86" spans="1:20" ht="15.75" x14ac:dyDescent="0.45">
      <c r="A86" t="s">
        <v>442</v>
      </c>
      <c r="B86" s="167">
        <f t="shared" si="18"/>
        <v>3</v>
      </c>
      <c r="C86" s="167">
        <f t="shared" si="19"/>
        <v>3</v>
      </c>
      <c r="D86" s="168">
        <f t="shared" si="20"/>
        <v>3</v>
      </c>
      <c r="E86" s="168">
        <f t="shared" si="21"/>
        <v>3</v>
      </c>
      <c r="F86" s="169">
        <v>1620692.40391689</v>
      </c>
      <c r="G86" s="170">
        <v>0.1453154463984698</v>
      </c>
      <c r="H86" s="171">
        <v>598.22835190000001</v>
      </c>
      <c r="I86" s="177">
        <v>0.24081203834949583</v>
      </c>
      <c r="J86" s="172">
        <v>7728</v>
      </c>
      <c r="K86" s="172">
        <v>1117.4253000548999</v>
      </c>
      <c r="L86" s="170">
        <v>0.30882465056596198</v>
      </c>
      <c r="M86" s="173">
        <f t="shared" si="22"/>
        <v>2</v>
      </c>
      <c r="N86" s="173">
        <f t="shared" si="23"/>
        <v>3</v>
      </c>
      <c r="O86" s="173">
        <f t="shared" si="24"/>
        <v>4</v>
      </c>
      <c r="P86" s="173">
        <f t="shared" si="25"/>
        <v>3</v>
      </c>
      <c r="Q86" s="173">
        <f t="shared" si="26"/>
        <v>3</v>
      </c>
      <c r="R86" s="173">
        <f t="shared" si="27"/>
        <v>3</v>
      </c>
      <c r="S86">
        <v>0.39800000000000002</v>
      </c>
      <c r="T86">
        <v>47.67</v>
      </c>
    </row>
    <row r="87" spans="1:20" ht="15.75" x14ac:dyDescent="0.45">
      <c r="A87" t="s">
        <v>443</v>
      </c>
      <c r="B87" s="167">
        <f t="shared" si="18"/>
        <v>3</v>
      </c>
      <c r="C87" s="167">
        <f t="shared" si="19"/>
        <v>2</v>
      </c>
      <c r="D87" s="168">
        <f t="shared" si="20"/>
        <v>4</v>
      </c>
      <c r="E87" s="168">
        <f t="shared" si="21"/>
        <v>2.3333333333333335</v>
      </c>
      <c r="F87" s="169">
        <v>398439.54448713397</v>
      </c>
      <c r="G87" s="170">
        <v>0.86104812028055178</v>
      </c>
      <c r="H87" s="171">
        <v>3655.263915</v>
      </c>
      <c r="I87" s="177">
        <v>6.025571592841934</v>
      </c>
      <c r="J87" s="172">
        <v>27764</v>
      </c>
      <c r="K87" s="172">
        <v>75397.811023306902</v>
      </c>
      <c r="L87" s="170">
        <v>0.65128200464042696</v>
      </c>
      <c r="M87" s="173">
        <f t="shared" si="22"/>
        <v>4</v>
      </c>
      <c r="N87" s="173">
        <f t="shared" si="23"/>
        <v>4</v>
      </c>
      <c r="O87" s="173">
        <f t="shared" si="24"/>
        <v>4</v>
      </c>
      <c r="P87" s="173">
        <f t="shared" si="25"/>
        <v>2</v>
      </c>
      <c r="Q87" s="173">
        <f t="shared" si="26"/>
        <v>1</v>
      </c>
      <c r="R87" s="173">
        <f t="shared" si="27"/>
        <v>4</v>
      </c>
      <c r="S87">
        <v>0.47599999999999998</v>
      </c>
      <c r="T87">
        <v>26.66</v>
      </c>
    </row>
    <row r="88" spans="1:20" ht="15.75" x14ac:dyDescent="0.45">
      <c r="A88" t="s">
        <v>444</v>
      </c>
      <c r="B88" s="167">
        <f t="shared" si="18"/>
        <v>2</v>
      </c>
      <c r="C88" s="167">
        <f t="shared" si="19"/>
        <v>2</v>
      </c>
      <c r="D88" s="168">
        <f t="shared" si="20"/>
        <v>2.6666666666666665</v>
      </c>
      <c r="E88" s="168">
        <f t="shared" si="21"/>
        <v>2</v>
      </c>
      <c r="F88" s="169">
        <v>179674.946890967</v>
      </c>
      <c r="G88" s="170">
        <v>0.44055827775273526</v>
      </c>
      <c r="H88" s="171">
        <v>100</v>
      </c>
      <c r="I88" s="177">
        <v>0.38366211780284809</v>
      </c>
      <c r="J88" s="172">
        <v>28933</v>
      </c>
      <c r="K88" s="172">
        <v>17899.398678247599</v>
      </c>
      <c r="L88" s="170">
        <v>0.10607854211116501</v>
      </c>
      <c r="M88" s="173">
        <f t="shared" si="22"/>
        <v>3</v>
      </c>
      <c r="N88" s="173">
        <f t="shared" si="23"/>
        <v>1</v>
      </c>
      <c r="O88" s="173">
        <f t="shared" si="24"/>
        <v>4</v>
      </c>
      <c r="P88" s="173">
        <f t="shared" si="25"/>
        <v>2</v>
      </c>
      <c r="Q88" s="173">
        <f t="shared" si="26"/>
        <v>2</v>
      </c>
      <c r="R88" s="173">
        <f t="shared" si="27"/>
        <v>2</v>
      </c>
      <c r="S88">
        <v>0.123</v>
      </c>
      <c r="T88">
        <v>19.27</v>
      </c>
    </row>
    <row r="89" spans="1:20" ht="15.75" x14ac:dyDescent="0.45">
      <c r="A89" t="s">
        <v>445</v>
      </c>
      <c r="B89" s="167">
        <f t="shared" si="18"/>
        <v>2</v>
      </c>
      <c r="C89" s="167">
        <f t="shared" si="19"/>
        <v>2</v>
      </c>
      <c r="D89" s="168">
        <f t="shared" si="20"/>
        <v>2.3333333333333335</v>
      </c>
      <c r="E89" s="168">
        <f t="shared" si="21"/>
        <v>2</v>
      </c>
      <c r="F89" s="169">
        <v>194.4</v>
      </c>
      <c r="G89" s="170">
        <v>1</v>
      </c>
      <c r="H89" s="171">
        <v>100</v>
      </c>
      <c r="I89" s="177">
        <v>1.8033998354586588E-2</v>
      </c>
      <c r="J89" s="172">
        <v>127660</v>
      </c>
      <c r="K89" s="172">
        <v>105.30988888888901</v>
      </c>
      <c r="L89" s="170">
        <v>0</v>
      </c>
      <c r="M89" s="173">
        <f t="shared" si="22"/>
        <v>4</v>
      </c>
      <c r="N89" s="173">
        <f t="shared" si="23"/>
        <v>1</v>
      </c>
      <c r="O89" s="173">
        <f t="shared" si="24"/>
        <v>2</v>
      </c>
      <c r="P89" s="173">
        <f t="shared" si="25"/>
        <v>1</v>
      </c>
      <c r="Q89" s="173">
        <f t="shared" si="26"/>
        <v>4</v>
      </c>
      <c r="R89" s="173">
        <f t="shared" si="27"/>
        <v>1</v>
      </c>
      <c r="S89">
        <v>1.3560000000000001</v>
      </c>
      <c r="T89">
        <v>31.71</v>
      </c>
    </row>
    <row r="90" spans="1:20" ht="15.75" x14ac:dyDescent="0.45">
      <c r="A90" t="s">
        <v>896</v>
      </c>
      <c r="B90" s="167">
        <f t="shared" si="18"/>
        <v>1</v>
      </c>
      <c r="C90" s="167">
        <f t="shared" si="19"/>
        <v>3</v>
      </c>
      <c r="D90" s="168">
        <f t="shared" si="20"/>
        <v>1.6666666666666667</v>
      </c>
      <c r="E90" s="168">
        <f t="shared" si="21"/>
        <v>3.3333333333333335</v>
      </c>
      <c r="F90" s="169">
        <v>10220.691602246299</v>
      </c>
      <c r="G90" s="170">
        <v>0.15312047159473685</v>
      </c>
      <c r="H90" s="171">
        <v>247.52577909999999</v>
      </c>
      <c r="I90" s="177">
        <v>1.5990006246096191E-5</v>
      </c>
      <c r="J90" s="172">
        <v>6676</v>
      </c>
      <c r="K90" s="172">
        <v>4894.6832618056997</v>
      </c>
      <c r="L90" s="170">
        <v>0.50882628051699497</v>
      </c>
      <c r="M90" s="173">
        <f t="shared" si="22"/>
        <v>2</v>
      </c>
      <c r="N90" s="173">
        <f t="shared" si="23"/>
        <v>2</v>
      </c>
      <c r="O90" s="173">
        <f t="shared" si="24"/>
        <v>1</v>
      </c>
      <c r="P90" s="173">
        <f t="shared" si="25"/>
        <v>4</v>
      </c>
      <c r="Q90" s="173">
        <f t="shared" si="26"/>
        <v>2</v>
      </c>
      <c r="R90" s="173">
        <f t="shared" si="27"/>
        <v>4</v>
      </c>
      <c r="S90">
        <v>0.63800000000000001</v>
      </c>
      <c r="T90">
        <v>47.81</v>
      </c>
    </row>
    <row r="91" spans="1:20" ht="15.75" x14ac:dyDescent="0.45">
      <c r="A91" t="s">
        <v>446</v>
      </c>
      <c r="B91" s="167">
        <f t="shared" si="18"/>
        <v>3</v>
      </c>
      <c r="C91" s="167">
        <f t="shared" si="19"/>
        <v>3</v>
      </c>
      <c r="D91" s="168">
        <f t="shared" si="20"/>
        <v>4</v>
      </c>
      <c r="E91" s="168">
        <f t="shared" si="21"/>
        <v>3</v>
      </c>
      <c r="F91" s="169">
        <v>38924.543222423301</v>
      </c>
      <c r="G91" s="170">
        <v>0.9848127835708923</v>
      </c>
      <c r="H91" s="171">
        <v>4704.9806060000001</v>
      </c>
      <c r="I91" s="177">
        <v>9.9798852657618724</v>
      </c>
      <c r="J91" s="172">
        <v>22348</v>
      </c>
      <c r="K91" s="172">
        <v>2551.1335556120098</v>
      </c>
      <c r="L91" s="170">
        <v>0.98481278357089197</v>
      </c>
      <c r="M91" s="173">
        <f t="shared" si="22"/>
        <v>4</v>
      </c>
      <c r="N91" s="173">
        <f t="shared" si="23"/>
        <v>4</v>
      </c>
      <c r="O91" s="173">
        <f t="shared" si="24"/>
        <v>4</v>
      </c>
      <c r="P91" s="173">
        <f t="shared" si="25"/>
        <v>2</v>
      </c>
      <c r="Q91" s="173">
        <f t="shared" si="26"/>
        <v>3</v>
      </c>
      <c r="R91" s="173">
        <f t="shared" si="27"/>
        <v>4</v>
      </c>
      <c r="S91">
        <v>0.40400000000000003</v>
      </c>
      <c r="T91">
        <v>28.92</v>
      </c>
    </row>
    <row r="92" spans="1:20" ht="15.75" x14ac:dyDescent="0.45">
      <c r="A92" t="s">
        <v>559</v>
      </c>
      <c r="B92" s="167">
        <f t="shared" si="18"/>
        <v>3</v>
      </c>
      <c r="C92" s="167">
        <f t="shared" si="19"/>
        <v>2</v>
      </c>
      <c r="D92" s="168">
        <f t="shared" si="20"/>
        <v>3.3333333333333335</v>
      </c>
      <c r="E92" s="168">
        <f t="shared" si="21"/>
        <v>2.3333333333333335</v>
      </c>
      <c r="F92" s="169">
        <v>4406364.8894646903</v>
      </c>
      <c r="G92" s="170">
        <v>0.21218471775162578</v>
      </c>
      <c r="H92" s="171">
        <v>1694.7308519999999</v>
      </c>
      <c r="I92" s="177">
        <v>0.46563243536572535</v>
      </c>
      <c r="J92" s="172">
        <v>26490</v>
      </c>
      <c r="K92" s="172">
        <v>10385.4010051474</v>
      </c>
      <c r="L92" s="170">
        <v>0.337786802474626</v>
      </c>
      <c r="M92" s="173">
        <f t="shared" si="22"/>
        <v>2</v>
      </c>
      <c r="N92" s="173">
        <f t="shared" si="23"/>
        <v>4</v>
      </c>
      <c r="O92" s="173">
        <f t="shared" si="24"/>
        <v>4</v>
      </c>
      <c r="P92" s="173">
        <f t="shared" si="25"/>
        <v>2</v>
      </c>
      <c r="Q92" s="173">
        <f t="shared" si="26"/>
        <v>2</v>
      </c>
      <c r="R92" s="173">
        <f t="shared" si="27"/>
        <v>3</v>
      </c>
      <c r="S92">
        <v>0.73199999999999998</v>
      </c>
      <c r="T92">
        <v>43.45</v>
      </c>
    </row>
    <row r="93" spans="1:20" ht="15.75" x14ac:dyDescent="0.45">
      <c r="A93" t="s">
        <v>453</v>
      </c>
      <c r="B93" s="167">
        <f t="shared" si="18"/>
        <v>2</v>
      </c>
      <c r="C93" s="167">
        <f t="shared" si="19"/>
        <v>2</v>
      </c>
      <c r="D93" s="168">
        <f t="shared" si="20"/>
        <v>2.3333333333333335</v>
      </c>
      <c r="E93" s="168">
        <f t="shared" si="21"/>
        <v>2.3333333333333335</v>
      </c>
      <c r="F93" s="169">
        <v>17547.599549151299</v>
      </c>
      <c r="G93" s="170">
        <v>0.37964639821977625</v>
      </c>
      <c r="H93" s="171">
        <v>222.05712550000001</v>
      </c>
      <c r="I93" s="177">
        <v>3.2355195714372675E-2</v>
      </c>
      <c r="J93" s="172">
        <v>55158</v>
      </c>
      <c r="K93" s="172">
        <v>6868.0046318212999</v>
      </c>
      <c r="L93" s="170">
        <v>0.45391973836310801</v>
      </c>
      <c r="M93" s="173">
        <f t="shared" si="22"/>
        <v>3</v>
      </c>
      <c r="N93" s="173">
        <f t="shared" si="23"/>
        <v>2</v>
      </c>
      <c r="O93" s="173">
        <f t="shared" si="24"/>
        <v>2</v>
      </c>
      <c r="P93" s="173">
        <f t="shared" si="25"/>
        <v>1</v>
      </c>
      <c r="Q93" s="173">
        <f t="shared" si="26"/>
        <v>2</v>
      </c>
      <c r="R93" s="173">
        <f t="shared" si="27"/>
        <v>4</v>
      </c>
      <c r="S93">
        <v>0.29199999999999998</v>
      </c>
      <c r="T93">
        <v>40.47</v>
      </c>
    </row>
    <row r="94" spans="1:20" ht="15.75" x14ac:dyDescent="0.45">
      <c r="A94" t="s">
        <v>454</v>
      </c>
      <c r="B94" s="167">
        <f t="shared" si="18"/>
        <v>2</v>
      </c>
      <c r="C94" s="167">
        <f t="shared" si="19"/>
        <v>3</v>
      </c>
      <c r="D94" s="168">
        <f t="shared" si="20"/>
        <v>2.3333333333333335</v>
      </c>
      <c r="E94" s="168">
        <f t="shared" si="21"/>
        <v>3.3333333333333335</v>
      </c>
      <c r="F94" s="169">
        <v>483183.95424308599</v>
      </c>
      <c r="G94" s="170">
        <v>0.80382929304465978</v>
      </c>
      <c r="H94" s="171">
        <v>277.96651930000002</v>
      </c>
      <c r="I94" s="177">
        <v>1.1263643892339545E-2</v>
      </c>
      <c r="J94" s="172">
        <v>2577</v>
      </c>
      <c r="K94" s="172">
        <v>16368.6338454458</v>
      </c>
      <c r="L94" s="170">
        <v>0.66113978055163802</v>
      </c>
      <c r="M94" s="173">
        <f t="shared" si="22"/>
        <v>4</v>
      </c>
      <c r="N94" s="173">
        <f t="shared" si="23"/>
        <v>2</v>
      </c>
      <c r="O94" s="173">
        <f t="shared" si="24"/>
        <v>1</v>
      </c>
      <c r="P94" s="173">
        <f t="shared" si="25"/>
        <v>4</v>
      </c>
      <c r="Q94" s="173">
        <f t="shared" si="26"/>
        <v>2</v>
      </c>
      <c r="R94" s="173">
        <f t="shared" si="27"/>
        <v>4</v>
      </c>
      <c r="S94">
        <v>0.52</v>
      </c>
      <c r="T94">
        <v>39.93</v>
      </c>
    </row>
    <row r="95" spans="1:20" ht="15.75" x14ac:dyDescent="0.45">
      <c r="A95" t="s">
        <v>457</v>
      </c>
      <c r="B95" s="167">
        <f t="shared" si="18"/>
        <v>2</v>
      </c>
      <c r="C95" s="167">
        <f t="shared" si="19"/>
        <v>3</v>
      </c>
      <c r="D95" s="168">
        <f t="shared" si="20"/>
        <v>2.3333333333333335</v>
      </c>
      <c r="E95" s="168">
        <f t="shared" si="21"/>
        <v>3.6666666666666665</v>
      </c>
      <c r="F95" s="169">
        <v>56055.291687369601</v>
      </c>
      <c r="G95" s="170">
        <v>0.56560514142882634</v>
      </c>
      <c r="H95" s="171">
        <v>457.75823830000002</v>
      </c>
      <c r="I95" s="177">
        <v>4.247859453288514E-2</v>
      </c>
      <c r="J95" s="172">
        <v>1672</v>
      </c>
      <c r="K95" s="172">
        <v>2556.86506421798</v>
      </c>
      <c r="L95" s="170">
        <v>0.97224997149651604</v>
      </c>
      <c r="M95" s="173">
        <f t="shared" si="22"/>
        <v>3</v>
      </c>
      <c r="N95" s="173">
        <f t="shared" si="23"/>
        <v>2</v>
      </c>
      <c r="O95" s="173">
        <f t="shared" si="24"/>
        <v>2</v>
      </c>
      <c r="P95" s="173">
        <f t="shared" si="25"/>
        <v>4</v>
      </c>
      <c r="Q95" s="173">
        <f t="shared" si="26"/>
        <v>3</v>
      </c>
      <c r="R95" s="173">
        <f t="shared" si="27"/>
        <v>4</v>
      </c>
      <c r="S95">
        <v>0.67400000000000004</v>
      </c>
      <c r="T95">
        <v>40.82</v>
      </c>
    </row>
    <row r="96" spans="1:20" ht="15.75" x14ac:dyDescent="0.45">
      <c r="A96" t="s">
        <v>458</v>
      </c>
      <c r="B96" s="167">
        <f t="shared" si="18"/>
        <v>2</v>
      </c>
      <c r="C96" s="167">
        <f t="shared" si="19"/>
        <v>2</v>
      </c>
      <c r="D96" s="168">
        <f t="shared" si="20"/>
        <v>2.3333333333333335</v>
      </c>
      <c r="E96" s="168">
        <f t="shared" si="21"/>
        <v>2</v>
      </c>
      <c r="F96" s="169">
        <v>680.64506209563001</v>
      </c>
      <c r="G96" s="170">
        <v>1</v>
      </c>
      <c r="H96" s="171">
        <v>446.52911230000001</v>
      </c>
      <c r="I96" s="177">
        <v>0</v>
      </c>
      <c r="J96" s="172">
        <v>87855</v>
      </c>
      <c r="K96" s="172">
        <v>101.48344058173799</v>
      </c>
      <c r="L96" s="170">
        <v>0</v>
      </c>
      <c r="M96" s="173">
        <f t="shared" si="22"/>
        <v>4</v>
      </c>
      <c r="N96" s="173">
        <f t="shared" si="23"/>
        <v>2</v>
      </c>
      <c r="O96" s="173">
        <f t="shared" si="24"/>
        <v>1</v>
      </c>
      <c r="P96" s="173">
        <f t="shared" si="25"/>
        <v>1</v>
      </c>
      <c r="Q96" s="173">
        <f t="shared" si="26"/>
        <v>4</v>
      </c>
      <c r="R96" s="173">
        <f t="shared" si="27"/>
        <v>1</v>
      </c>
      <c r="S96">
        <v>0.16500000000000001</v>
      </c>
      <c r="T96">
        <v>18.39</v>
      </c>
    </row>
    <row r="97" spans="1:20" ht="15.75" x14ac:dyDescent="0.45">
      <c r="A97" t="s">
        <v>460</v>
      </c>
      <c r="B97" s="167">
        <f t="shared" si="18"/>
        <v>3</v>
      </c>
      <c r="C97" s="167">
        <f t="shared" si="19"/>
        <v>3</v>
      </c>
      <c r="D97" s="168">
        <f t="shared" si="20"/>
        <v>4</v>
      </c>
      <c r="E97" s="168">
        <f t="shared" si="21"/>
        <v>3.3333333333333335</v>
      </c>
      <c r="F97" s="169">
        <v>13147.8146089242</v>
      </c>
      <c r="G97" s="170">
        <v>0.95682820933490143</v>
      </c>
      <c r="H97" s="171">
        <v>3633.904458</v>
      </c>
      <c r="I97" s="177">
        <v>3.283157365510307</v>
      </c>
      <c r="J97" s="172">
        <v>32085</v>
      </c>
      <c r="K97" s="175"/>
      <c r="L97" s="170">
        <v>0.96312010669279702</v>
      </c>
      <c r="M97" s="173">
        <f t="shared" si="22"/>
        <v>4</v>
      </c>
      <c r="N97" s="173">
        <f t="shared" si="23"/>
        <v>4</v>
      </c>
      <c r="O97" s="173">
        <f t="shared" si="24"/>
        <v>4</v>
      </c>
      <c r="P97" s="173">
        <f t="shared" si="25"/>
        <v>2</v>
      </c>
      <c r="Q97" s="173">
        <f t="shared" si="26"/>
        <v>4</v>
      </c>
      <c r="R97" s="173">
        <f t="shared" si="27"/>
        <v>4</v>
      </c>
      <c r="S97">
        <v>0.22800000000000001</v>
      </c>
      <c r="T97">
        <v>21.53</v>
      </c>
    </row>
    <row r="98" spans="1:20" ht="15.75" x14ac:dyDescent="0.45">
      <c r="A98" t="s">
        <v>462</v>
      </c>
      <c r="B98" s="167">
        <f t="shared" ref="B98:B122" si="28">IF(AND(D98&lt;upone),1,IF(AND(D98&gt;uptwo),3,2))</f>
        <v>1</v>
      </c>
      <c r="C98" s="167">
        <f t="shared" ref="C98:C122" si="29">IF(AND(E98&lt;upone),1,IF(AND(E98&gt;uptwo),3,2))</f>
        <v>3</v>
      </c>
      <c r="D98" s="168">
        <f t="shared" si="20"/>
        <v>1</v>
      </c>
      <c r="E98" s="168">
        <f t="shared" si="21"/>
        <v>3</v>
      </c>
      <c r="F98" s="169">
        <v>12288.5561431067</v>
      </c>
      <c r="G98" s="170">
        <v>2.1313382146547752E-2</v>
      </c>
      <c r="H98" s="171">
        <v>102.0946354</v>
      </c>
      <c r="I98" s="177">
        <v>4.1821612665684836E-3</v>
      </c>
      <c r="J98" s="174">
        <v>434.1</v>
      </c>
      <c r="K98" s="172">
        <v>759.70271988873196</v>
      </c>
      <c r="L98" s="170">
        <v>2.13133821465478E-2</v>
      </c>
      <c r="M98" s="173">
        <f t="shared" ref="M98:M122" si="30">IF(AND(G98&lt;eezupone),1,IF(AND(G98&lt;eezuptwo,G98&gt;eezlowtwo),2,IF(AND(G98&lt;eezupthree,G98&gt;eezlowthree),3,IF(AND(G98&gt;eezupthree),4))))</f>
        <v>1</v>
      </c>
      <c r="N98" s="173">
        <f t="shared" ref="N98:N122" si="31">IF(AND(H98&lt;disupone),1,IF(AND(H98&lt;disuptwo,H98&gt;dislowtwo),2,IF(AND(H98&lt;disupthree,H98&gt;dislowthree),3,IF(AND(H98&gt;disupthree),4))))</f>
        <v>1</v>
      </c>
      <c r="O98" s="173">
        <f t="shared" ref="O98:O122" si="32">IF(AND(I98&lt;subupone),1,IF(AND(I98&lt;subuptwo,I98&gt;sublowtwo),2,IF(AND(I98&lt;subupthree,I98&gt;sublowthree),3,IF(AND(I98&gt;subupthree),4))))</f>
        <v>1</v>
      </c>
      <c r="P98" s="173">
        <f t="shared" ref="P98:P122" si="33">IF(AND(J98&lt;GDPupone),4,IF(AND(J98&lt;gdpuptwo,J98&gt;GDPlowtwo),3,IF(AND(J98&lt;gdpupthree,J98&gt;gdplowthree),2,IF(AND(J98&gt;gdpupthree),1))))</f>
        <v>4</v>
      </c>
      <c r="Q98" s="173">
        <f t="shared" ref="Q98:Q122" si="34">IF(AND(K98&lt;valupone),4,IF(AND(K98&lt;valuptwo,K98&gt;vallowtwo),3,IF(AND(K98&lt;valupthree,K98&gt;vallowthree),2,IF(AND(K98&gt;valupthree),1))))</f>
        <v>4</v>
      </c>
      <c r="R98" s="173">
        <f t="shared" ref="R98:R122" si="35">IF(AND(L98&lt;repupone),1,IF(AND(L98&lt;repuptwo,L98&gt;replowtwo),2,IF(AND(L98&lt;repupthree,L98&gt;replowthree),3,IF(AND(2&gt;repupthree),4))))</f>
        <v>1</v>
      </c>
      <c r="S98">
        <v>1.1299999999999999</v>
      </c>
      <c r="T98">
        <v>67.069999999999993</v>
      </c>
    </row>
    <row r="99" spans="1:20" ht="15.75" x14ac:dyDescent="0.45">
      <c r="A99" t="s">
        <v>463</v>
      </c>
      <c r="B99" s="167">
        <f t="shared" si="28"/>
        <v>2</v>
      </c>
      <c r="C99" s="167">
        <f t="shared" si="29"/>
        <v>1</v>
      </c>
      <c r="D99" s="168">
        <f t="shared" si="20"/>
        <v>2</v>
      </c>
      <c r="E99" s="168">
        <f t="shared" si="21"/>
        <v>1.6666666666666667</v>
      </c>
      <c r="F99" s="169">
        <v>595305.22462485603</v>
      </c>
      <c r="G99" s="170">
        <v>1.5658517401247768E-2</v>
      </c>
      <c r="H99" s="171">
        <v>734.42943590000004</v>
      </c>
      <c r="I99" s="177">
        <v>5.3599769246574273E-2</v>
      </c>
      <c r="J99" s="172">
        <v>13225</v>
      </c>
      <c r="K99" s="172">
        <v>26888.000654179599</v>
      </c>
      <c r="L99" s="170">
        <v>1.45244249593422E-2</v>
      </c>
      <c r="M99" s="173">
        <f t="shared" si="30"/>
        <v>1</v>
      </c>
      <c r="N99" s="173">
        <f t="shared" si="31"/>
        <v>3</v>
      </c>
      <c r="O99" s="173">
        <f t="shared" si="32"/>
        <v>2</v>
      </c>
      <c r="P99" s="173">
        <f t="shared" si="33"/>
        <v>3</v>
      </c>
      <c r="Q99" s="173">
        <f t="shared" si="34"/>
        <v>1</v>
      </c>
      <c r="R99" s="173">
        <f t="shared" si="35"/>
        <v>1</v>
      </c>
      <c r="S99">
        <v>0.45300000000000001</v>
      </c>
      <c r="T99">
        <v>45.87</v>
      </c>
    </row>
    <row r="100" spans="1:20" ht="15.75" x14ac:dyDescent="0.45">
      <c r="A100" t="s">
        <v>558</v>
      </c>
      <c r="B100" s="167">
        <f t="shared" si="28"/>
        <v>3</v>
      </c>
      <c r="C100" s="167">
        <f t="shared" si="29"/>
        <v>1</v>
      </c>
      <c r="D100" s="168">
        <f t="shared" si="20"/>
        <v>3.6666666666666665</v>
      </c>
      <c r="E100" s="168">
        <f t="shared" si="21"/>
        <v>1.6666666666666667</v>
      </c>
      <c r="F100" s="169">
        <v>1704474.4013507499</v>
      </c>
      <c r="G100" s="170">
        <v>0.55390813145188489</v>
      </c>
      <c r="H100" s="171">
        <v>4289.8937370000003</v>
      </c>
      <c r="I100" s="177">
        <v>0.23155373854587244</v>
      </c>
      <c r="J100" s="172">
        <v>37740</v>
      </c>
      <c r="K100" s="172">
        <v>15961.0223842221</v>
      </c>
      <c r="L100" s="170">
        <v>0.10066103029309301</v>
      </c>
      <c r="M100" s="173">
        <f t="shared" si="30"/>
        <v>3</v>
      </c>
      <c r="N100" s="173">
        <f t="shared" si="31"/>
        <v>4</v>
      </c>
      <c r="O100" s="173">
        <f t="shared" si="32"/>
        <v>4</v>
      </c>
      <c r="P100" s="173">
        <f t="shared" si="33"/>
        <v>1</v>
      </c>
      <c r="Q100" s="173">
        <f t="shared" si="34"/>
        <v>2</v>
      </c>
      <c r="R100" s="173">
        <f t="shared" si="35"/>
        <v>2</v>
      </c>
      <c r="S100">
        <v>0.40400000000000003</v>
      </c>
      <c r="T100">
        <v>29.78</v>
      </c>
    </row>
    <row r="101" spans="1:20" ht="15.75" x14ac:dyDescent="0.45">
      <c r="A101" t="s">
        <v>465</v>
      </c>
      <c r="B101" s="167">
        <f t="shared" si="28"/>
        <v>3</v>
      </c>
      <c r="C101" s="167">
        <f t="shared" si="29"/>
        <v>1</v>
      </c>
      <c r="D101" s="168">
        <f t="shared" si="20"/>
        <v>4</v>
      </c>
      <c r="E101" s="168">
        <f t="shared" si="21"/>
        <v>1.6666666666666667</v>
      </c>
      <c r="F101" s="169">
        <v>1298689.8226294499</v>
      </c>
      <c r="G101" s="170">
        <v>0.77489669723386134</v>
      </c>
      <c r="H101" s="171">
        <v>2833.0915479999999</v>
      </c>
      <c r="I101" s="177">
        <v>0.58190662185091924</v>
      </c>
      <c r="J101" s="172">
        <v>36416</v>
      </c>
      <c r="K101" s="172">
        <v>62707.181315568603</v>
      </c>
      <c r="L101" s="170">
        <v>0.289946803820534</v>
      </c>
      <c r="M101" s="173">
        <f t="shared" si="30"/>
        <v>4</v>
      </c>
      <c r="N101" s="173">
        <f t="shared" si="31"/>
        <v>4</v>
      </c>
      <c r="O101" s="173">
        <f t="shared" si="32"/>
        <v>4</v>
      </c>
      <c r="P101" s="173">
        <f t="shared" si="33"/>
        <v>1</v>
      </c>
      <c r="Q101" s="173">
        <f t="shared" si="34"/>
        <v>1</v>
      </c>
      <c r="R101" s="173">
        <f t="shared" si="35"/>
        <v>3</v>
      </c>
      <c r="S101">
        <v>1.7999999999999999E-2</v>
      </c>
      <c r="T101">
        <v>24.16</v>
      </c>
    </row>
    <row r="102" spans="1:20" ht="15.75" x14ac:dyDescent="0.45">
      <c r="A102" t="s">
        <v>466</v>
      </c>
      <c r="B102" s="167">
        <f t="shared" si="28"/>
        <v>3</v>
      </c>
      <c r="C102" s="167">
        <f t="shared" si="29"/>
        <v>2</v>
      </c>
      <c r="D102" s="168">
        <f t="shared" si="20"/>
        <v>3.3333333333333335</v>
      </c>
      <c r="E102" s="168">
        <f t="shared" si="21"/>
        <v>2.3333333333333335</v>
      </c>
      <c r="F102" s="169">
        <v>188091.11341474499</v>
      </c>
      <c r="G102" s="170">
        <v>0.48300440366073083</v>
      </c>
      <c r="H102" s="171">
        <v>510.83811850000001</v>
      </c>
      <c r="I102" s="177">
        <v>0.2093996386089691</v>
      </c>
      <c r="J102" s="172">
        <v>12262</v>
      </c>
      <c r="K102" s="172">
        <v>1215.29728271052</v>
      </c>
      <c r="L102" s="170">
        <v>0</v>
      </c>
      <c r="M102" s="173">
        <f t="shared" si="30"/>
        <v>3</v>
      </c>
      <c r="N102" s="173">
        <f t="shared" si="31"/>
        <v>3</v>
      </c>
      <c r="O102" s="173">
        <f t="shared" si="32"/>
        <v>4</v>
      </c>
      <c r="P102" s="173">
        <f t="shared" si="33"/>
        <v>3</v>
      </c>
      <c r="Q102" s="173">
        <f t="shared" si="34"/>
        <v>3</v>
      </c>
      <c r="R102" s="173">
        <f t="shared" si="35"/>
        <v>1</v>
      </c>
      <c r="S102">
        <v>0.221</v>
      </c>
      <c r="T102">
        <v>36.26</v>
      </c>
    </row>
    <row r="103" spans="1:20" ht="15.75" x14ac:dyDescent="0.45">
      <c r="A103" t="s">
        <v>467</v>
      </c>
      <c r="B103" s="167">
        <f t="shared" si="28"/>
        <v>3</v>
      </c>
      <c r="C103" s="167">
        <f t="shared" si="29"/>
        <v>2</v>
      </c>
      <c r="D103" s="168">
        <f t="shared" si="20"/>
        <v>3.6666666666666665</v>
      </c>
      <c r="E103" s="168">
        <f t="shared" si="21"/>
        <v>2.6666666666666665</v>
      </c>
      <c r="F103" s="169">
        <v>3490.9972173981</v>
      </c>
      <c r="G103" s="170">
        <v>1</v>
      </c>
      <c r="H103" s="171">
        <v>3099.241802</v>
      </c>
      <c r="I103" s="177">
        <v>7.0021189979123169E-2</v>
      </c>
      <c r="J103" s="172">
        <v>4447</v>
      </c>
      <c r="K103" s="172">
        <v>1926.27357811722</v>
      </c>
      <c r="L103" s="170">
        <v>3.67933187380374E-2</v>
      </c>
      <c r="M103" s="173">
        <f t="shared" si="30"/>
        <v>4</v>
      </c>
      <c r="N103" s="173">
        <f t="shared" si="31"/>
        <v>4</v>
      </c>
      <c r="O103" s="173">
        <f t="shared" si="32"/>
        <v>3</v>
      </c>
      <c r="P103" s="173">
        <f t="shared" si="33"/>
        <v>4</v>
      </c>
      <c r="Q103" s="173">
        <f t="shared" si="34"/>
        <v>3</v>
      </c>
      <c r="R103" s="173">
        <f t="shared" si="35"/>
        <v>1</v>
      </c>
      <c r="S103">
        <v>1.1299999999999999</v>
      </c>
      <c r="T103">
        <v>66.489999999999995</v>
      </c>
    </row>
    <row r="104" spans="1:20" ht="15.75" x14ac:dyDescent="0.45">
      <c r="A104" t="s">
        <v>468</v>
      </c>
      <c r="B104" s="167">
        <f t="shared" si="28"/>
        <v>1</v>
      </c>
      <c r="C104" s="167">
        <f t="shared" si="29"/>
        <v>2</v>
      </c>
      <c r="D104" s="168">
        <f t="shared" si="20"/>
        <v>1.3333333333333333</v>
      </c>
      <c r="E104" s="168">
        <f t="shared" si="21"/>
        <v>2.3333333333333335</v>
      </c>
      <c r="F104" s="169">
        <v>12652.4939793342</v>
      </c>
      <c r="G104" s="170">
        <v>4.4587199849218676E-2</v>
      </c>
      <c r="H104" s="171">
        <v>106.6672957</v>
      </c>
      <c r="I104" s="177">
        <v>4.9268495961020647E-2</v>
      </c>
      <c r="J104" s="172">
        <v>13988</v>
      </c>
      <c r="K104" s="172">
        <v>2401.9992085215099</v>
      </c>
      <c r="L104" s="170">
        <v>0</v>
      </c>
      <c r="M104" s="173">
        <f t="shared" si="30"/>
        <v>1</v>
      </c>
      <c r="N104" s="173">
        <f t="shared" si="31"/>
        <v>1</v>
      </c>
      <c r="O104" s="173">
        <f t="shared" si="32"/>
        <v>2</v>
      </c>
      <c r="P104" s="173">
        <f t="shared" si="33"/>
        <v>3</v>
      </c>
      <c r="Q104" s="173">
        <f t="shared" si="34"/>
        <v>3</v>
      </c>
      <c r="R104" s="173">
        <f t="shared" si="35"/>
        <v>1</v>
      </c>
      <c r="S104">
        <v>0.45300000000000001</v>
      </c>
      <c r="T104">
        <v>38.67</v>
      </c>
    </row>
    <row r="105" spans="1:20" ht="15.75" x14ac:dyDescent="0.45">
      <c r="A105" t="s">
        <v>470</v>
      </c>
      <c r="B105" s="167">
        <f t="shared" si="28"/>
        <v>3</v>
      </c>
      <c r="C105" s="167">
        <f t="shared" si="29"/>
        <v>1</v>
      </c>
      <c r="D105" s="168">
        <f t="shared" si="20"/>
        <v>3</v>
      </c>
      <c r="E105" s="168">
        <f t="shared" si="21"/>
        <v>1.3333333333333333</v>
      </c>
      <c r="F105" s="169">
        <v>206861.04773923999</v>
      </c>
      <c r="G105" s="170">
        <v>0.68446255654947408</v>
      </c>
      <c r="H105" s="171">
        <v>405.87194920000002</v>
      </c>
      <c r="I105" s="177">
        <v>0.92876856601239399</v>
      </c>
      <c r="J105" s="172">
        <v>49836</v>
      </c>
      <c r="K105" s="172">
        <v>101292.336335663</v>
      </c>
      <c r="L105" s="170">
        <v>8.2233467890343498E-2</v>
      </c>
      <c r="M105" s="173">
        <f t="shared" si="30"/>
        <v>3</v>
      </c>
      <c r="N105" s="173">
        <f t="shared" si="31"/>
        <v>2</v>
      </c>
      <c r="O105" s="173">
        <f t="shared" si="32"/>
        <v>4</v>
      </c>
      <c r="P105" s="173">
        <f t="shared" si="33"/>
        <v>1</v>
      </c>
      <c r="Q105" s="173">
        <f t="shared" si="34"/>
        <v>1</v>
      </c>
      <c r="R105" s="173">
        <f t="shared" si="35"/>
        <v>2</v>
      </c>
      <c r="S105">
        <v>1.7999999999999999E-2</v>
      </c>
      <c r="T105">
        <v>22.63</v>
      </c>
    </row>
    <row r="106" spans="1:20" ht="15.75" x14ac:dyDescent="0.45">
      <c r="A106" t="s">
        <v>765</v>
      </c>
      <c r="B106" s="167">
        <f t="shared" si="28"/>
        <v>2</v>
      </c>
      <c r="C106" s="167">
        <f t="shared" si="29"/>
        <v>3</v>
      </c>
      <c r="D106" s="168">
        <f t="shared" si="20"/>
        <v>2</v>
      </c>
      <c r="E106" s="168">
        <f t="shared" si="21"/>
        <v>3.6666666666666665</v>
      </c>
      <c r="F106" s="169">
        <v>1861.71849553839</v>
      </c>
      <c r="G106" s="170">
        <v>9.7730988909943986E-2</v>
      </c>
      <c r="H106" s="171">
        <v>841.72406569999998</v>
      </c>
      <c r="I106" s="177">
        <v>0</v>
      </c>
      <c r="J106" s="174">
        <v>2900</v>
      </c>
      <c r="K106" s="172">
        <v>1991.2371218073599</v>
      </c>
      <c r="L106" s="170">
        <v>0.41511592748961501</v>
      </c>
      <c r="M106" s="173">
        <f t="shared" si="30"/>
        <v>2</v>
      </c>
      <c r="N106" s="173">
        <f t="shared" si="31"/>
        <v>3</v>
      </c>
      <c r="O106" s="173">
        <f t="shared" si="32"/>
        <v>1</v>
      </c>
      <c r="P106" s="173">
        <f t="shared" si="33"/>
        <v>4</v>
      </c>
      <c r="Q106" s="173">
        <f t="shared" si="34"/>
        <v>3</v>
      </c>
      <c r="R106" s="173">
        <f t="shared" si="35"/>
        <v>4</v>
      </c>
      <c r="S106">
        <v>1.1299999999999999</v>
      </c>
      <c r="T106">
        <v>66.39</v>
      </c>
    </row>
    <row r="107" spans="1:20" ht="15.75" x14ac:dyDescent="0.45">
      <c r="A107" t="s">
        <v>578</v>
      </c>
      <c r="B107" s="167">
        <f t="shared" si="28"/>
        <v>3</v>
      </c>
      <c r="C107" s="167">
        <f t="shared" si="29"/>
        <v>2</v>
      </c>
      <c r="D107" s="168">
        <f t="shared" si="20"/>
        <v>4</v>
      </c>
      <c r="E107" s="168">
        <f t="shared" si="21"/>
        <v>2</v>
      </c>
      <c r="F107" s="169">
        <v>1072968.5574729999</v>
      </c>
      <c r="G107" s="170">
        <v>0.77849114628324723</v>
      </c>
      <c r="H107" s="171">
        <v>4156.3832089999996</v>
      </c>
      <c r="I107" s="177">
        <v>0.84149005009798217</v>
      </c>
      <c r="J107" s="172">
        <v>48095</v>
      </c>
      <c r="K107" s="172">
        <v>6913.2003790999897</v>
      </c>
      <c r="L107" s="170">
        <v>0.181442047754861</v>
      </c>
      <c r="M107" s="173">
        <f t="shared" si="30"/>
        <v>4</v>
      </c>
      <c r="N107" s="173">
        <f t="shared" si="31"/>
        <v>4</v>
      </c>
      <c r="O107" s="173">
        <f t="shared" si="32"/>
        <v>4</v>
      </c>
      <c r="P107" s="173">
        <f t="shared" si="33"/>
        <v>1</v>
      </c>
      <c r="Q107" s="173">
        <f t="shared" si="34"/>
        <v>2</v>
      </c>
      <c r="R107" s="173">
        <f t="shared" si="35"/>
        <v>3</v>
      </c>
      <c r="S107">
        <v>0.22800000000000001</v>
      </c>
      <c r="T107">
        <v>23.1</v>
      </c>
    </row>
    <row r="108" spans="1:20" ht="15.75" x14ac:dyDescent="0.45">
      <c r="A108" t="s">
        <v>897</v>
      </c>
      <c r="B108" s="167">
        <f t="shared" si="28"/>
        <v>2</v>
      </c>
      <c r="C108" s="167">
        <f t="shared" si="29"/>
        <v>3</v>
      </c>
      <c r="D108" s="168">
        <f t="shared" si="20"/>
        <v>2.6666666666666665</v>
      </c>
      <c r="E108" s="168">
        <f t="shared" si="21"/>
        <v>4</v>
      </c>
      <c r="F108" s="169">
        <v>4486.1032956353502</v>
      </c>
      <c r="G108" s="170">
        <v>0.70128143222818073</v>
      </c>
      <c r="H108" s="171">
        <v>412.35549459999999</v>
      </c>
      <c r="I108" s="177">
        <v>2.0868127028280021E-2</v>
      </c>
      <c r="J108" s="172">
        <v>3080</v>
      </c>
      <c r="K108" s="172">
        <v>292.433698110335</v>
      </c>
      <c r="L108" s="170">
        <v>0.42286431296537302</v>
      </c>
      <c r="M108" s="173">
        <f t="shared" si="30"/>
        <v>4</v>
      </c>
      <c r="N108" s="173">
        <f t="shared" si="31"/>
        <v>2</v>
      </c>
      <c r="O108" s="173">
        <f t="shared" si="32"/>
        <v>2</v>
      </c>
      <c r="P108" s="173">
        <f t="shared" si="33"/>
        <v>4</v>
      </c>
      <c r="Q108" s="173">
        <f t="shared" si="34"/>
        <v>4</v>
      </c>
      <c r="R108" s="173">
        <f t="shared" si="35"/>
        <v>4</v>
      </c>
      <c r="S108">
        <v>0.63800000000000001</v>
      </c>
      <c r="T108">
        <v>48.61</v>
      </c>
    </row>
    <row r="109" spans="1:20" ht="15.75" x14ac:dyDescent="0.45">
      <c r="A109" t="s">
        <v>476</v>
      </c>
      <c r="B109" s="167">
        <f t="shared" si="28"/>
        <v>3</v>
      </c>
      <c r="C109" s="167">
        <f t="shared" si="29"/>
        <v>3</v>
      </c>
      <c r="D109" s="168">
        <f t="shared" si="20"/>
        <v>3.6666666666666665</v>
      </c>
      <c r="E109" s="168">
        <f t="shared" si="21"/>
        <v>3</v>
      </c>
      <c r="F109" s="169">
        <v>5727084.6820967998</v>
      </c>
      <c r="G109" s="170">
        <v>0.80830324898706407</v>
      </c>
      <c r="H109" s="171">
        <v>1399.300405</v>
      </c>
      <c r="I109" s="177">
        <v>0.17360343194966352</v>
      </c>
      <c r="J109" s="172">
        <v>16888</v>
      </c>
      <c r="K109" s="172">
        <v>11942.637299902301</v>
      </c>
      <c r="L109" s="170">
        <v>0.72601062855597298</v>
      </c>
      <c r="M109" s="173">
        <f t="shared" si="30"/>
        <v>4</v>
      </c>
      <c r="N109" s="173">
        <f t="shared" si="31"/>
        <v>4</v>
      </c>
      <c r="O109" s="173">
        <f t="shared" si="32"/>
        <v>3</v>
      </c>
      <c r="P109" s="173">
        <f t="shared" si="33"/>
        <v>3</v>
      </c>
      <c r="Q109" s="173">
        <f t="shared" si="34"/>
        <v>2</v>
      </c>
      <c r="R109" s="173">
        <f t="shared" si="35"/>
        <v>4</v>
      </c>
      <c r="S109">
        <v>0.626</v>
      </c>
      <c r="T109">
        <v>47.54</v>
      </c>
    </row>
    <row r="110" spans="1:20" ht="15.75" x14ac:dyDescent="0.45">
      <c r="A110" t="s">
        <v>477</v>
      </c>
      <c r="B110" s="167">
        <f t="shared" si="28"/>
        <v>2</v>
      </c>
      <c r="C110" s="167">
        <f t="shared" si="29"/>
        <v>3</v>
      </c>
      <c r="D110" s="168">
        <f t="shared" si="20"/>
        <v>2</v>
      </c>
      <c r="E110" s="168">
        <f t="shared" si="21"/>
        <v>3</v>
      </c>
      <c r="F110" s="169">
        <v>3.2311353751</v>
      </c>
      <c r="G110" s="170">
        <v>1</v>
      </c>
      <c r="H110" s="174">
        <v>100</v>
      </c>
      <c r="I110" s="177">
        <v>0</v>
      </c>
      <c r="J110" s="172">
        <v>4187</v>
      </c>
      <c r="K110" s="175"/>
      <c r="L110" s="170">
        <v>0</v>
      </c>
      <c r="M110" s="173">
        <f t="shared" si="30"/>
        <v>4</v>
      </c>
      <c r="N110" s="173">
        <f t="shared" si="31"/>
        <v>1</v>
      </c>
      <c r="O110" s="173">
        <f t="shared" si="32"/>
        <v>1</v>
      </c>
      <c r="P110" s="173">
        <f t="shared" si="33"/>
        <v>4</v>
      </c>
      <c r="Q110" s="173">
        <f t="shared" si="34"/>
        <v>4</v>
      </c>
      <c r="R110" s="173">
        <f t="shared" si="35"/>
        <v>1</v>
      </c>
      <c r="S110">
        <v>0.28599999999999998</v>
      </c>
      <c r="T110">
        <v>39.130000000000003</v>
      </c>
    </row>
    <row r="111" spans="1:20" ht="15.75" x14ac:dyDescent="0.45">
      <c r="A111" t="s">
        <v>478</v>
      </c>
      <c r="B111" s="167">
        <f t="shared" si="28"/>
        <v>2</v>
      </c>
      <c r="C111" s="167">
        <f t="shared" si="29"/>
        <v>3</v>
      </c>
      <c r="D111" s="168">
        <f t="shared" si="20"/>
        <v>2.3333333333333335</v>
      </c>
      <c r="E111" s="168">
        <f t="shared" si="21"/>
        <v>4</v>
      </c>
      <c r="F111" s="169">
        <v>3449.8268499127398</v>
      </c>
      <c r="G111" s="170">
        <v>0.60148841659767827</v>
      </c>
      <c r="H111" s="171">
        <v>737.31190279999998</v>
      </c>
      <c r="I111" s="177">
        <v>7.2744397011739589E-3</v>
      </c>
      <c r="J111" s="172">
        <v>1550</v>
      </c>
      <c r="K111" s="172">
        <v>453.86211364616503</v>
      </c>
      <c r="L111" s="170">
        <v>0.928685736939866</v>
      </c>
      <c r="M111" s="173">
        <f t="shared" si="30"/>
        <v>3</v>
      </c>
      <c r="N111" s="173">
        <f t="shared" si="31"/>
        <v>3</v>
      </c>
      <c r="O111" s="173">
        <f t="shared" si="32"/>
        <v>1</v>
      </c>
      <c r="P111" s="173">
        <f t="shared" si="33"/>
        <v>4</v>
      </c>
      <c r="Q111" s="173">
        <f t="shared" si="34"/>
        <v>4</v>
      </c>
      <c r="R111" s="173">
        <f t="shared" si="35"/>
        <v>4</v>
      </c>
      <c r="S111">
        <v>0.63800000000000001</v>
      </c>
      <c r="T111">
        <v>44.12</v>
      </c>
    </row>
    <row r="112" spans="1:20" ht="15.75" x14ac:dyDescent="0.45">
      <c r="A112" t="s">
        <v>480</v>
      </c>
      <c r="B112" s="167">
        <f t="shared" si="28"/>
        <v>3</v>
      </c>
      <c r="C112" s="167">
        <f t="shared" si="29"/>
        <v>2</v>
      </c>
      <c r="D112" s="168">
        <f t="shared" si="20"/>
        <v>3</v>
      </c>
      <c r="E112" s="168">
        <f t="shared" si="21"/>
        <v>2</v>
      </c>
      <c r="F112" s="169">
        <v>5228.1111920818103</v>
      </c>
      <c r="G112" s="170">
        <v>0.63710263081084606</v>
      </c>
      <c r="H112" s="171">
        <v>857.95743640000001</v>
      </c>
      <c r="I112" s="177">
        <v>0.13167917667238421</v>
      </c>
      <c r="J112" s="172">
        <v>31870</v>
      </c>
      <c r="K112" s="172">
        <v>2441.8847522013398</v>
      </c>
      <c r="L112" s="170">
        <v>0</v>
      </c>
      <c r="M112" s="173">
        <f t="shared" si="30"/>
        <v>3</v>
      </c>
      <c r="N112" s="173">
        <f t="shared" si="31"/>
        <v>3</v>
      </c>
      <c r="O112" s="173">
        <f t="shared" si="32"/>
        <v>3</v>
      </c>
      <c r="P112" s="173">
        <f t="shared" si="33"/>
        <v>2</v>
      </c>
      <c r="Q112" s="173">
        <f t="shared" si="34"/>
        <v>3</v>
      </c>
      <c r="R112" s="173">
        <f t="shared" si="35"/>
        <v>1</v>
      </c>
      <c r="S112">
        <v>0.45300000000000001</v>
      </c>
      <c r="T112">
        <v>33.380000000000003</v>
      </c>
    </row>
    <row r="113" spans="1:20" ht="15.75" x14ac:dyDescent="0.45">
      <c r="A113" t="s">
        <v>481</v>
      </c>
      <c r="B113" s="167">
        <f t="shared" si="28"/>
        <v>1</v>
      </c>
      <c r="C113" s="167">
        <f t="shared" si="29"/>
        <v>2</v>
      </c>
      <c r="D113" s="168">
        <f t="shared" si="20"/>
        <v>1.6666666666666667</v>
      </c>
      <c r="E113" s="168">
        <f t="shared" si="21"/>
        <v>2.3333333333333335</v>
      </c>
      <c r="F113" s="169">
        <v>70434.899628237894</v>
      </c>
      <c r="G113" s="170">
        <v>6.0910437158495185E-3</v>
      </c>
      <c r="H113" s="171">
        <v>131.77930860000001</v>
      </c>
      <c r="I113" s="177">
        <v>5.8152043868394808E-2</v>
      </c>
      <c r="J113" s="172">
        <v>11634</v>
      </c>
      <c r="K113" s="172">
        <v>2436.31103158941</v>
      </c>
      <c r="L113" s="170">
        <v>0</v>
      </c>
      <c r="M113" s="173">
        <f t="shared" si="30"/>
        <v>1</v>
      </c>
      <c r="N113" s="173">
        <f t="shared" si="31"/>
        <v>1</v>
      </c>
      <c r="O113" s="173">
        <f t="shared" si="32"/>
        <v>3</v>
      </c>
      <c r="P113" s="173">
        <f t="shared" si="33"/>
        <v>3</v>
      </c>
      <c r="Q113" s="173">
        <f t="shared" si="34"/>
        <v>3</v>
      </c>
      <c r="R113" s="173">
        <f t="shared" si="35"/>
        <v>1</v>
      </c>
      <c r="S113">
        <v>0.76600000000000001</v>
      </c>
      <c r="T113">
        <v>34.43</v>
      </c>
    </row>
    <row r="114" spans="1:20" ht="15.75" x14ac:dyDescent="0.45">
      <c r="A114" t="s">
        <v>482</v>
      </c>
      <c r="B114" s="167">
        <f t="shared" si="28"/>
        <v>2</v>
      </c>
      <c r="C114" s="167">
        <f t="shared" si="29"/>
        <v>2</v>
      </c>
      <c r="D114" s="168">
        <f t="shared" si="20"/>
        <v>2</v>
      </c>
      <c r="E114" s="168">
        <f t="shared" si="21"/>
        <v>2.3333333333333335</v>
      </c>
      <c r="F114" s="169">
        <v>596304.82847025502</v>
      </c>
      <c r="G114" s="170">
        <v>7.6037161670755485E-2</v>
      </c>
      <c r="H114" s="171">
        <v>121.5245075</v>
      </c>
      <c r="I114" s="177">
        <v>8.5597483432393179E-2</v>
      </c>
      <c r="J114" s="172">
        <v>24912</v>
      </c>
      <c r="K114" s="172">
        <v>9499.1191996770503</v>
      </c>
      <c r="L114" s="170">
        <v>0.30414636728106798</v>
      </c>
      <c r="M114" s="173">
        <f t="shared" si="30"/>
        <v>2</v>
      </c>
      <c r="N114" s="173">
        <f t="shared" si="31"/>
        <v>1</v>
      </c>
      <c r="O114" s="173">
        <f t="shared" si="32"/>
        <v>3</v>
      </c>
      <c r="P114" s="173">
        <f t="shared" si="33"/>
        <v>2</v>
      </c>
      <c r="Q114" s="173">
        <f t="shared" si="34"/>
        <v>2</v>
      </c>
      <c r="R114" s="173">
        <f t="shared" si="35"/>
        <v>3</v>
      </c>
      <c r="S114">
        <v>0.626</v>
      </c>
      <c r="T114">
        <v>44.13</v>
      </c>
    </row>
    <row r="115" spans="1:20" ht="15.75" x14ac:dyDescent="0.45">
      <c r="A115" t="s">
        <v>486</v>
      </c>
      <c r="B115" s="167">
        <f t="shared" si="28"/>
        <v>3</v>
      </c>
      <c r="C115" s="167">
        <f t="shared" si="29"/>
        <v>2</v>
      </c>
      <c r="D115" s="168">
        <f t="shared" si="20"/>
        <v>4</v>
      </c>
      <c r="E115" s="168">
        <f t="shared" si="21"/>
        <v>2.6666666666666665</v>
      </c>
      <c r="F115" s="169">
        <v>300800.76448987401</v>
      </c>
      <c r="G115" s="170">
        <v>0.75527116304094988</v>
      </c>
      <c r="H115" s="171">
        <v>7218.1029589999998</v>
      </c>
      <c r="I115" s="177">
        <v>0.34473602388323754</v>
      </c>
      <c r="J115" s="172">
        <v>8305</v>
      </c>
      <c r="K115" s="172">
        <v>8097.7245625281503</v>
      </c>
      <c r="L115" s="170">
        <v>0.25700480987899799</v>
      </c>
      <c r="M115" s="173">
        <f t="shared" si="30"/>
        <v>4</v>
      </c>
      <c r="N115" s="173">
        <f t="shared" si="31"/>
        <v>4</v>
      </c>
      <c r="O115" s="173">
        <f t="shared" si="32"/>
        <v>4</v>
      </c>
      <c r="P115" s="173">
        <f t="shared" si="33"/>
        <v>3</v>
      </c>
      <c r="Q115" s="173">
        <f t="shared" si="34"/>
        <v>2</v>
      </c>
      <c r="R115" s="173">
        <f t="shared" si="35"/>
        <v>3</v>
      </c>
      <c r="S115">
        <v>0.46700000000000003</v>
      </c>
      <c r="T115">
        <v>40.64</v>
      </c>
    </row>
    <row r="116" spans="1:20" ht="15.75" x14ac:dyDescent="0.45">
      <c r="A116" t="s">
        <v>487</v>
      </c>
      <c r="B116" s="167">
        <f t="shared" si="28"/>
        <v>2</v>
      </c>
      <c r="C116" s="167">
        <f t="shared" si="29"/>
        <v>2</v>
      </c>
      <c r="D116" s="168">
        <f t="shared" si="20"/>
        <v>2.6666666666666665</v>
      </c>
      <c r="E116" s="168">
        <f t="shared" si="21"/>
        <v>2.6666666666666665</v>
      </c>
      <c r="F116" s="169">
        <v>13861.6177523843</v>
      </c>
      <c r="G116" s="170">
        <v>0.83410469176804014</v>
      </c>
      <c r="H116" s="171">
        <v>373.50959540000002</v>
      </c>
      <c r="I116" s="177">
        <v>2.4299828282828284E-2</v>
      </c>
      <c r="J116" s="172">
        <v>67871</v>
      </c>
      <c r="K116" s="172">
        <v>2069.4451451896002</v>
      </c>
      <c r="L116" s="170">
        <v>0.44543982185442998</v>
      </c>
      <c r="M116" s="173">
        <f t="shared" si="30"/>
        <v>4</v>
      </c>
      <c r="N116" s="173">
        <f t="shared" si="31"/>
        <v>2</v>
      </c>
      <c r="O116" s="173">
        <f t="shared" si="32"/>
        <v>2</v>
      </c>
      <c r="P116" s="173">
        <f t="shared" si="33"/>
        <v>1</v>
      </c>
      <c r="Q116" s="173">
        <f t="shared" si="34"/>
        <v>3</v>
      </c>
      <c r="R116" s="173">
        <f t="shared" si="35"/>
        <v>4</v>
      </c>
      <c r="S116">
        <v>0.40400000000000003</v>
      </c>
      <c r="T116">
        <v>28.37</v>
      </c>
    </row>
    <row r="117" spans="1:20" ht="15.75" x14ac:dyDescent="0.45">
      <c r="A117" t="s">
        <v>488</v>
      </c>
      <c r="B117" s="167">
        <f t="shared" si="28"/>
        <v>2</v>
      </c>
      <c r="C117" s="167">
        <f t="shared" si="29"/>
        <v>1</v>
      </c>
      <c r="D117" s="168">
        <f t="shared" si="20"/>
        <v>2.3333333333333335</v>
      </c>
      <c r="E117" s="168">
        <f t="shared" si="21"/>
        <v>1</v>
      </c>
      <c r="F117" s="169">
        <v>692712.7378305</v>
      </c>
      <c r="G117" s="170">
        <v>0.31464613210632703</v>
      </c>
      <c r="H117" s="171">
        <v>100</v>
      </c>
      <c r="I117" s="177">
        <v>0.10462721448145433</v>
      </c>
      <c r="J117" s="172">
        <v>42481</v>
      </c>
      <c r="K117" s="172">
        <v>141526.09205092501</v>
      </c>
      <c r="L117" s="170">
        <v>3.2923179795925503E-2</v>
      </c>
      <c r="M117" s="173">
        <f t="shared" si="30"/>
        <v>3</v>
      </c>
      <c r="N117" s="173">
        <f t="shared" si="31"/>
        <v>1</v>
      </c>
      <c r="O117" s="173">
        <f t="shared" si="32"/>
        <v>3</v>
      </c>
      <c r="P117" s="173">
        <f t="shared" si="33"/>
        <v>1</v>
      </c>
      <c r="Q117" s="173">
        <f t="shared" si="34"/>
        <v>1</v>
      </c>
      <c r="R117" s="173">
        <f t="shared" si="35"/>
        <v>1</v>
      </c>
      <c r="S117">
        <v>1.7999999999999999E-2</v>
      </c>
      <c r="T117">
        <v>26.79</v>
      </c>
    </row>
    <row r="118" spans="1:20" ht="15.75" x14ac:dyDescent="0.45">
      <c r="A118" t="s">
        <v>490</v>
      </c>
      <c r="B118" s="167">
        <f t="shared" si="28"/>
        <v>2</v>
      </c>
      <c r="C118" s="167">
        <f t="shared" si="29"/>
        <v>1</v>
      </c>
      <c r="D118" s="168">
        <f t="shared" si="20"/>
        <v>2.3333333333333335</v>
      </c>
      <c r="E118" s="168">
        <f t="shared" si="21"/>
        <v>1.3333333333333333</v>
      </c>
      <c r="F118" s="169">
        <v>4109286.1485832799</v>
      </c>
      <c r="G118" s="170">
        <v>7.7623479814394464E-2</v>
      </c>
      <c r="H118" s="171">
        <v>592.21987249999995</v>
      </c>
      <c r="I118" s="177">
        <v>4.726179915699269E-2</v>
      </c>
      <c r="J118" s="172">
        <v>57436</v>
      </c>
      <c r="K118" s="172">
        <v>121957.22773657199</v>
      </c>
      <c r="L118" s="170">
        <v>6.14851734532567E-2</v>
      </c>
      <c r="M118" s="173">
        <f t="shared" si="30"/>
        <v>2</v>
      </c>
      <c r="N118" s="173">
        <f t="shared" si="31"/>
        <v>3</v>
      </c>
      <c r="O118" s="173">
        <f t="shared" si="32"/>
        <v>2</v>
      </c>
      <c r="P118" s="173">
        <f t="shared" si="33"/>
        <v>1</v>
      </c>
      <c r="Q118" s="173">
        <f t="shared" si="34"/>
        <v>1</v>
      </c>
      <c r="R118" s="173">
        <f t="shared" si="35"/>
        <v>2</v>
      </c>
      <c r="S118">
        <v>1.7999999999999999E-2</v>
      </c>
      <c r="T118">
        <v>27.5</v>
      </c>
    </row>
    <row r="119" spans="1:20" ht="15.75" x14ac:dyDescent="0.45">
      <c r="A119" t="s">
        <v>491</v>
      </c>
      <c r="B119" s="167">
        <f t="shared" si="28"/>
        <v>1</v>
      </c>
      <c r="C119" s="167">
        <f t="shared" si="29"/>
        <v>1</v>
      </c>
      <c r="D119" s="168">
        <f t="shared" si="20"/>
        <v>1.3333333333333333</v>
      </c>
      <c r="E119" s="168">
        <f t="shared" si="21"/>
        <v>1.3333333333333333</v>
      </c>
      <c r="F119" s="169">
        <v>91356.561383443899</v>
      </c>
      <c r="G119" s="170">
        <v>3.9975138735359211E-2</v>
      </c>
      <c r="H119" s="171">
        <v>179.8654669</v>
      </c>
      <c r="I119" s="177">
        <v>5.9428571428571427E-5</v>
      </c>
      <c r="J119" s="172">
        <v>21527</v>
      </c>
      <c r="K119" s="172">
        <v>80706.6801838596</v>
      </c>
      <c r="L119" s="170">
        <v>2.6705646412301801E-5</v>
      </c>
      <c r="M119" s="173">
        <f t="shared" si="30"/>
        <v>1</v>
      </c>
      <c r="N119" s="173">
        <f t="shared" si="31"/>
        <v>2</v>
      </c>
      <c r="O119" s="173">
        <f t="shared" si="32"/>
        <v>1</v>
      </c>
      <c r="P119" s="173">
        <f t="shared" si="33"/>
        <v>2</v>
      </c>
      <c r="Q119" s="173">
        <f t="shared" si="34"/>
        <v>1</v>
      </c>
      <c r="R119" s="173">
        <f t="shared" si="35"/>
        <v>1</v>
      </c>
      <c r="S119">
        <v>0.22800000000000001</v>
      </c>
      <c r="T119">
        <v>22.4</v>
      </c>
    </row>
    <row r="120" spans="1:20" ht="15.75" x14ac:dyDescent="0.45">
      <c r="A120" t="s">
        <v>759</v>
      </c>
      <c r="B120" s="167">
        <f t="shared" si="28"/>
        <v>3</v>
      </c>
      <c r="C120" s="167">
        <f t="shared" si="29"/>
        <v>2</v>
      </c>
      <c r="D120" s="168">
        <f t="shared" si="20"/>
        <v>3.3333333333333335</v>
      </c>
      <c r="E120" s="168">
        <f t="shared" si="21"/>
        <v>2.3333333333333335</v>
      </c>
      <c r="F120" s="169">
        <v>98839.355242276593</v>
      </c>
      <c r="G120" s="170">
        <v>0.88841096104120487</v>
      </c>
      <c r="H120" s="171">
        <v>1450.8251909999999</v>
      </c>
      <c r="I120" s="177">
        <v>3.9893986761820564E-2</v>
      </c>
      <c r="J120" s="172">
        <v>13761</v>
      </c>
      <c r="K120" s="172">
        <v>3206.6729956286099</v>
      </c>
      <c r="L120" s="170">
        <v>3.6791464326257399E-2</v>
      </c>
      <c r="M120" s="173">
        <f t="shared" si="30"/>
        <v>4</v>
      </c>
      <c r="N120" s="173">
        <f t="shared" si="31"/>
        <v>4</v>
      </c>
      <c r="O120" s="173">
        <f t="shared" si="32"/>
        <v>2</v>
      </c>
      <c r="P120" s="173">
        <f t="shared" si="33"/>
        <v>3</v>
      </c>
      <c r="Q120" s="173">
        <f t="shared" si="34"/>
        <v>3</v>
      </c>
      <c r="R120" s="173">
        <f t="shared" si="35"/>
        <v>1</v>
      </c>
      <c r="S120">
        <v>0.63900000000000001</v>
      </c>
      <c r="T120">
        <v>44.48</v>
      </c>
    </row>
    <row r="121" spans="1:20" ht="15.75" x14ac:dyDescent="0.45">
      <c r="A121" t="s">
        <v>567</v>
      </c>
      <c r="B121" s="167">
        <f t="shared" si="28"/>
        <v>2</v>
      </c>
      <c r="C121" s="167">
        <f t="shared" si="29"/>
        <v>3</v>
      </c>
      <c r="D121" s="168">
        <f t="shared" si="20"/>
        <v>2</v>
      </c>
      <c r="E121" s="168">
        <f t="shared" si="21"/>
        <v>3.3333333333333335</v>
      </c>
      <c r="F121" s="169">
        <v>1570816.72331828</v>
      </c>
      <c r="G121" s="170">
        <v>2.2415759867345016E-2</v>
      </c>
      <c r="H121" s="171">
        <v>211.12388670000001</v>
      </c>
      <c r="I121" s="177">
        <v>0.13666901784286964</v>
      </c>
      <c r="J121" s="172">
        <v>6429</v>
      </c>
      <c r="K121" s="172">
        <v>3908.1324422022199</v>
      </c>
      <c r="L121" s="170">
        <v>0.16646313181984701</v>
      </c>
      <c r="M121" s="173">
        <f t="shared" si="30"/>
        <v>1</v>
      </c>
      <c r="N121" s="173">
        <f t="shared" si="31"/>
        <v>2</v>
      </c>
      <c r="O121" s="173">
        <f t="shared" si="32"/>
        <v>3</v>
      </c>
      <c r="P121" s="173">
        <f t="shared" si="33"/>
        <v>4</v>
      </c>
      <c r="Q121" s="173">
        <f t="shared" si="34"/>
        <v>3</v>
      </c>
      <c r="R121" s="173">
        <f t="shared" si="35"/>
        <v>3</v>
      </c>
      <c r="S121">
        <v>0.152</v>
      </c>
      <c r="T121">
        <v>29.34</v>
      </c>
    </row>
    <row r="122" spans="1:20" ht="15.75" x14ac:dyDescent="0.45">
      <c r="A122" t="s">
        <v>496</v>
      </c>
      <c r="B122" s="167">
        <f t="shared" si="28"/>
        <v>3</v>
      </c>
      <c r="C122" s="167">
        <f t="shared" si="29"/>
        <v>2</v>
      </c>
      <c r="D122" s="168">
        <f t="shared" si="20"/>
        <v>3.3333333333333335</v>
      </c>
      <c r="E122" s="168">
        <f t="shared" si="21"/>
        <v>2.6666666666666665</v>
      </c>
      <c r="F122" s="169">
        <v>83420.499013126304</v>
      </c>
      <c r="G122" s="170">
        <v>0.57154576973427496</v>
      </c>
      <c r="H122" s="171">
        <v>2458.959848</v>
      </c>
      <c r="I122" s="177">
        <v>0.18048051359516618</v>
      </c>
      <c r="J122" s="172">
        <v>2375</v>
      </c>
      <c r="K122" s="172">
        <v>2447.30566486829</v>
      </c>
      <c r="L122" s="170">
        <v>1.10934639259449E-2</v>
      </c>
      <c r="M122" s="173">
        <f t="shared" si="30"/>
        <v>3</v>
      </c>
      <c r="N122" s="173">
        <f t="shared" si="31"/>
        <v>4</v>
      </c>
      <c r="O122" s="173">
        <f t="shared" si="32"/>
        <v>3</v>
      </c>
      <c r="P122" s="173">
        <f t="shared" si="33"/>
        <v>4</v>
      </c>
      <c r="Q122" s="173">
        <f t="shared" si="34"/>
        <v>3</v>
      </c>
      <c r="R122" s="173">
        <f t="shared" si="35"/>
        <v>1</v>
      </c>
      <c r="S122">
        <v>1.1299999999999999</v>
      </c>
      <c r="T122">
        <v>60.81</v>
      </c>
    </row>
  </sheetData>
  <conditionalFormatting sqref="F121:G121 L113:L114 F122:H1048576 J109:J1048576 J101:J107 J90:J99 J68:J88 J52:J66 K115:L1048576 D123:E1048576 D1:E2 K2:L112 J2:J50 F2:H120 N1 S1:T1048576 B123:B1048576 B1">
    <cfRule type="containsText" dxfId="32" priority="33" operator="containsText" text="NA">
      <formula>NOT(ISERROR(SEARCH("NA",B1)))</formula>
    </cfRule>
  </conditionalFormatting>
  <conditionalFormatting sqref="N123:N1048576">
    <cfRule type="containsText" dxfId="31" priority="31" operator="containsText" text="NA">
      <formula>NOT(ISERROR(SEARCH("NA",N123)))</formula>
    </cfRule>
  </conditionalFormatting>
  <conditionalFormatting sqref="M123:M1048576">
    <cfRule type="containsText" dxfId="30" priority="32" operator="containsText" text="NA">
      <formula>NOT(ISERROR(SEARCH("NA",M123)))</formula>
    </cfRule>
  </conditionalFormatting>
  <conditionalFormatting sqref="O123:O1048576">
    <cfRule type="containsText" dxfId="29" priority="30" operator="containsText" text="NA">
      <formula>NOT(ISERROR(SEARCH("NA",O123)))</formula>
    </cfRule>
  </conditionalFormatting>
  <conditionalFormatting sqref="R123:R1048576">
    <cfRule type="containsText" dxfId="28" priority="27" operator="containsText" text="NA">
      <formula>NOT(ISERROR(SEARCH("NA",R123)))</formula>
    </cfRule>
  </conditionalFormatting>
  <conditionalFormatting sqref="P123:P1048576">
    <cfRule type="containsText" dxfId="27" priority="29" operator="containsText" text="NA">
      <formula>NOT(ISERROR(SEARCH("NA",P123)))</formula>
    </cfRule>
  </conditionalFormatting>
  <conditionalFormatting sqref="Q123:Q1048576">
    <cfRule type="containsText" dxfId="26" priority="28" operator="containsText" text="NA">
      <formula>NOT(ISERROR(SEARCH("NA",Q123)))</formula>
    </cfRule>
  </conditionalFormatting>
  <conditionalFormatting sqref="C123:C1048576">
    <cfRule type="containsText" dxfId="25" priority="26" operator="containsText" text="NA">
      <formula>NOT(ISERROR(SEARCH("NA",C123)))</formula>
    </cfRule>
  </conditionalFormatting>
  <conditionalFormatting sqref="B2">
    <cfRule type="containsText" dxfId="24" priority="25" operator="containsText" text="NA">
      <formula>NOT(ISERROR(SEARCH("NA",B2)))</formula>
    </cfRule>
  </conditionalFormatting>
  <conditionalFormatting sqref="C2">
    <cfRule type="containsText" dxfId="23" priority="23" operator="containsText" text="NA">
      <formula>NOT(ISERROR(SEARCH("NA",C2)))</formula>
    </cfRule>
  </conditionalFormatting>
  <conditionalFormatting sqref="C3:C122">
    <cfRule type="containsText" dxfId="22" priority="22" operator="containsText" text="NA">
      <formula>NOT(ISERROR(SEARCH("NA",C3)))</formula>
    </cfRule>
  </conditionalFormatting>
  <conditionalFormatting sqref="B3:B122">
    <cfRule type="containsText" dxfId="21" priority="24" operator="containsText" text="NA">
      <formula>NOT(ISERROR(SEARCH("NA",B3)))</formula>
    </cfRule>
  </conditionalFormatting>
  <conditionalFormatting sqref="C1">
    <cfRule type="containsText" dxfId="20" priority="21" operator="containsText" text="NA">
      <formula>NOT(ISERROR(SEARCH("NA",C1)))</formula>
    </cfRule>
  </conditionalFormatting>
  <conditionalFormatting sqref="F1:H1 J1:L1">
    <cfRule type="containsText" dxfId="19" priority="20" operator="containsText" text="NA">
      <formula>NOT(ISERROR(SEARCH("NA",F1)))</formula>
    </cfRule>
  </conditionalFormatting>
  <conditionalFormatting sqref="M1">
    <cfRule type="containsText" dxfId="18" priority="19" operator="containsText" text="NA">
      <formula>NOT(ISERROR(SEARCH("NA",M1)))</formula>
    </cfRule>
  </conditionalFormatting>
  <conditionalFormatting sqref="O1">
    <cfRule type="containsText" dxfId="17" priority="18" operator="containsText" text="NA">
      <formula>NOT(ISERROR(SEARCH("NA",O1)))</formula>
    </cfRule>
  </conditionalFormatting>
  <conditionalFormatting sqref="P1">
    <cfRule type="containsText" dxfId="16" priority="17" operator="containsText" text="NA">
      <formula>NOT(ISERROR(SEARCH("NA",P1)))</formula>
    </cfRule>
  </conditionalFormatting>
  <conditionalFormatting sqref="Q1">
    <cfRule type="containsText" dxfId="15" priority="16" operator="containsText" text="NA">
      <formula>NOT(ISERROR(SEARCH("NA",Q1)))</formula>
    </cfRule>
  </conditionalFormatting>
  <conditionalFormatting sqref="R1">
    <cfRule type="containsText" dxfId="14" priority="15" operator="containsText" text="NA">
      <formula>NOT(ISERROR(SEARCH("NA",R1)))</formula>
    </cfRule>
  </conditionalFormatting>
  <conditionalFormatting sqref="M2">
    <cfRule type="containsText" dxfId="13" priority="14" operator="containsText" text="NA">
      <formula>NOT(ISERROR(SEARCH("NA",M2)))</formula>
    </cfRule>
  </conditionalFormatting>
  <conditionalFormatting sqref="M3:M122">
    <cfRule type="containsText" dxfId="12" priority="13" operator="containsText" text="NA">
      <formula>NOT(ISERROR(SEARCH("NA",M3)))</formula>
    </cfRule>
  </conditionalFormatting>
  <conditionalFormatting sqref="N2">
    <cfRule type="containsText" dxfId="11" priority="12" operator="containsText" text="NA">
      <formula>NOT(ISERROR(SEARCH("NA",N2)))</formula>
    </cfRule>
  </conditionalFormatting>
  <conditionalFormatting sqref="O2">
    <cfRule type="containsText" dxfId="10" priority="11" operator="containsText" text="NA">
      <formula>NOT(ISERROR(SEARCH("NA",O2)))</formula>
    </cfRule>
  </conditionalFormatting>
  <conditionalFormatting sqref="O3:O122">
    <cfRule type="containsText" dxfId="9" priority="10" operator="containsText" text="NA">
      <formula>NOT(ISERROR(SEARCH("NA",O3)))</formula>
    </cfRule>
  </conditionalFormatting>
  <conditionalFormatting sqref="P2">
    <cfRule type="containsText" dxfId="8" priority="9" operator="containsText" text="NA">
      <formula>NOT(ISERROR(SEARCH("NA",P2)))</formula>
    </cfRule>
  </conditionalFormatting>
  <conditionalFormatting sqref="P3:P122">
    <cfRule type="containsText" dxfId="7" priority="8" operator="containsText" text="NA">
      <formula>NOT(ISERROR(SEARCH("NA",P3)))</formula>
    </cfRule>
  </conditionalFormatting>
  <conditionalFormatting sqref="Q2">
    <cfRule type="containsText" dxfId="6" priority="7" operator="containsText" text="NA">
      <formula>NOT(ISERROR(SEARCH("NA",Q2)))</formula>
    </cfRule>
  </conditionalFormatting>
  <conditionalFormatting sqref="Q3:Q122">
    <cfRule type="containsText" dxfId="5" priority="6" operator="containsText" text="NA">
      <formula>NOT(ISERROR(SEARCH("NA",Q3)))</formula>
    </cfRule>
  </conditionalFormatting>
  <conditionalFormatting sqref="R2">
    <cfRule type="containsText" dxfId="4" priority="5" operator="containsText" text="NA">
      <formula>NOT(ISERROR(SEARCH("NA",R2)))</formula>
    </cfRule>
  </conditionalFormatting>
  <conditionalFormatting sqref="R3:R122">
    <cfRule type="containsText" dxfId="3" priority="4" operator="containsText" text="NA">
      <formula>NOT(ISERROR(SEARCH("NA",R3)))</formula>
    </cfRule>
  </conditionalFormatting>
  <conditionalFormatting sqref="N3:N122">
    <cfRule type="containsText" dxfId="2" priority="3" operator="containsText" text="NA">
      <formula>NOT(ISERROR(SEARCH("NA",N3)))</formula>
    </cfRule>
  </conditionalFormatting>
  <conditionalFormatting sqref="D3:D122">
    <cfRule type="containsText" dxfId="1" priority="2" operator="containsText" text="NA">
      <formula>NOT(ISERROR(SEARCH("NA",D3)))</formula>
    </cfRule>
  </conditionalFormatting>
  <conditionalFormatting sqref="E3:E122">
    <cfRule type="containsText" dxfId="0" priority="1" operator="containsText" text="NA">
      <formula>NOT(ISERROR(SEARCH("NA",E3)))</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F25D-4A25-4BE9-994A-452239E8D1C7}">
  <dimension ref="A1:D21"/>
  <sheetViews>
    <sheetView zoomScale="70" zoomScaleNormal="70" workbookViewId="0">
      <selection activeCell="B23" sqref="B23"/>
    </sheetView>
  </sheetViews>
  <sheetFormatPr defaultColWidth="8.86328125" defaultRowHeight="14.25" x14ac:dyDescent="0.45"/>
  <cols>
    <col min="1" max="1" width="4.33203125" style="155" customWidth="1"/>
    <col min="2" max="2" width="49.1328125" style="155" customWidth="1"/>
    <col min="3" max="3" width="81.46484375" style="155" customWidth="1"/>
    <col min="4" max="4" width="44.1328125" style="155" customWidth="1"/>
    <col min="5" max="16384" width="8.86328125" style="155"/>
  </cols>
  <sheetData>
    <row r="1" spans="1:4" ht="28.5" x14ac:dyDescent="0.45">
      <c r="A1" s="155" t="s">
        <v>844</v>
      </c>
      <c r="B1" s="155" t="s">
        <v>845</v>
      </c>
      <c r="C1" s="155" t="s">
        <v>846</v>
      </c>
      <c r="D1" s="155" t="s">
        <v>5</v>
      </c>
    </row>
    <row r="2" spans="1:4" x14ac:dyDescent="0.45">
      <c r="A2" s="155">
        <v>1</v>
      </c>
      <c r="B2" s="155" t="s">
        <v>847</v>
      </c>
      <c r="C2" s="155" t="s">
        <v>848</v>
      </c>
      <c r="D2" s="155" t="s">
        <v>893</v>
      </c>
    </row>
    <row r="3" spans="1:4" x14ac:dyDescent="0.45">
      <c r="A3" s="155">
        <v>2</v>
      </c>
      <c r="B3" s="155" t="s">
        <v>849</v>
      </c>
      <c r="C3" s="155" t="s">
        <v>850</v>
      </c>
      <c r="D3" s="155" t="s">
        <v>851</v>
      </c>
    </row>
    <row r="4" spans="1:4" x14ac:dyDescent="0.45">
      <c r="A4" s="155">
        <v>3</v>
      </c>
      <c r="B4" s="155" t="s">
        <v>852</v>
      </c>
      <c r="C4" s="155" t="s">
        <v>853</v>
      </c>
      <c r="D4" s="155" t="s">
        <v>851</v>
      </c>
    </row>
    <row r="5" spans="1:4" ht="42.75" x14ac:dyDescent="0.45">
      <c r="A5" s="155">
        <v>4</v>
      </c>
      <c r="B5" s="155" t="s">
        <v>854</v>
      </c>
      <c r="C5" s="155" t="s">
        <v>855</v>
      </c>
      <c r="D5" s="155" t="s">
        <v>856</v>
      </c>
    </row>
    <row r="6" spans="1:4" ht="42.75" x14ac:dyDescent="0.45">
      <c r="A6" s="155">
        <v>5</v>
      </c>
      <c r="B6" s="155" t="s">
        <v>857</v>
      </c>
      <c r="C6" s="155" t="s">
        <v>858</v>
      </c>
      <c r="D6" s="155" t="s">
        <v>856</v>
      </c>
    </row>
    <row r="7" spans="1:4" ht="42.75" x14ac:dyDescent="0.45">
      <c r="A7" s="155">
        <v>6</v>
      </c>
      <c r="B7" s="155" t="s">
        <v>859</v>
      </c>
      <c r="C7" s="155" t="s">
        <v>860</v>
      </c>
      <c r="D7" s="155" t="s">
        <v>861</v>
      </c>
    </row>
    <row r="8" spans="1:4" x14ac:dyDescent="0.45">
      <c r="A8" s="155">
        <v>7</v>
      </c>
      <c r="B8" s="155" t="s">
        <v>862</v>
      </c>
      <c r="C8" s="155" t="s">
        <v>863</v>
      </c>
      <c r="D8" s="155" t="s">
        <v>861</v>
      </c>
    </row>
    <row r="9" spans="1:4" ht="28.5" x14ac:dyDescent="0.45">
      <c r="A9" s="155">
        <v>8</v>
      </c>
      <c r="B9" s="155" t="s">
        <v>864</v>
      </c>
      <c r="C9" s="155" t="s">
        <v>865</v>
      </c>
      <c r="D9" s="155" t="s">
        <v>861</v>
      </c>
    </row>
    <row r="10" spans="1:4" ht="28.5" x14ac:dyDescent="0.45">
      <c r="A10" s="155">
        <v>9</v>
      </c>
      <c r="B10" s="155" t="s">
        <v>866</v>
      </c>
      <c r="C10" s="155" t="s">
        <v>867</v>
      </c>
      <c r="D10" s="155" t="s">
        <v>861</v>
      </c>
    </row>
    <row r="11" spans="1:4" ht="42.75" x14ac:dyDescent="0.45">
      <c r="A11" s="155">
        <v>10</v>
      </c>
      <c r="B11" s="155" t="s">
        <v>868</v>
      </c>
      <c r="C11" s="155" t="s">
        <v>869</v>
      </c>
      <c r="D11" s="155" t="s">
        <v>870</v>
      </c>
    </row>
    <row r="12" spans="1:4" ht="57" x14ac:dyDescent="0.45">
      <c r="A12" s="155">
        <v>11</v>
      </c>
      <c r="B12" s="155" t="s">
        <v>871</v>
      </c>
      <c r="C12" s="155" t="s">
        <v>872</v>
      </c>
      <c r="D12" s="155" t="s">
        <v>873</v>
      </c>
    </row>
    <row r="13" spans="1:4" x14ac:dyDescent="0.45">
      <c r="A13" s="155">
        <v>12</v>
      </c>
      <c r="B13" s="155" t="s">
        <v>874</v>
      </c>
      <c r="C13" s="155" t="s">
        <v>875</v>
      </c>
      <c r="D13" s="155" t="s">
        <v>861</v>
      </c>
    </row>
    <row r="14" spans="1:4" x14ac:dyDescent="0.45">
      <c r="A14" s="155">
        <v>13</v>
      </c>
      <c r="B14" s="155" t="s">
        <v>876</v>
      </c>
      <c r="C14" s="155" t="s">
        <v>877</v>
      </c>
      <c r="D14" s="156" t="s">
        <v>878</v>
      </c>
    </row>
    <row r="15" spans="1:4" x14ac:dyDescent="0.45">
      <c r="A15" s="155">
        <v>14</v>
      </c>
      <c r="B15" s="155" t="s">
        <v>879</v>
      </c>
      <c r="C15" s="155" t="s">
        <v>880</v>
      </c>
      <c r="D15" s="156"/>
    </row>
    <row r="16" spans="1:4" x14ac:dyDescent="0.45">
      <c r="A16" s="155">
        <v>15</v>
      </c>
      <c r="B16" s="155" t="s">
        <v>881</v>
      </c>
      <c r="C16" s="155" t="s">
        <v>882</v>
      </c>
      <c r="D16" s="156"/>
    </row>
    <row r="17" spans="1:4" x14ac:dyDescent="0.45">
      <c r="A17" s="155">
        <v>16</v>
      </c>
      <c r="B17" s="155" t="s">
        <v>883</v>
      </c>
      <c r="C17" s="155" t="s">
        <v>884</v>
      </c>
      <c r="D17" s="156"/>
    </row>
    <row r="18" spans="1:4" x14ac:dyDescent="0.45">
      <c r="A18" s="155">
        <v>17</v>
      </c>
      <c r="B18" s="155" t="s">
        <v>885</v>
      </c>
      <c r="C18" s="155" t="s">
        <v>886</v>
      </c>
      <c r="D18" s="156"/>
    </row>
    <row r="19" spans="1:4" x14ac:dyDescent="0.45">
      <c r="A19" s="155">
        <v>18</v>
      </c>
      <c r="B19" s="155" t="s">
        <v>887</v>
      </c>
      <c r="C19" s="155" t="s">
        <v>888</v>
      </c>
      <c r="D19" s="156"/>
    </row>
    <row r="20" spans="1:4" x14ac:dyDescent="0.45">
      <c r="A20" s="155">
        <v>19</v>
      </c>
      <c r="B20" s="155" t="s">
        <v>889</v>
      </c>
      <c r="C20" s="155" t="s">
        <v>890</v>
      </c>
      <c r="D20" s="155" t="s">
        <v>893</v>
      </c>
    </row>
    <row r="21" spans="1:4" x14ac:dyDescent="0.45">
      <c r="A21" s="155">
        <v>20</v>
      </c>
      <c r="B21" s="155" t="s">
        <v>891</v>
      </c>
      <c r="C21" s="155" t="s">
        <v>892</v>
      </c>
      <c r="D21" s="155" t="s">
        <v>893</v>
      </c>
    </row>
  </sheetData>
  <mergeCells count="1">
    <mergeCell ref="D14:D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33F34-4229-49E7-9275-9EBCC50E67FC}">
  <dimension ref="A1:F27"/>
  <sheetViews>
    <sheetView workbookViewId="0">
      <selection activeCell="L13" sqref="L13"/>
    </sheetView>
  </sheetViews>
  <sheetFormatPr defaultRowHeight="14.25" x14ac:dyDescent="0.45"/>
  <cols>
    <col min="1" max="1" width="31" customWidth="1"/>
    <col min="2" max="2" width="11.86328125" customWidth="1"/>
    <col min="3" max="3" width="17.53125" customWidth="1"/>
    <col min="4" max="4" width="19.86328125" customWidth="1"/>
    <col min="5" max="6" width="11.86328125" customWidth="1"/>
  </cols>
  <sheetData>
    <row r="1" spans="1:6" x14ac:dyDescent="0.45">
      <c r="A1" s="179" t="s">
        <v>898</v>
      </c>
      <c r="B1">
        <v>1</v>
      </c>
      <c r="C1">
        <v>2</v>
      </c>
      <c r="D1">
        <v>3</v>
      </c>
      <c r="E1">
        <v>4</v>
      </c>
    </row>
    <row r="2" spans="1:6" x14ac:dyDescent="0.45">
      <c r="A2" t="s">
        <v>899</v>
      </c>
      <c r="B2" t="s">
        <v>900</v>
      </c>
      <c r="C2" t="s">
        <v>901</v>
      </c>
      <c r="D2" t="s">
        <v>902</v>
      </c>
      <c r="E2" t="s">
        <v>903</v>
      </c>
    </row>
    <row r="3" spans="1:6" x14ac:dyDescent="0.45">
      <c r="A3" t="s">
        <v>864</v>
      </c>
      <c r="B3" t="s">
        <v>904</v>
      </c>
      <c r="C3" t="s">
        <v>905</v>
      </c>
      <c r="D3" t="s">
        <v>906</v>
      </c>
      <c r="E3" t="s">
        <v>907</v>
      </c>
    </row>
    <row r="4" spans="1:6" x14ac:dyDescent="0.45">
      <c r="A4" t="s">
        <v>908</v>
      </c>
      <c r="B4" t="s">
        <v>909</v>
      </c>
      <c r="C4" t="s">
        <v>910</v>
      </c>
      <c r="D4" t="s">
        <v>911</v>
      </c>
      <c r="E4" t="s">
        <v>912</v>
      </c>
    </row>
    <row r="5" spans="1:6" x14ac:dyDescent="0.45">
      <c r="A5" t="s">
        <v>913</v>
      </c>
      <c r="B5" t="s">
        <v>914</v>
      </c>
      <c r="C5" t="s">
        <v>915</v>
      </c>
      <c r="D5" t="s">
        <v>916</v>
      </c>
      <c r="E5" t="s">
        <v>917</v>
      </c>
    </row>
    <row r="6" spans="1:6" x14ac:dyDescent="0.45">
      <c r="A6" t="s">
        <v>918</v>
      </c>
      <c r="B6" t="s">
        <v>919</v>
      </c>
      <c r="C6" t="s">
        <v>920</v>
      </c>
      <c r="D6" t="s">
        <v>921</v>
      </c>
      <c r="E6" t="s">
        <v>922</v>
      </c>
    </row>
    <row r="7" spans="1:6" x14ac:dyDescent="0.45">
      <c r="A7" t="s">
        <v>923</v>
      </c>
      <c r="B7" s="180" t="s">
        <v>900</v>
      </c>
      <c r="C7" t="s">
        <v>924</v>
      </c>
      <c r="D7" t="s">
        <v>925</v>
      </c>
      <c r="E7" s="181" t="s">
        <v>926</v>
      </c>
    </row>
    <row r="9" spans="1:6" x14ac:dyDescent="0.45">
      <c r="A9" s="182" t="s">
        <v>927</v>
      </c>
    </row>
    <row r="10" spans="1:6" x14ac:dyDescent="0.45">
      <c r="A10" s="179" t="s">
        <v>898</v>
      </c>
      <c r="B10" t="s">
        <v>928</v>
      </c>
      <c r="C10" t="s">
        <v>929</v>
      </c>
      <c r="D10" t="s">
        <v>930</v>
      </c>
      <c r="E10" t="s">
        <v>931</v>
      </c>
      <c r="F10" t="s">
        <v>932</v>
      </c>
    </row>
    <row r="11" spans="1:6" x14ac:dyDescent="0.45">
      <c r="A11" t="s">
        <v>899</v>
      </c>
      <c r="B11" s="183">
        <v>4.4900000000000002E-2</v>
      </c>
      <c r="C11" s="183">
        <v>4.4999999999999998E-2</v>
      </c>
      <c r="D11" s="183">
        <v>0.2949</v>
      </c>
      <c r="E11" s="183">
        <v>0.29499999999999998</v>
      </c>
      <c r="F11" s="183">
        <v>0.69899999999999995</v>
      </c>
    </row>
    <row r="12" spans="1:6" x14ac:dyDescent="0.45">
      <c r="A12" t="s">
        <v>864</v>
      </c>
      <c r="B12">
        <v>150</v>
      </c>
      <c r="C12">
        <v>151</v>
      </c>
      <c r="D12">
        <v>500</v>
      </c>
      <c r="E12">
        <v>501</v>
      </c>
      <c r="F12">
        <v>1300</v>
      </c>
    </row>
    <row r="13" spans="1:6" x14ac:dyDescent="0.45">
      <c r="A13" t="s">
        <v>908</v>
      </c>
      <c r="B13" s="184">
        <v>1.49E-2</v>
      </c>
      <c r="C13" s="184">
        <v>1.499E-2</v>
      </c>
      <c r="D13" s="183">
        <v>5.4899999999999997E-2</v>
      </c>
      <c r="E13" s="185">
        <v>5.5E-2</v>
      </c>
      <c r="F13" s="185">
        <v>0.2</v>
      </c>
    </row>
    <row r="14" spans="1:6" x14ac:dyDescent="0.45">
      <c r="A14" t="s">
        <v>923</v>
      </c>
      <c r="B14" s="183">
        <v>4.4900000000000002E-2</v>
      </c>
      <c r="C14" s="185">
        <v>0.05</v>
      </c>
      <c r="D14" s="183">
        <v>0.15490000000000001</v>
      </c>
      <c r="E14" s="183">
        <v>0.155</v>
      </c>
      <c r="F14" s="185">
        <v>0.39500000000000002</v>
      </c>
    </row>
    <row r="15" spans="1:6" x14ac:dyDescent="0.45">
      <c r="A15" t="s">
        <v>913</v>
      </c>
      <c r="B15">
        <v>6999</v>
      </c>
      <c r="C15">
        <v>7000</v>
      </c>
      <c r="D15">
        <v>16999</v>
      </c>
      <c r="E15">
        <v>17000</v>
      </c>
      <c r="F15">
        <v>34999</v>
      </c>
    </row>
    <row r="16" spans="1:6" x14ac:dyDescent="0.45">
      <c r="A16" t="s">
        <v>918</v>
      </c>
      <c r="B16">
        <v>999</v>
      </c>
      <c r="C16">
        <v>1000</v>
      </c>
      <c r="D16">
        <v>3999</v>
      </c>
      <c r="E16">
        <v>4000</v>
      </c>
      <c r="F16">
        <v>25000</v>
      </c>
    </row>
    <row r="19" spans="1:4" x14ac:dyDescent="0.45">
      <c r="A19" s="179" t="s">
        <v>933</v>
      </c>
      <c r="B19" s="179" t="s">
        <v>934</v>
      </c>
      <c r="C19" s="179" t="s">
        <v>935</v>
      </c>
      <c r="D19" s="179" t="s">
        <v>936</v>
      </c>
    </row>
    <row r="20" spans="1:4" x14ac:dyDescent="0.45">
      <c r="A20" t="s">
        <v>937</v>
      </c>
      <c r="B20" s="186" t="s">
        <v>938</v>
      </c>
      <c r="C20" t="s">
        <v>939</v>
      </c>
      <c r="D20" t="s">
        <v>940</v>
      </c>
    </row>
    <row r="21" spans="1:4" x14ac:dyDescent="0.45">
      <c r="A21" t="s">
        <v>941</v>
      </c>
      <c r="B21" s="186" t="s">
        <v>938</v>
      </c>
      <c r="C21" t="s">
        <v>942</v>
      </c>
      <c r="D21" t="s">
        <v>940</v>
      </c>
    </row>
    <row r="23" spans="1:4" x14ac:dyDescent="0.45">
      <c r="A23" s="182" t="s">
        <v>943</v>
      </c>
    </row>
    <row r="24" spans="1:4" x14ac:dyDescent="0.45">
      <c r="A24" t="s">
        <v>944</v>
      </c>
      <c r="B24" t="s">
        <v>945</v>
      </c>
      <c r="C24" t="s">
        <v>946</v>
      </c>
    </row>
    <row r="25" spans="1:4" x14ac:dyDescent="0.45">
      <c r="A25">
        <v>1</v>
      </c>
      <c r="B25" s="187" t="s">
        <v>947</v>
      </c>
      <c r="C25">
        <v>1.9999</v>
      </c>
    </row>
    <row r="26" spans="1:4" x14ac:dyDescent="0.45">
      <c r="A26">
        <v>2</v>
      </c>
      <c r="B26">
        <v>2</v>
      </c>
      <c r="C26">
        <v>2.9998999999999998</v>
      </c>
    </row>
    <row r="27" spans="1:4" x14ac:dyDescent="0.45">
      <c r="A27">
        <v>3</v>
      </c>
      <c r="B27">
        <v>3</v>
      </c>
      <c r="C27">
        <v>4.01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a73a0f41-acff-4f94-90ca-11a2a97b1bb5" ContentTypeId="0x01010011BE212375D21747994FD40CFDB2CFA103" PreviousValue="false"/>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xternalReference xmlns="f3afbf2d-beef-446a-8758-84a7ca43c063" xsi:nil="true"/>
    <ReferenceDate xmlns="f3afbf2d-beef-446a-8758-84a7ca43c063" xsi:nil="true"/>
    <TaxCatchAll xmlns="f3afbf2d-beef-446a-8758-84a7ca43c063">
      <Value>2</Value>
    </TaxCatchAll>
    <a56f4471668a4971aa5e522031e743d4 xmlns="f3afbf2d-beef-446a-8758-84a7ca43c063">
      <Terms xmlns="http://schemas.microsoft.com/office/infopath/2007/PartnerControls"/>
    </a56f4471668a4971aa5e522031e743d4>
    <DocumentDescription xmlns="f3afbf2d-beef-446a-8758-84a7ca43c063" xsi:nil="true"/>
    <c74b6a8103324c29a83f9d5791147f18 xmlns="f3afbf2d-beef-446a-8758-84a7ca43c063">
      <Terms xmlns="http://schemas.microsoft.com/office/infopath/2007/PartnerControls"/>
    </c74b6a8103324c29a83f9d5791147f18>
    <k3db5a6ad8144d86b71ffb3933be1fde xmlns="f3afbf2d-beef-446a-8758-84a7ca43c063">
      <Terms xmlns="http://schemas.microsoft.com/office/infopath/2007/PartnerControls"/>
    </k3db5a6ad8144d86b71ffb3933be1fde>
    <pef3073c00d0478f9309cb7481f1c06f xmlns="f3afbf2d-beef-446a-8758-84a7ca43c063">
      <Terms xmlns="http://schemas.microsoft.com/office/infopath/2007/PartnerControls">
        <TermInfo xmlns="http://schemas.microsoft.com/office/infopath/2007/PartnerControls">
          <TermName xmlns="http://schemas.microsoft.com/office/infopath/2007/PartnerControls">Minderoo</TermName>
          <TermId xmlns="http://schemas.microsoft.com/office/infopath/2007/PartnerControls">22603e25-903d-4c60-9e9b-ab3370a51ab9</TermId>
        </TermInfo>
      </Terms>
    </pef3073c00d0478f9309cb7481f1c06f>
    <bae8dbfb9d2943418f2fcf8e1975c6e3 xmlns="f3afbf2d-beef-446a-8758-84a7ca43c063">
      <Terms xmlns="http://schemas.microsoft.com/office/infopath/2007/PartnerControls"/>
    </bae8dbfb9d2943418f2fcf8e1975c6e3>
    <_dlc_DocId xmlns="9fd4432a-144b-407a-b5c0-3f4ed8389bd1">WFF1-1649594689-22843</_dlc_DocId>
    <_dlc_DocIdUrl xmlns="9fd4432a-144b-407a-b5c0-3f4ed8389bd1">
      <Url>https://minderoofoundationtrust.sharepoint.com/sites/wf/wfr/_layouts/15/DocIdRedir.aspx?ID=WFF1-1649594689-22843</Url>
      <Description>WFF1-1649594689-22843</Description>
    </_dlc_DocIdUrl>
  </documentManagement>
</p:properties>
</file>

<file path=customXml/item5.xml><?xml version="1.0" encoding="utf-8"?>
<ct:contentTypeSchema xmlns:ct="http://schemas.microsoft.com/office/2006/metadata/contentType" xmlns:ma="http://schemas.microsoft.com/office/2006/metadata/properties/metaAttributes" ct:_="" ma:_="" ma:contentTypeName="Excel Spreadsheet" ma:contentTypeID="0x01010011BE212375D21747994FD40CFDB2CFA10300C0232279B14D6947867590E7B33BFC9A" ma:contentTypeVersion="6" ma:contentTypeDescription="" ma:contentTypeScope="" ma:versionID="5b43aa953e98b515307a89bfe1ca96f3">
  <xsd:schema xmlns:xsd="http://www.w3.org/2001/XMLSchema" xmlns:xs="http://www.w3.org/2001/XMLSchema" xmlns:p="http://schemas.microsoft.com/office/2006/metadata/properties" xmlns:ns2="f3afbf2d-beef-446a-8758-84a7ca43c063" xmlns:ns3="9fd4432a-144b-407a-b5c0-3f4ed8389bd1" targetNamespace="http://schemas.microsoft.com/office/2006/metadata/properties" ma:root="true" ma:fieldsID="5d8dc046b02dbcd48d645478a534d037" ns2:_="" ns3:_="">
    <xsd:import namespace="f3afbf2d-beef-446a-8758-84a7ca43c063"/>
    <xsd:import namespace="9fd4432a-144b-407a-b5c0-3f4ed8389bd1"/>
    <xsd:element name="properties">
      <xsd:complexType>
        <xsd:sequence>
          <xsd:element name="documentManagement">
            <xsd:complexType>
              <xsd:all>
                <xsd:element ref="ns2:ReferenceDate" minOccurs="0"/>
                <xsd:element ref="ns2:ExternalReference" minOccurs="0"/>
                <xsd:element ref="ns2:a56f4471668a4971aa5e522031e743d4" minOccurs="0"/>
                <xsd:element ref="ns2:k3db5a6ad8144d86b71ffb3933be1fde" minOccurs="0"/>
                <xsd:element ref="ns2:pef3073c00d0478f9309cb7481f1c06f" minOccurs="0"/>
                <xsd:element ref="ns2:c74b6a8103324c29a83f9d5791147f18" minOccurs="0"/>
                <xsd:element ref="ns2:TaxCatchAllLabel" minOccurs="0"/>
                <xsd:element ref="ns2:bae8dbfb9d2943418f2fcf8e1975c6e3" minOccurs="0"/>
                <xsd:element ref="ns2:TaxCatchAll" minOccurs="0"/>
                <xsd:element ref="ns2:DocumentDescript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fbf2d-beef-446a-8758-84a7ca43c063" elementFormDefault="qualified">
    <xsd:import namespace="http://schemas.microsoft.com/office/2006/documentManagement/types"/>
    <xsd:import namespace="http://schemas.microsoft.com/office/infopath/2007/PartnerControls"/>
    <xsd:element name="ReferenceDate" ma:index="7" nillable="true" ma:displayName="Reference Date" ma:format="DateOnly" ma:internalName="ReferenceDate">
      <xsd:simpleType>
        <xsd:restriction base="dms:DateTime"/>
      </xsd:simpleType>
    </xsd:element>
    <xsd:element name="ExternalReference" ma:index="8" nillable="true" ma:displayName="External Reference" ma:internalName="ExternalReference">
      <xsd:simpleType>
        <xsd:restriction base="dms:Text">
          <xsd:maxLength value="255"/>
        </xsd:restriction>
      </xsd:simpleType>
    </xsd:element>
    <xsd:element name="a56f4471668a4971aa5e522031e743d4" ma:index="10" nillable="true" ma:taxonomy="true" ma:internalName="a56f4471668a4971aa5e522031e743d4" ma:taxonomyFieldName="DocumentStatus" ma:displayName="Document Status" ma:default="" ma:fieldId="{a56f4471-668a-4971-aa5e-522031e743d4}" ma:sspId="a73a0f41-acff-4f94-90ca-11a2a97b1bb5" ma:termSetId="1531b75f-dc97-46e2-88c8-af7c16b93446" ma:anchorId="00000000-0000-0000-0000-000000000000" ma:open="false" ma:isKeyword="false">
      <xsd:complexType>
        <xsd:sequence>
          <xsd:element ref="pc:Terms" minOccurs="0" maxOccurs="1"/>
        </xsd:sequence>
      </xsd:complexType>
    </xsd:element>
    <xsd:element name="k3db5a6ad8144d86b71ffb3933be1fde" ma:index="12" nillable="true" ma:taxonomy="true" ma:internalName="k3db5a6ad8144d86b71ffb3933be1fde" ma:taxonomyFieldName="DocumentType" ma:displayName="Document Type" ma:readOnly="false" ma:default="" ma:fieldId="{43db5a6a-d814-4d86-b71f-fb3933be1fde}" ma:sspId="a73a0f41-acff-4f94-90ca-11a2a97b1bb5" ma:termSetId="e3998010-6486-4855-8941-6a24532caf10" ma:anchorId="00000000-0000-0000-0000-000000000000" ma:open="false" ma:isKeyword="false">
      <xsd:complexType>
        <xsd:sequence>
          <xsd:element ref="pc:Terms" minOccurs="0" maxOccurs="1"/>
        </xsd:sequence>
      </xsd:complexType>
    </xsd:element>
    <xsd:element name="pef3073c00d0478f9309cb7481f1c06f" ma:index="14" nillable="true" ma:taxonomy="true" ma:internalName="pef3073c00d0478f9309cb7481f1c06f" ma:taxonomyFieldName="OrganisationalUnit" ma:displayName="Organisational Unit" ma:readOnly="false" ma:default="4;#Walkfree Foundation|cddaa79f-2016-4435-b0dc-e5af95851677" ma:fieldId="{9ef3073c-00d0-478f-9309-cb7481f1c06f}" ma:sspId="a73a0f41-acff-4f94-90ca-11a2a97b1bb5" ma:termSetId="8eb3006d-20d6-4439-b2d1-f367395f31d6" ma:anchorId="00000000-0000-0000-0000-000000000000" ma:open="false" ma:isKeyword="false">
      <xsd:complexType>
        <xsd:sequence>
          <xsd:element ref="pc:Terms" minOccurs="0" maxOccurs="1"/>
        </xsd:sequence>
      </xsd:complexType>
    </xsd:element>
    <xsd:element name="c74b6a8103324c29a83f9d5791147f18" ma:index="18" nillable="true" ma:taxonomy="true" ma:internalName="c74b6a8103324c29a83f9d5791147f18" ma:taxonomyFieldName="DocumentCategory" ma:displayName="Document Category" ma:default="" ma:fieldId="{c74b6a81-0332-4c29-a83f-9d5791147f18}" ma:sspId="a73a0f41-acff-4f94-90ca-11a2a97b1bb5" ma:termSetId="7446d940-36d7-4f1b-8cfa-1244b7c496a5" ma:anchorId="00000000-0000-0000-0000-000000000000" ma:open="true" ma:isKeyword="false">
      <xsd:complexType>
        <xsd:sequence>
          <xsd:element ref="pc:Terms" minOccurs="0" maxOccurs="1"/>
        </xsd:sequence>
      </xsd:complexType>
    </xsd:element>
    <xsd:element name="TaxCatchAllLabel" ma:index="19" nillable="true" ma:displayName="Taxonomy Catch All Column1" ma:hidden="true" ma:list="{8cfffbb6-956e-42e5-a54e-e788d8f607d7}" ma:internalName="TaxCatchAllLabel" ma:readOnly="true" ma:showField="CatchAllDataLabel" ma:web="868e6268-ac32-4537-8a15-6d65bd39e194">
      <xsd:complexType>
        <xsd:complexContent>
          <xsd:extension base="dms:MultiChoiceLookup">
            <xsd:sequence>
              <xsd:element name="Value" type="dms:Lookup" maxOccurs="unbounded" minOccurs="0" nillable="true"/>
            </xsd:sequence>
          </xsd:extension>
        </xsd:complexContent>
      </xsd:complexType>
    </xsd:element>
    <xsd:element name="bae8dbfb9d2943418f2fcf8e1975c6e3" ma:index="20" nillable="true" ma:taxonomy="true" ma:internalName="bae8dbfb9d2943418f2fcf8e1975c6e3" ma:taxonomyFieldName="DocumentAudience" ma:displayName="Document Audience" ma:default="" ma:fieldId="{bae8dbfb-9d29-4341-8f2f-cf8e1975c6e3}" ma:sspId="a73a0f41-acff-4f94-90ca-11a2a97b1bb5" ma:termSetId="f9a742cc-5edb-4713-9c99-14a7bd374f2f" ma:anchorId="00000000-0000-0000-0000-000000000000" ma:open="false" ma:isKeyword="false">
      <xsd:complexType>
        <xsd:sequence>
          <xsd:element ref="pc:Terms" minOccurs="0" maxOccurs="1"/>
        </xsd:sequence>
      </xsd:complexType>
    </xsd:element>
    <xsd:element name="TaxCatchAll" ma:index="21" nillable="true" ma:displayName="Taxonomy Catch All Column" ma:hidden="true" ma:list="{8cfffbb6-956e-42e5-a54e-e788d8f607d7}" ma:internalName="TaxCatchAll" ma:showField="CatchAllData" ma:web="868e6268-ac32-4537-8a15-6d65bd39e194">
      <xsd:complexType>
        <xsd:complexContent>
          <xsd:extension base="dms:MultiChoiceLookup">
            <xsd:sequence>
              <xsd:element name="Value" type="dms:Lookup" maxOccurs="unbounded" minOccurs="0" nillable="true"/>
            </xsd:sequence>
          </xsd:extension>
        </xsd:complexContent>
      </xsd:complexType>
    </xsd:element>
    <xsd:element name="DocumentDescription" ma:index="22" nillable="true" ma:displayName="Document Description" ma:internalName="Document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d4432a-144b-407a-b5c0-3f4ed8389bd1" elementFormDefault="qualified">
    <xsd:import namespace="http://schemas.microsoft.com/office/2006/documentManagement/types"/>
    <xsd:import namespace="http://schemas.microsoft.com/office/infopath/2007/PartnerControls"/>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C76E49-9031-4109-B705-CF23E785FC52}">
  <ds:schemaRefs>
    <ds:schemaRef ds:uri="Microsoft.SharePoint.Taxonomy.ContentTypeSync"/>
  </ds:schemaRefs>
</ds:datastoreItem>
</file>

<file path=customXml/itemProps2.xml><?xml version="1.0" encoding="utf-8"?>
<ds:datastoreItem xmlns:ds="http://schemas.openxmlformats.org/officeDocument/2006/customXml" ds:itemID="{83719DDB-BA4B-4D21-A62E-86AF3CFE9A2B}">
  <ds:schemaRefs>
    <ds:schemaRef ds:uri="http://schemas.microsoft.com/sharepoint/events"/>
  </ds:schemaRefs>
</ds:datastoreItem>
</file>

<file path=customXml/itemProps3.xml><?xml version="1.0" encoding="utf-8"?>
<ds:datastoreItem xmlns:ds="http://schemas.openxmlformats.org/officeDocument/2006/customXml" ds:itemID="{44BA2E88-5220-406A-923C-E20E472CF122}">
  <ds:schemaRefs>
    <ds:schemaRef ds:uri="http://schemas.microsoft.com/sharepoint/v3/contenttype/forms"/>
  </ds:schemaRefs>
</ds:datastoreItem>
</file>

<file path=customXml/itemProps4.xml><?xml version="1.0" encoding="utf-8"?>
<ds:datastoreItem xmlns:ds="http://schemas.openxmlformats.org/officeDocument/2006/customXml" ds:itemID="{63B159EB-E37B-40B5-A018-925108A1FEA0}">
  <ds:schemaRefs>
    <ds:schemaRef ds:uri="http://purl.org/dc/elements/1.1/"/>
    <ds:schemaRef ds:uri="http://schemas.microsoft.com/office/2006/metadata/properties"/>
    <ds:schemaRef ds:uri="http://schemas.microsoft.com/office/2006/documentManagement/types"/>
    <ds:schemaRef ds:uri="9fd4432a-144b-407a-b5c0-3f4ed8389bd1"/>
    <ds:schemaRef ds:uri="http://schemas.microsoft.com/office/infopath/2007/PartnerControls"/>
    <ds:schemaRef ds:uri="http://purl.org/dc/terms/"/>
    <ds:schemaRef ds:uri="http://purl.org/dc/dcmitype/"/>
    <ds:schemaRef ds:uri="http://schemas.openxmlformats.org/package/2006/metadata/core-properties"/>
    <ds:schemaRef ds:uri="f3afbf2d-beef-446a-8758-84a7ca43c063"/>
    <ds:schemaRef ds:uri="http://www.w3.org/XML/1998/namespace"/>
  </ds:schemaRefs>
</ds:datastoreItem>
</file>

<file path=customXml/itemProps5.xml><?xml version="1.0" encoding="utf-8"?>
<ds:datastoreItem xmlns:ds="http://schemas.openxmlformats.org/officeDocument/2006/customXml" ds:itemID="{0DABFDE1-1640-41F6-AC6F-79C5962F67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fbf2d-beef-446a-8758-84a7ca43c063"/>
    <ds:schemaRef ds:uri="9fd4432a-144b-407a-b5c0-3f4ed8389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Vulnerability codebook</vt:lpstr>
      <vt:lpstr>Govt Response codebook</vt:lpstr>
      <vt:lpstr>Global prev, vuln, govt table</vt:lpstr>
      <vt:lpstr>Codebook_G20 imports</vt:lpstr>
      <vt:lpstr>Codebook_BACI</vt:lpstr>
      <vt:lpstr>G20 imports data table</vt:lpstr>
      <vt:lpstr>Country fishing risk data</vt:lpstr>
      <vt:lpstr>Country fishing risk codebook</vt:lpstr>
      <vt:lpstr>Fishing risk breakpoints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Jacqueline Joudo Larsen</dc:creator>
  <cp:keywords/>
  <dc:description/>
  <cp:lastModifiedBy>Elise Gordon</cp:lastModifiedBy>
  <cp:revision/>
  <dcterms:created xsi:type="dcterms:W3CDTF">2018-02-12T17:27:41Z</dcterms:created>
  <dcterms:modified xsi:type="dcterms:W3CDTF">2019-02-27T02:20:13Z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0x01010011BE212375D21747994FD40CFDB2CFA10300C0232279B14D6947867590E7B33BFC9A</vt:lpwstr>
  </property>
  <property fmtid="{D5CDD505-2E9C-101B-9397-08002B2CF9AE}" pid="3" name="DocumentAudience">
    <vt:lpwstr/>
  </property>
  <property fmtid="{D5CDD505-2E9C-101B-9397-08002B2CF9AE}" pid="4" name="DocumentStatus">
    <vt:lpwstr/>
  </property>
  <property fmtid="{D5CDD505-2E9C-101B-9397-08002B2CF9AE}" pid="5" name="DocumentType">
    <vt:lpwstr/>
  </property>
  <property fmtid="{D5CDD505-2E9C-101B-9397-08002B2CF9AE}" pid="6" name="OrganisationalUnit">
    <vt:lpwstr>2;#Minderoo|22603e25-903d-4c60-9e9b-ab3370a51ab9</vt:lpwstr>
  </property>
  <property fmtid="{D5CDD505-2E9C-101B-9397-08002B2CF9AE}" pid="7" name="DocumentCategory">
    <vt:lpwstr/>
  </property>
  <property fmtid="{D5CDD505-2E9C-101B-9397-08002B2CF9AE}" pid="8" name="_dlc_DocIdItemGuid">
    <vt:lpwstr>aae5c9eb-3e5a-4d3f-93a9-568c9adff1e8</vt:lpwstr>
  </property>
  <property fmtid="{D5CDD505-2E9C-101B-9397-08002B2CF9AE}" pid="9" name="SharedWithUsers">
    <vt:lpwstr>235;#Matt Bolt</vt:lpwstr>
  </property>
</Properties>
</file>