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dseylabrie/Desktop/blue_sucker/data/"/>
    </mc:Choice>
  </mc:AlternateContent>
  <xr:revisionPtr revIDLastSave="0" documentId="8_{8E9B72F9-4A7D-374D-90C7-98BFE0C6622E}" xr6:coauthVersionLast="47" xr6:coauthVersionMax="47" xr10:uidLastSave="{00000000-0000-0000-0000-000000000000}"/>
  <bookViews>
    <workbookView xWindow="1280" yWindow="500" windowWidth="23320" windowHeight="13820" tabRatio="500" activeTab="3" xr2:uid="{00000000-000D-0000-FFFF-FFFF00000000}"/>
  </bookViews>
  <sheets>
    <sheet name="2020 Fall Sampling Data" sheetId="1" r:id="rId1"/>
    <sheet name="2019 Spring Conf." sheetId="3" r:id="rId2"/>
    <sheet name="2020 Spring Conf." sheetId="4" r:id="rId3"/>
    <sheet name="2021 Spring Conf." sheetId="5" r:id="rId4"/>
  </sheets>
  <externalReferences>
    <externalReference r:id="rId5"/>
  </externalReferences>
  <definedNames>
    <definedName name="Woody_Debris">'2020 Fall Sampling Data'!$S$2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70" i="5" l="1"/>
  <c r="R58" i="5"/>
  <c r="R55" i="5"/>
  <c r="R3" i="5"/>
  <c r="R12" i="5"/>
  <c r="R9" i="5"/>
  <c r="R21" i="5"/>
  <c r="R15" i="5" l="1"/>
  <c r="R32" i="5"/>
  <c r="R19" i="5"/>
  <c r="R18" i="5"/>
  <c r="R56" i="5"/>
  <c r="R13" i="5"/>
  <c r="R11" i="5"/>
  <c r="R10" i="5"/>
  <c r="AB2" i="5"/>
  <c r="AB3" i="5"/>
  <c r="AB4" i="5"/>
  <c r="AB5" i="5"/>
  <c r="AB6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A32" i="5"/>
  <c r="AA2" i="5"/>
  <c r="AA3" i="5"/>
  <c r="AA4" i="5"/>
  <c r="AA5" i="5"/>
  <c r="AA6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3" i="5"/>
  <c r="AA34" i="5"/>
  <c r="AA35" i="5"/>
  <c r="AA36" i="5"/>
  <c r="AA37" i="5"/>
  <c r="AA38" i="5"/>
  <c r="AA39" i="5"/>
  <c r="AA40" i="5"/>
  <c r="R38" i="5"/>
  <c r="R39" i="5"/>
  <c r="R40" i="5"/>
  <c r="R35" i="5"/>
  <c r="R36" i="5"/>
  <c r="R37" i="5"/>
  <c r="R34" i="5"/>
  <c r="R33" i="5"/>
  <c r="R31" i="5"/>
  <c r="R30" i="5"/>
  <c r="R29" i="5"/>
  <c r="R28" i="5"/>
  <c r="R27" i="5"/>
  <c r="R26" i="5"/>
  <c r="R25" i="5"/>
  <c r="R24" i="5"/>
  <c r="R23" i="5"/>
  <c r="R22" i="5"/>
  <c r="R20" i="5"/>
  <c r="R17" i="5"/>
  <c r="R16" i="5"/>
  <c r="R14" i="5"/>
  <c r="R8" i="5"/>
  <c r="R6" i="5"/>
  <c r="R5" i="5"/>
  <c r="R4" i="5"/>
  <c r="R2" i="5"/>
  <c r="R75" i="5"/>
  <c r="R63" i="5"/>
  <c r="E50" i="5"/>
  <c r="F50" i="5" s="1"/>
  <c r="E42" i="5"/>
  <c r="F42" i="5" s="1"/>
  <c r="E2" i="5"/>
  <c r="F2" i="5" s="1"/>
  <c r="E3" i="5"/>
  <c r="F3" i="5" s="1"/>
  <c r="E43" i="5"/>
  <c r="F43" i="5" s="1"/>
  <c r="E44" i="5"/>
  <c r="F44" i="5" s="1"/>
  <c r="E4" i="5"/>
  <c r="F4" i="5" s="1"/>
  <c r="E45" i="5"/>
  <c r="F45" i="5" s="1"/>
  <c r="E46" i="5"/>
  <c r="F46" i="5" s="1"/>
  <c r="E5" i="5"/>
  <c r="F5" i="5" s="1"/>
  <c r="E6" i="5"/>
  <c r="F6" i="5" s="1"/>
  <c r="E7" i="5"/>
  <c r="F7" i="5" s="1"/>
  <c r="E47" i="5"/>
  <c r="F47" i="5" s="1"/>
  <c r="E48" i="5"/>
  <c r="F48" i="5" s="1"/>
  <c r="E8" i="5"/>
  <c r="F8" i="5" s="1"/>
  <c r="E49" i="5"/>
  <c r="F49" i="5" s="1"/>
  <c r="E51" i="5"/>
  <c r="F51" i="5" s="1"/>
  <c r="E9" i="5"/>
  <c r="F9" i="5" s="1"/>
  <c r="E10" i="5"/>
  <c r="F10" i="5" s="1"/>
  <c r="E52" i="5"/>
  <c r="F52" i="5" s="1"/>
  <c r="E53" i="5"/>
  <c r="F53" i="5" s="1"/>
  <c r="E11" i="5"/>
  <c r="F11" i="5" s="1"/>
  <c r="E54" i="5"/>
  <c r="F54" i="5" s="1"/>
  <c r="E12" i="5"/>
  <c r="F12" i="5" s="1"/>
  <c r="E13" i="5"/>
  <c r="F13" i="5" s="1"/>
  <c r="E14" i="5"/>
  <c r="F14" i="5" s="1"/>
  <c r="E55" i="5"/>
  <c r="F55" i="5" s="1"/>
  <c r="E56" i="5"/>
  <c r="F56" i="5" s="1"/>
  <c r="E57" i="5"/>
  <c r="F57" i="5" s="1"/>
  <c r="E58" i="5"/>
  <c r="F58" i="5" s="1"/>
  <c r="E59" i="5"/>
  <c r="F59" i="5" s="1"/>
  <c r="E15" i="5"/>
  <c r="F15" i="5" s="1"/>
  <c r="E60" i="5"/>
  <c r="F60" i="5" s="1"/>
  <c r="E16" i="5"/>
  <c r="F16" i="5" s="1"/>
  <c r="E61" i="5"/>
  <c r="F61" i="5" s="1"/>
  <c r="E62" i="5"/>
  <c r="F62" i="5" s="1"/>
  <c r="E17" i="5"/>
  <c r="F17" i="5" s="1"/>
  <c r="E63" i="5"/>
  <c r="F63" i="5" s="1"/>
  <c r="E18" i="5"/>
  <c r="F18" i="5" s="1"/>
  <c r="E64" i="5"/>
  <c r="F64" i="5" s="1"/>
  <c r="E65" i="5"/>
  <c r="F65" i="5" s="1"/>
  <c r="E19" i="5"/>
  <c r="F19" i="5" s="1"/>
  <c r="E66" i="5"/>
  <c r="F66" i="5" s="1"/>
  <c r="E67" i="5"/>
  <c r="F67" i="5" s="1"/>
  <c r="E68" i="5"/>
  <c r="F68" i="5" s="1"/>
  <c r="E69" i="5"/>
  <c r="F69" i="5" s="1"/>
  <c r="E20" i="5"/>
  <c r="F20" i="5" s="1"/>
  <c r="E70" i="5"/>
  <c r="F70" i="5" s="1"/>
  <c r="E71" i="5"/>
  <c r="F71" i="5" s="1"/>
  <c r="E21" i="5"/>
  <c r="F21" i="5" s="1"/>
  <c r="E22" i="5"/>
  <c r="F22" i="5" s="1"/>
  <c r="E72" i="5"/>
  <c r="F72" i="5" s="1"/>
  <c r="E23" i="5"/>
  <c r="F23" i="5" s="1"/>
  <c r="E73" i="5"/>
  <c r="F73" i="5" s="1"/>
  <c r="E74" i="5"/>
  <c r="F74" i="5" s="1"/>
  <c r="E24" i="5"/>
  <c r="F24" i="5" s="1"/>
  <c r="E25" i="5"/>
  <c r="F25" i="5" s="1"/>
  <c r="E75" i="5"/>
  <c r="F75" i="5" s="1"/>
  <c r="E76" i="5"/>
  <c r="F76" i="5" s="1"/>
  <c r="E26" i="5"/>
  <c r="F26" i="5" s="1"/>
  <c r="E27" i="5"/>
  <c r="F27" i="5" s="1"/>
  <c r="E77" i="5"/>
  <c r="F77" i="5" s="1"/>
  <c r="E28" i="5"/>
  <c r="F28" i="5" s="1"/>
  <c r="E29" i="5"/>
  <c r="F29" i="5" s="1"/>
  <c r="E78" i="5"/>
  <c r="F78" i="5" s="1"/>
  <c r="E30" i="5"/>
  <c r="F30" i="5" s="1"/>
  <c r="E79" i="5"/>
  <c r="F79" i="5" s="1"/>
  <c r="E31" i="5"/>
  <c r="F31" i="5" s="1"/>
  <c r="E32" i="5"/>
  <c r="F32" i="5" s="1"/>
  <c r="E33" i="5"/>
  <c r="F33" i="5" s="1"/>
  <c r="E80" i="5"/>
  <c r="F80" i="5" s="1"/>
  <c r="E34" i="5"/>
  <c r="F34" i="5" s="1"/>
  <c r="E35" i="5"/>
  <c r="F35" i="5" s="1"/>
  <c r="E36" i="5"/>
  <c r="F36" i="5" s="1"/>
  <c r="E37" i="5"/>
  <c r="F37" i="5" s="1"/>
  <c r="E81" i="5"/>
  <c r="F81" i="5" s="1"/>
  <c r="E38" i="5"/>
  <c r="F38" i="5" s="1"/>
  <c r="E39" i="5"/>
  <c r="F39" i="5" s="1"/>
  <c r="E40" i="5"/>
  <c r="F40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41" i="5"/>
  <c r="F41" i="5" s="1"/>
  <c r="R42" i="5"/>
  <c r="D2" i="3"/>
  <c r="E2" i="3" s="1"/>
  <c r="D3" i="3"/>
  <c r="D99" i="3" l="1"/>
  <c r="E99" i="3" s="1"/>
  <c r="D98" i="3"/>
  <c r="E98" i="3" s="1"/>
  <c r="D97" i="3"/>
  <c r="E97" i="3" s="1"/>
  <c r="D96" i="3"/>
  <c r="E96" i="3" s="1"/>
  <c r="D95" i="3"/>
  <c r="E95" i="3" s="1"/>
  <c r="D94" i="3"/>
  <c r="E94" i="3" s="1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60" i="3"/>
  <c r="E60" i="3" s="1"/>
  <c r="D59" i="3"/>
  <c r="E59" i="3" s="1"/>
  <c r="D58" i="3"/>
  <c r="E58" i="3" s="1"/>
  <c r="D57" i="3"/>
  <c r="E57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E3" i="3"/>
  <c r="AK13" i="1" l="1"/>
  <c r="AK12" i="1"/>
  <c r="AN4" i="1"/>
  <c r="AM4" i="1"/>
  <c r="AQ4" i="1"/>
  <c r="M275" i="1"/>
  <c r="N275" i="1" s="1"/>
  <c r="O275" i="1" s="1"/>
  <c r="M274" i="1"/>
  <c r="N274" i="1" s="1"/>
  <c r="O274" i="1" s="1"/>
  <c r="M273" i="1"/>
  <c r="N273" i="1" s="1"/>
  <c r="O273" i="1" s="1"/>
  <c r="M272" i="1"/>
  <c r="N272" i="1" s="1"/>
  <c r="O272" i="1" s="1"/>
  <c r="M271" i="1"/>
  <c r="N271" i="1" s="1"/>
  <c r="O271" i="1" s="1"/>
  <c r="M270" i="1"/>
  <c r="N270" i="1" s="1"/>
  <c r="O270" i="1" s="1"/>
  <c r="M269" i="1"/>
  <c r="N269" i="1" s="1"/>
  <c r="O269" i="1" s="1"/>
  <c r="M268" i="1"/>
  <c r="N268" i="1" s="1"/>
  <c r="O268" i="1" s="1"/>
  <c r="M267" i="1"/>
  <c r="N267" i="1" s="1"/>
  <c r="O267" i="1" s="1"/>
  <c r="M266" i="1"/>
  <c r="N266" i="1" s="1"/>
  <c r="O266" i="1" s="1"/>
  <c r="M265" i="1"/>
  <c r="N265" i="1" s="1"/>
  <c r="O265" i="1" s="1"/>
  <c r="M264" i="1"/>
  <c r="N264" i="1" s="1"/>
  <c r="O264" i="1" s="1"/>
  <c r="M263" i="1"/>
  <c r="N263" i="1" s="1"/>
  <c r="O263" i="1" s="1"/>
  <c r="M262" i="1"/>
  <c r="N262" i="1" s="1"/>
  <c r="O262" i="1" s="1"/>
  <c r="M261" i="1"/>
  <c r="N261" i="1" s="1"/>
  <c r="O261" i="1" s="1"/>
  <c r="M260" i="1"/>
  <c r="N260" i="1" s="1"/>
  <c r="O260" i="1" s="1"/>
  <c r="M259" i="1"/>
  <c r="N259" i="1" s="1"/>
  <c r="O259" i="1" s="1"/>
  <c r="M258" i="1"/>
  <c r="N258" i="1" s="1"/>
  <c r="O258" i="1" s="1"/>
  <c r="M257" i="1"/>
  <c r="N257" i="1" s="1"/>
  <c r="O257" i="1" s="1"/>
  <c r="M256" i="1"/>
  <c r="N256" i="1" s="1"/>
  <c r="O256" i="1" s="1"/>
  <c r="M255" i="1"/>
  <c r="N255" i="1" s="1"/>
  <c r="O255" i="1" s="1"/>
  <c r="M254" i="1"/>
  <c r="N254" i="1" s="1"/>
  <c r="O254" i="1" s="1"/>
  <c r="M253" i="1"/>
  <c r="N253" i="1" s="1"/>
  <c r="O253" i="1" s="1"/>
  <c r="M252" i="1"/>
  <c r="N252" i="1" s="1"/>
  <c r="O252" i="1" s="1"/>
  <c r="M251" i="1"/>
  <c r="N251" i="1" s="1"/>
  <c r="O251" i="1" s="1"/>
  <c r="M250" i="1"/>
  <c r="N250" i="1" s="1"/>
  <c r="O250" i="1" s="1"/>
  <c r="M249" i="1"/>
  <c r="N249" i="1" s="1"/>
  <c r="O249" i="1" s="1"/>
  <c r="M248" i="1"/>
  <c r="N248" i="1" s="1"/>
  <c r="O248" i="1" s="1"/>
  <c r="M247" i="1"/>
  <c r="N247" i="1" s="1"/>
  <c r="O247" i="1" s="1"/>
  <c r="M246" i="1"/>
  <c r="N246" i="1" s="1"/>
  <c r="O246" i="1" s="1"/>
  <c r="M245" i="1"/>
  <c r="N245" i="1" s="1"/>
  <c r="O245" i="1" s="1"/>
  <c r="M244" i="1"/>
  <c r="N244" i="1" s="1"/>
  <c r="O244" i="1" s="1"/>
  <c r="M243" i="1"/>
  <c r="N243" i="1" s="1"/>
  <c r="O243" i="1" s="1"/>
  <c r="M242" i="1"/>
  <c r="N242" i="1" s="1"/>
  <c r="O242" i="1" s="1"/>
  <c r="M241" i="1"/>
  <c r="N241" i="1" s="1"/>
  <c r="O241" i="1" s="1"/>
  <c r="M240" i="1"/>
  <c r="N240" i="1" s="1"/>
  <c r="O240" i="1" s="1"/>
  <c r="M239" i="1"/>
  <c r="N239" i="1" s="1"/>
  <c r="O239" i="1" s="1"/>
  <c r="M238" i="1"/>
  <c r="N238" i="1" s="1"/>
  <c r="O238" i="1" s="1"/>
  <c r="M237" i="1"/>
  <c r="N237" i="1" s="1"/>
  <c r="O237" i="1" s="1"/>
  <c r="M236" i="1"/>
  <c r="N236" i="1" s="1"/>
  <c r="O236" i="1" s="1"/>
  <c r="M235" i="1"/>
  <c r="N235" i="1" s="1"/>
  <c r="O235" i="1" s="1"/>
  <c r="M234" i="1"/>
  <c r="N234" i="1" s="1"/>
  <c r="O234" i="1" s="1"/>
  <c r="M233" i="1"/>
  <c r="N233" i="1" s="1"/>
  <c r="O233" i="1" s="1"/>
  <c r="M232" i="1"/>
  <c r="N232" i="1" s="1"/>
  <c r="O232" i="1" s="1"/>
  <c r="M231" i="1"/>
  <c r="N231" i="1" s="1"/>
  <c r="O231" i="1" s="1"/>
  <c r="M230" i="1"/>
  <c r="N230" i="1" s="1"/>
  <c r="O230" i="1" s="1"/>
  <c r="M229" i="1"/>
  <c r="N229" i="1" s="1"/>
  <c r="O229" i="1" s="1"/>
  <c r="M228" i="1"/>
  <c r="N228" i="1" s="1"/>
  <c r="O228" i="1" s="1"/>
  <c r="M227" i="1"/>
  <c r="N227" i="1" s="1"/>
  <c r="O227" i="1" s="1"/>
  <c r="M226" i="1"/>
  <c r="N226" i="1" s="1"/>
  <c r="O226" i="1" s="1"/>
  <c r="M225" i="1"/>
  <c r="N225" i="1" s="1"/>
  <c r="O225" i="1" s="1"/>
  <c r="M224" i="1"/>
  <c r="N224" i="1" s="1"/>
  <c r="O224" i="1" s="1"/>
  <c r="M223" i="1"/>
  <c r="N223" i="1" s="1"/>
  <c r="O223" i="1" s="1"/>
  <c r="M222" i="1"/>
  <c r="N222" i="1" s="1"/>
  <c r="O222" i="1" s="1"/>
  <c r="M221" i="1"/>
  <c r="N221" i="1" s="1"/>
  <c r="O221" i="1" s="1"/>
  <c r="M220" i="1"/>
  <c r="N220" i="1" s="1"/>
  <c r="O220" i="1" s="1"/>
  <c r="M219" i="1"/>
  <c r="N219" i="1" s="1"/>
  <c r="O219" i="1" s="1"/>
  <c r="M218" i="1"/>
  <c r="N218" i="1" s="1"/>
  <c r="O218" i="1" s="1"/>
  <c r="M217" i="1"/>
  <c r="N217" i="1" s="1"/>
  <c r="O217" i="1" s="1"/>
  <c r="M216" i="1"/>
  <c r="N216" i="1" s="1"/>
  <c r="O216" i="1" s="1"/>
  <c r="M215" i="1"/>
  <c r="N215" i="1" s="1"/>
  <c r="O215" i="1" s="1"/>
  <c r="M214" i="1"/>
  <c r="N214" i="1" s="1"/>
  <c r="O214" i="1" s="1"/>
  <c r="M213" i="1"/>
  <c r="N213" i="1" s="1"/>
  <c r="O213" i="1" s="1"/>
  <c r="M212" i="1"/>
  <c r="N212" i="1" s="1"/>
  <c r="O212" i="1" s="1"/>
  <c r="M211" i="1"/>
  <c r="N211" i="1" s="1"/>
  <c r="O211" i="1" s="1"/>
  <c r="M210" i="1"/>
  <c r="N210" i="1" s="1"/>
  <c r="O210" i="1" s="1"/>
  <c r="M209" i="1"/>
  <c r="N209" i="1" s="1"/>
  <c r="O209" i="1" s="1"/>
  <c r="M208" i="1"/>
  <c r="N208" i="1" s="1"/>
  <c r="O208" i="1" s="1"/>
  <c r="M207" i="1"/>
  <c r="N207" i="1" s="1"/>
  <c r="O207" i="1" s="1"/>
  <c r="M206" i="1"/>
  <c r="N206" i="1" s="1"/>
  <c r="O206" i="1" s="1"/>
  <c r="M205" i="1"/>
  <c r="N205" i="1" s="1"/>
  <c r="O205" i="1" s="1"/>
  <c r="M204" i="1"/>
  <c r="N204" i="1" s="1"/>
  <c r="O204" i="1" s="1"/>
  <c r="M203" i="1"/>
  <c r="N203" i="1" s="1"/>
  <c r="O203" i="1" s="1"/>
  <c r="M202" i="1"/>
  <c r="N202" i="1" s="1"/>
  <c r="O202" i="1" s="1"/>
  <c r="M201" i="1"/>
  <c r="N201" i="1" s="1"/>
  <c r="O201" i="1" s="1"/>
  <c r="M200" i="1"/>
  <c r="N200" i="1" s="1"/>
  <c r="O200" i="1" s="1"/>
  <c r="M199" i="1"/>
  <c r="N199" i="1" s="1"/>
  <c r="O199" i="1" s="1"/>
  <c r="M198" i="1"/>
  <c r="N198" i="1" s="1"/>
  <c r="O198" i="1" s="1"/>
  <c r="M197" i="1"/>
  <c r="N197" i="1" s="1"/>
  <c r="O197" i="1" s="1"/>
  <c r="M196" i="1"/>
  <c r="N196" i="1" s="1"/>
  <c r="O196" i="1" s="1"/>
  <c r="M195" i="1"/>
  <c r="N195" i="1" s="1"/>
  <c r="O195" i="1" s="1"/>
  <c r="M194" i="1"/>
  <c r="N194" i="1" s="1"/>
  <c r="O194" i="1" s="1"/>
  <c r="M193" i="1"/>
  <c r="N193" i="1" s="1"/>
  <c r="O193" i="1" s="1"/>
  <c r="M192" i="1"/>
  <c r="N192" i="1" s="1"/>
  <c r="O192" i="1" s="1"/>
  <c r="M191" i="1"/>
  <c r="N191" i="1" s="1"/>
  <c r="O191" i="1" s="1"/>
  <c r="M190" i="1"/>
  <c r="N190" i="1" s="1"/>
  <c r="O190" i="1" s="1"/>
  <c r="M189" i="1"/>
  <c r="N189" i="1" s="1"/>
  <c r="O189" i="1" s="1"/>
  <c r="M188" i="1"/>
  <c r="N188" i="1" s="1"/>
  <c r="O188" i="1" s="1"/>
  <c r="M187" i="1"/>
  <c r="N187" i="1" s="1"/>
  <c r="O187" i="1" s="1"/>
  <c r="M186" i="1"/>
  <c r="N186" i="1" s="1"/>
  <c r="O186" i="1" s="1"/>
  <c r="M185" i="1"/>
  <c r="N185" i="1" s="1"/>
  <c r="O185" i="1" s="1"/>
  <c r="M184" i="1"/>
  <c r="N184" i="1" s="1"/>
  <c r="O184" i="1" s="1"/>
  <c r="M183" i="1"/>
  <c r="N183" i="1" s="1"/>
  <c r="O183" i="1" s="1"/>
  <c r="M182" i="1"/>
  <c r="N182" i="1" s="1"/>
  <c r="O182" i="1" s="1"/>
  <c r="M181" i="1"/>
  <c r="N181" i="1" s="1"/>
  <c r="O181" i="1" s="1"/>
  <c r="M180" i="1"/>
  <c r="N180" i="1" s="1"/>
  <c r="O180" i="1" s="1"/>
  <c r="M179" i="1"/>
  <c r="N179" i="1" s="1"/>
  <c r="O179" i="1" s="1"/>
  <c r="M178" i="1"/>
  <c r="N178" i="1" s="1"/>
  <c r="O178" i="1" s="1"/>
  <c r="M177" i="1"/>
  <c r="N177" i="1" s="1"/>
  <c r="O177" i="1" s="1"/>
  <c r="M176" i="1"/>
  <c r="N176" i="1" s="1"/>
  <c r="O176" i="1" s="1"/>
  <c r="M175" i="1"/>
  <c r="N175" i="1" s="1"/>
  <c r="O175" i="1" s="1"/>
  <c r="M174" i="1"/>
  <c r="N174" i="1" s="1"/>
  <c r="O174" i="1" s="1"/>
  <c r="M173" i="1"/>
  <c r="N173" i="1" s="1"/>
  <c r="O173" i="1" s="1"/>
  <c r="M172" i="1"/>
  <c r="N172" i="1" s="1"/>
  <c r="O172" i="1" s="1"/>
  <c r="M171" i="1"/>
  <c r="N171" i="1" s="1"/>
  <c r="O171" i="1" s="1"/>
  <c r="M170" i="1"/>
  <c r="N170" i="1" s="1"/>
  <c r="O170" i="1" s="1"/>
  <c r="M169" i="1"/>
  <c r="N169" i="1" s="1"/>
  <c r="O169" i="1" s="1"/>
  <c r="M168" i="1"/>
  <c r="N168" i="1" s="1"/>
  <c r="O168" i="1" s="1"/>
  <c r="M167" i="1"/>
  <c r="N167" i="1" s="1"/>
  <c r="O167" i="1" s="1"/>
  <c r="M166" i="1"/>
  <c r="N166" i="1" s="1"/>
  <c r="O166" i="1" s="1"/>
  <c r="M165" i="1"/>
  <c r="N165" i="1" s="1"/>
  <c r="O165" i="1" s="1"/>
  <c r="M164" i="1"/>
  <c r="N164" i="1" s="1"/>
  <c r="O164" i="1" s="1"/>
  <c r="M163" i="1"/>
  <c r="N163" i="1" s="1"/>
  <c r="O163" i="1" s="1"/>
  <c r="M162" i="1"/>
  <c r="N162" i="1" s="1"/>
  <c r="O162" i="1" s="1"/>
  <c r="M161" i="1"/>
  <c r="N161" i="1" s="1"/>
  <c r="O161" i="1" s="1"/>
  <c r="M160" i="1"/>
  <c r="N160" i="1" s="1"/>
  <c r="O160" i="1" s="1"/>
  <c r="M159" i="1"/>
  <c r="N159" i="1" s="1"/>
  <c r="O159" i="1" s="1"/>
  <c r="AR4" i="1"/>
  <c r="M158" i="1"/>
  <c r="N158" i="1" s="1"/>
  <c r="O158" i="1" s="1"/>
  <c r="M157" i="1"/>
  <c r="N157" i="1" s="1"/>
  <c r="O157" i="1" s="1"/>
  <c r="M156" i="1"/>
  <c r="N156" i="1" s="1"/>
  <c r="O156" i="1" s="1"/>
  <c r="M155" i="1"/>
  <c r="N155" i="1" s="1"/>
  <c r="O155" i="1" s="1"/>
  <c r="M154" i="1"/>
  <c r="N154" i="1" s="1"/>
  <c r="O154" i="1" s="1"/>
  <c r="M153" i="1"/>
  <c r="N153" i="1" s="1"/>
  <c r="O153" i="1" s="1"/>
  <c r="M152" i="1"/>
  <c r="N152" i="1" s="1"/>
  <c r="O152" i="1" s="1"/>
  <c r="M151" i="1"/>
  <c r="N151" i="1" s="1"/>
  <c r="O151" i="1" s="1"/>
  <c r="AY11" i="1"/>
  <c r="AY10" i="1"/>
  <c r="AY9" i="1"/>
  <c r="AY8" i="1"/>
  <c r="AY7" i="1"/>
  <c r="M136" i="1"/>
  <c r="N136" i="1" s="1"/>
  <c r="O136" i="1" s="1"/>
  <c r="M137" i="1"/>
  <c r="N137" i="1" s="1"/>
  <c r="O137" i="1" s="1"/>
  <c r="M138" i="1"/>
  <c r="N138" i="1" s="1"/>
  <c r="O138" i="1" s="1"/>
  <c r="M139" i="1"/>
  <c r="N139" i="1" s="1"/>
  <c r="O139" i="1" s="1"/>
  <c r="M140" i="1"/>
  <c r="N140" i="1" s="1"/>
  <c r="O140" i="1" s="1"/>
  <c r="M141" i="1"/>
  <c r="N141" i="1" s="1"/>
  <c r="O141" i="1" s="1"/>
  <c r="M142" i="1"/>
  <c r="N142" i="1" s="1"/>
  <c r="O142" i="1" s="1"/>
  <c r="M143" i="1"/>
  <c r="N143" i="1" s="1"/>
  <c r="O143" i="1" s="1"/>
  <c r="M144" i="1"/>
  <c r="N144" i="1" s="1"/>
  <c r="O144" i="1" s="1"/>
  <c r="M145" i="1"/>
  <c r="N145" i="1" s="1"/>
  <c r="O145" i="1" s="1"/>
  <c r="M146" i="1"/>
  <c r="N146" i="1" s="1"/>
  <c r="O146" i="1" s="1"/>
  <c r="M147" i="1"/>
  <c r="N147" i="1" s="1"/>
  <c r="O147" i="1" s="1"/>
  <c r="M148" i="1"/>
  <c r="N148" i="1" s="1"/>
  <c r="O148" i="1" s="1"/>
  <c r="M149" i="1"/>
  <c r="N149" i="1" s="1"/>
  <c r="O149" i="1" s="1"/>
  <c r="M150" i="1"/>
  <c r="N150" i="1" s="1"/>
  <c r="O150" i="1" s="1"/>
  <c r="AI2" i="1" a="1"/>
  <c r="AI2" i="1" s="1"/>
  <c r="M132" i="1"/>
  <c r="N132" i="1" s="1"/>
  <c r="O132" i="1" s="1"/>
  <c r="M133" i="1"/>
  <c r="N133" i="1" s="1"/>
  <c r="O133" i="1" s="1"/>
  <c r="M134" i="1"/>
  <c r="N134" i="1" s="1"/>
  <c r="O134" i="1" s="1"/>
  <c r="M130" i="1"/>
  <c r="N130" i="1" s="1"/>
  <c r="O130" i="1" s="1"/>
  <c r="AK11" i="1"/>
  <c r="AK10" i="1"/>
  <c r="AK9" i="1"/>
  <c r="AK8" i="1"/>
  <c r="AK7" i="1"/>
  <c r="AK6" i="1"/>
  <c r="AK5" i="1"/>
  <c r="AK4" i="1"/>
  <c r="AK3" i="1"/>
  <c r="AT4" i="1"/>
  <c r="M8" i="1"/>
  <c r="N8" i="1" s="1"/>
  <c r="O8" i="1" s="1"/>
  <c r="M9" i="1"/>
  <c r="N9" i="1" s="1"/>
  <c r="O9" i="1" s="1"/>
  <c r="M10" i="1"/>
  <c r="N10" i="1" s="1"/>
  <c r="O10" i="1" s="1"/>
  <c r="M11" i="1"/>
  <c r="N11" i="1" s="1"/>
  <c r="O11" i="1" s="1"/>
  <c r="M12" i="1"/>
  <c r="N12" i="1"/>
  <c r="O12" i="1" s="1"/>
  <c r="M13" i="1"/>
  <c r="N13" i="1" s="1"/>
  <c r="O13" i="1" s="1"/>
  <c r="M14" i="1"/>
  <c r="N14" i="1" s="1"/>
  <c r="O14" i="1" s="1"/>
  <c r="M15" i="1"/>
  <c r="N15" i="1" s="1"/>
  <c r="O15" i="1" s="1"/>
  <c r="M16" i="1"/>
  <c r="N16" i="1" s="1"/>
  <c r="O16" i="1" s="1"/>
  <c r="M17" i="1"/>
  <c r="N17" i="1" s="1"/>
  <c r="O17" i="1" s="1"/>
  <c r="M18" i="1"/>
  <c r="N18" i="1" s="1"/>
  <c r="O18" i="1" s="1"/>
  <c r="M19" i="1"/>
  <c r="N19" i="1" s="1"/>
  <c r="O19" i="1" s="1"/>
  <c r="M20" i="1"/>
  <c r="N20" i="1" s="1"/>
  <c r="O20" i="1" s="1"/>
  <c r="M21" i="1"/>
  <c r="N21" i="1" s="1"/>
  <c r="O21" i="1" s="1"/>
  <c r="M22" i="1"/>
  <c r="N22" i="1" s="1"/>
  <c r="O22" i="1" s="1"/>
  <c r="M23" i="1"/>
  <c r="N23" i="1" s="1"/>
  <c r="O23" i="1" s="1"/>
  <c r="M24" i="1"/>
  <c r="N24" i="1" s="1"/>
  <c r="O24" i="1" s="1"/>
  <c r="M25" i="1"/>
  <c r="N25" i="1" s="1"/>
  <c r="O25" i="1" s="1"/>
  <c r="M26" i="1"/>
  <c r="N26" i="1" s="1"/>
  <c r="O26" i="1" s="1"/>
  <c r="M27" i="1"/>
  <c r="N27" i="1" s="1"/>
  <c r="O27" i="1" s="1"/>
  <c r="M28" i="1"/>
  <c r="N28" i="1" s="1"/>
  <c r="O28" i="1" s="1"/>
  <c r="M29" i="1"/>
  <c r="N29" i="1" s="1"/>
  <c r="O29" i="1" s="1"/>
  <c r="M30" i="1"/>
  <c r="N30" i="1" s="1"/>
  <c r="O30" i="1" s="1"/>
  <c r="M31" i="1"/>
  <c r="N31" i="1" s="1"/>
  <c r="O31" i="1" s="1"/>
  <c r="M32" i="1"/>
  <c r="N32" i="1" s="1"/>
  <c r="O32" i="1" s="1"/>
  <c r="M33" i="1"/>
  <c r="N33" i="1" s="1"/>
  <c r="O33" i="1" s="1"/>
  <c r="M34" i="1"/>
  <c r="N34" i="1" s="1"/>
  <c r="O34" i="1" s="1"/>
  <c r="M35" i="1"/>
  <c r="N35" i="1" s="1"/>
  <c r="O35" i="1" s="1"/>
  <c r="M36" i="1"/>
  <c r="N36" i="1" s="1"/>
  <c r="O36" i="1" s="1"/>
  <c r="M37" i="1"/>
  <c r="N37" i="1" s="1"/>
  <c r="O37" i="1" s="1"/>
  <c r="M38" i="1"/>
  <c r="N38" i="1" s="1"/>
  <c r="O38" i="1" s="1"/>
  <c r="M39" i="1"/>
  <c r="N39" i="1" s="1"/>
  <c r="O39" i="1" s="1"/>
  <c r="M40" i="1"/>
  <c r="N40" i="1" s="1"/>
  <c r="O40" i="1" s="1"/>
  <c r="M41" i="1"/>
  <c r="N41" i="1" s="1"/>
  <c r="O41" i="1" s="1"/>
  <c r="M42" i="1"/>
  <c r="N42" i="1" s="1"/>
  <c r="O42" i="1" s="1"/>
  <c r="M43" i="1"/>
  <c r="N43" i="1" s="1"/>
  <c r="O43" i="1" s="1"/>
  <c r="M44" i="1"/>
  <c r="N44" i="1" s="1"/>
  <c r="O44" i="1" s="1"/>
  <c r="M45" i="1"/>
  <c r="N45" i="1" s="1"/>
  <c r="O45" i="1" s="1"/>
  <c r="M46" i="1"/>
  <c r="N46" i="1" s="1"/>
  <c r="O46" i="1" s="1"/>
  <c r="M47" i="1"/>
  <c r="N47" i="1" s="1"/>
  <c r="O47" i="1" s="1"/>
  <c r="M48" i="1"/>
  <c r="N48" i="1" s="1"/>
  <c r="O48" i="1" s="1"/>
  <c r="M49" i="1"/>
  <c r="N49" i="1" s="1"/>
  <c r="O49" i="1" s="1"/>
  <c r="M50" i="1"/>
  <c r="N50" i="1" s="1"/>
  <c r="O50" i="1" s="1"/>
  <c r="M51" i="1"/>
  <c r="N51" i="1" s="1"/>
  <c r="O51" i="1" s="1"/>
  <c r="M52" i="1"/>
  <c r="N52" i="1" s="1"/>
  <c r="O52" i="1" s="1"/>
  <c r="M53" i="1"/>
  <c r="N53" i="1" s="1"/>
  <c r="O53" i="1" s="1"/>
  <c r="M54" i="1"/>
  <c r="N54" i="1" s="1"/>
  <c r="O54" i="1" s="1"/>
  <c r="M55" i="1"/>
  <c r="N55" i="1" s="1"/>
  <c r="O55" i="1" s="1"/>
  <c r="M56" i="1"/>
  <c r="N56" i="1" s="1"/>
  <c r="O56" i="1" s="1"/>
  <c r="M57" i="1"/>
  <c r="N57" i="1" s="1"/>
  <c r="O57" i="1" s="1"/>
  <c r="M58" i="1"/>
  <c r="N58" i="1" s="1"/>
  <c r="O58" i="1" s="1"/>
  <c r="M59" i="1"/>
  <c r="N59" i="1" s="1"/>
  <c r="O59" i="1" s="1"/>
  <c r="M60" i="1"/>
  <c r="N60" i="1" s="1"/>
  <c r="O60" i="1" s="1"/>
  <c r="M61" i="1"/>
  <c r="N61" i="1" s="1"/>
  <c r="O61" i="1" s="1"/>
  <c r="M62" i="1"/>
  <c r="N62" i="1" s="1"/>
  <c r="O62" i="1" s="1"/>
  <c r="M63" i="1"/>
  <c r="N63" i="1" s="1"/>
  <c r="O63" i="1" s="1"/>
  <c r="M64" i="1"/>
  <c r="N64" i="1" s="1"/>
  <c r="O64" i="1" s="1"/>
  <c r="M65" i="1"/>
  <c r="N65" i="1" s="1"/>
  <c r="O65" i="1" s="1"/>
  <c r="M66" i="1"/>
  <c r="N66" i="1" s="1"/>
  <c r="O66" i="1" s="1"/>
  <c r="M67" i="1"/>
  <c r="N67" i="1" s="1"/>
  <c r="O67" i="1" s="1"/>
  <c r="M68" i="1"/>
  <c r="N68" i="1" s="1"/>
  <c r="O68" i="1" s="1"/>
  <c r="M69" i="1"/>
  <c r="N69" i="1" s="1"/>
  <c r="O69" i="1" s="1"/>
  <c r="M70" i="1"/>
  <c r="N70" i="1" s="1"/>
  <c r="O70" i="1" s="1"/>
  <c r="M71" i="1"/>
  <c r="N71" i="1" s="1"/>
  <c r="O71" i="1" s="1"/>
  <c r="M72" i="1"/>
  <c r="N72" i="1" s="1"/>
  <c r="O72" i="1" s="1"/>
  <c r="M73" i="1"/>
  <c r="N73" i="1" s="1"/>
  <c r="O73" i="1" s="1"/>
  <c r="M74" i="1"/>
  <c r="N74" i="1" s="1"/>
  <c r="O74" i="1" s="1"/>
  <c r="M75" i="1"/>
  <c r="N75" i="1" s="1"/>
  <c r="O75" i="1" s="1"/>
  <c r="M76" i="1"/>
  <c r="N76" i="1" s="1"/>
  <c r="O76" i="1" s="1"/>
  <c r="M77" i="1"/>
  <c r="N77" i="1" s="1"/>
  <c r="O77" i="1" s="1"/>
  <c r="M78" i="1"/>
  <c r="N78" i="1" s="1"/>
  <c r="O78" i="1" s="1"/>
  <c r="M79" i="1"/>
  <c r="N79" i="1" s="1"/>
  <c r="O79" i="1" s="1"/>
  <c r="M80" i="1"/>
  <c r="N80" i="1" s="1"/>
  <c r="O80" i="1" s="1"/>
  <c r="M83" i="1"/>
  <c r="N83" i="1" s="1"/>
  <c r="O83" i="1" s="1"/>
  <c r="M84" i="1"/>
  <c r="N84" i="1" s="1"/>
  <c r="O84" i="1" s="1"/>
  <c r="M85" i="1"/>
  <c r="N85" i="1" s="1"/>
  <c r="O85" i="1" s="1"/>
  <c r="M86" i="1"/>
  <c r="N86" i="1" s="1"/>
  <c r="O86" i="1" s="1"/>
  <c r="M87" i="1"/>
  <c r="N87" i="1" s="1"/>
  <c r="O87" i="1" s="1"/>
  <c r="M88" i="1"/>
  <c r="N88" i="1" s="1"/>
  <c r="O88" i="1" s="1"/>
  <c r="M89" i="1"/>
  <c r="N89" i="1" s="1"/>
  <c r="O89" i="1" s="1"/>
  <c r="M90" i="1"/>
  <c r="N90" i="1" s="1"/>
  <c r="O90" i="1" s="1"/>
  <c r="M91" i="1"/>
  <c r="N91" i="1" s="1"/>
  <c r="O91" i="1" s="1"/>
  <c r="M92" i="1"/>
  <c r="N92" i="1" s="1"/>
  <c r="O92" i="1" s="1"/>
  <c r="M93" i="1"/>
  <c r="N93" i="1" s="1"/>
  <c r="O93" i="1" s="1"/>
  <c r="M94" i="1"/>
  <c r="N94" i="1" s="1"/>
  <c r="O94" i="1" s="1"/>
  <c r="M95" i="1"/>
  <c r="N95" i="1" s="1"/>
  <c r="O95" i="1" s="1"/>
  <c r="M96" i="1"/>
  <c r="N96" i="1" s="1"/>
  <c r="O96" i="1" s="1"/>
  <c r="M97" i="1"/>
  <c r="N97" i="1" s="1"/>
  <c r="O97" i="1" s="1"/>
  <c r="M98" i="1"/>
  <c r="N98" i="1" s="1"/>
  <c r="O98" i="1" s="1"/>
  <c r="M99" i="1"/>
  <c r="N99" i="1" s="1"/>
  <c r="O99" i="1" s="1"/>
  <c r="M100" i="1"/>
  <c r="N100" i="1" s="1"/>
  <c r="O100" i="1" s="1"/>
  <c r="M101" i="1"/>
  <c r="N101" i="1" s="1"/>
  <c r="O101" i="1" s="1"/>
  <c r="M102" i="1"/>
  <c r="N102" i="1" s="1"/>
  <c r="O102" i="1" s="1"/>
  <c r="M103" i="1"/>
  <c r="N103" i="1" s="1"/>
  <c r="O103" i="1" s="1"/>
  <c r="M105" i="1"/>
  <c r="N105" i="1" s="1"/>
  <c r="O105" i="1" s="1"/>
  <c r="M106" i="1"/>
  <c r="N106" i="1" s="1"/>
  <c r="O106" i="1" s="1"/>
  <c r="M107" i="1"/>
  <c r="N107" i="1" s="1"/>
  <c r="O107" i="1" s="1"/>
  <c r="M108" i="1"/>
  <c r="N108" i="1" s="1"/>
  <c r="O108" i="1" s="1"/>
  <c r="M109" i="1"/>
  <c r="N109" i="1" s="1"/>
  <c r="O109" i="1" s="1"/>
  <c r="M110" i="1"/>
  <c r="N110" i="1" s="1"/>
  <c r="O110" i="1" s="1"/>
  <c r="M111" i="1"/>
  <c r="N111" i="1" s="1"/>
  <c r="O111" i="1" s="1"/>
  <c r="M112" i="1"/>
  <c r="N112" i="1" s="1"/>
  <c r="O112" i="1" s="1"/>
  <c r="M113" i="1"/>
  <c r="N113" i="1" s="1"/>
  <c r="O113" i="1" s="1"/>
  <c r="M114" i="1"/>
  <c r="N114" i="1" s="1"/>
  <c r="O114" i="1" s="1"/>
  <c r="M115" i="1"/>
  <c r="N115" i="1" s="1"/>
  <c r="O115" i="1" s="1"/>
  <c r="M116" i="1"/>
  <c r="N116" i="1" s="1"/>
  <c r="O116" i="1" s="1"/>
  <c r="M117" i="1"/>
  <c r="N117" i="1" s="1"/>
  <c r="O117" i="1" s="1"/>
  <c r="M118" i="1"/>
  <c r="N118" i="1" s="1"/>
  <c r="O118" i="1" s="1"/>
  <c r="M119" i="1"/>
  <c r="N119" i="1" s="1"/>
  <c r="O119" i="1" s="1"/>
  <c r="M120" i="1"/>
  <c r="N120" i="1" s="1"/>
  <c r="O120" i="1" s="1"/>
  <c r="M121" i="1"/>
  <c r="N121" i="1" s="1"/>
  <c r="O121" i="1" s="1"/>
  <c r="M123" i="1"/>
  <c r="N123" i="1" s="1"/>
  <c r="O123" i="1" s="1"/>
  <c r="M124" i="1"/>
  <c r="N124" i="1" s="1"/>
  <c r="O124" i="1" s="1"/>
  <c r="M125" i="1"/>
  <c r="N125" i="1" s="1"/>
  <c r="O125" i="1" s="1"/>
  <c r="M126" i="1"/>
  <c r="N126" i="1" s="1"/>
  <c r="O126" i="1" s="1"/>
  <c r="M127" i="1"/>
  <c r="N127" i="1" s="1"/>
  <c r="O127" i="1" s="1"/>
  <c r="M128" i="1"/>
  <c r="N128" i="1" s="1"/>
  <c r="O128" i="1" s="1"/>
  <c r="M129" i="1"/>
  <c r="N129" i="1" s="1"/>
  <c r="O129" i="1" s="1"/>
  <c r="M3" i="1"/>
  <c r="N3" i="1" s="1"/>
  <c r="O3" i="1" s="1"/>
  <c r="M6" i="1"/>
  <c r="N6" i="1" s="1"/>
  <c r="O6" i="1" s="1"/>
  <c r="M7" i="1"/>
  <c r="N7" i="1" s="1"/>
  <c r="O7" i="1" s="1"/>
  <c r="M5" i="1"/>
  <c r="N5" i="1" s="1"/>
  <c r="O5" i="1" s="1"/>
  <c r="M4" i="1"/>
  <c r="N4" i="1" s="1"/>
  <c r="O4" i="1" s="1"/>
  <c r="AO4" i="1" l="1"/>
  <c r="AI74" i="1"/>
  <c r="AI69" i="1"/>
  <c r="AI64" i="1"/>
  <c r="AI56" i="1"/>
  <c r="AI48" i="1"/>
  <c r="AI40" i="1"/>
  <c r="AI32" i="1"/>
  <c r="AI24" i="1"/>
  <c r="AI16" i="1"/>
  <c r="AI8" i="1"/>
  <c r="AI72" i="1"/>
  <c r="AI67" i="1"/>
  <c r="AI60" i="1"/>
  <c r="AI52" i="1"/>
  <c r="AI44" i="1"/>
  <c r="AI36" i="1"/>
  <c r="AI28" i="1"/>
  <c r="AI20" i="1"/>
  <c r="AI12" i="1"/>
  <c r="AI71" i="1"/>
  <c r="AI65" i="1"/>
  <c r="AI57" i="1"/>
  <c r="AI49" i="1"/>
  <c r="AI41" i="1"/>
  <c r="AI33" i="1"/>
  <c r="AI25" i="1"/>
  <c r="AI17" i="1"/>
  <c r="AI9" i="1"/>
  <c r="AI73" i="1"/>
  <c r="AI68" i="1"/>
  <c r="AI61" i="1"/>
  <c r="AI53" i="1"/>
  <c r="AI45" i="1"/>
  <c r="AI37" i="1"/>
  <c r="AI29" i="1"/>
  <c r="AI21" i="1"/>
  <c r="AI13" i="1"/>
  <c r="AI5" i="1"/>
  <c r="AY12" i="1"/>
  <c r="AI4" i="1"/>
  <c r="AI63" i="1"/>
  <c r="AI59" i="1"/>
  <c r="AI55" i="1"/>
  <c r="AI51" i="1"/>
  <c r="AI47" i="1"/>
  <c r="AI43" i="1"/>
  <c r="AI39" i="1"/>
  <c r="AI35" i="1"/>
  <c r="AI31" i="1"/>
  <c r="AI27" i="1"/>
  <c r="AI23" i="1"/>
  <c r="AI19" i="1"/>
  <c r="AI15" i="1"/>
  <c r="AI11" i="1"/>
  <c r="AI7" i="1"/>
  <c r="AI3" i="1"/>
  <c r="AI70" i="1"/>
  <c r="AI66" i="1"/>
  <c r="AI62" i="1"/>
  <c r="AI58" i="1"/>
  <c r="AI54" i="1"/>
  <c r="AI50" i="1"/>
  <c r="AI46" i="1"/>
  <c r="AI42" i="1"/>
  <c r="AI38" i="1"/>
  <c r="AI34" i="1"/>
  <c r="AI30" i="1"/>
  <c r="AI26" i="1"/>
  <c r="AI22" i="1"/>
  <c r="AI18" i="1"/>
  <c r="AI14" i="1"/>
  <c r="AI10" i="1"/>
  <c r="AI6" i="1"/>
  <c r="AI75" i="1" l="1"/>
</calcChain>
</file>

<file path=xl/sharedStrings.xml><?xml version="1.0" encoding="utf-8"?>
<sst xmlns="http://schemas.openxmlformats.org/spreadsheetml/2006/main" count="3187" uniqueCount="202">
  <si>
    <t>Date</t>
  </si>
  <si>
    <t>Fish ID</t>
  </si>
  <si>
    <t>Length</t>
  </si>
  <si>
    <t>Weight</t>
  </si>
  <si>
    <t>Fin Ray</t>
  </si>
  <si>
    <t>Sex</t>
  </si>
  <si>
    <t>Pit Tag #</t>
  </si>
  <si>
    <t>Recap</t>
  </si>
  <si>
    <t>Substrate</t>
  </si>
  <si>
    <t>Acoustic Tag #</t>
  </si>
  <si>
    <t>Location</t>
  </si>
  <si>
    <t>n</t>
  </si>
  <si>
    <t>y</t>
  </si>
  <si>
    <t>Olivet</t>
  </si>
  <si>
    <t>Fleegs</t>
  </si>
  <si>
    <t>Run Time</t>
  </si>
  <si>
    <t>Age</t>
  </si>
  <si>
    <t>Tanner</t>
  </si>
  <si>
    <t>F</t>
  </si>
  <si>
    <t>?</t>
  </si>
  <si>
    <t>Gravel</t>
  </si>
  <si>
    <t>Depth</t>
  </si>
  <si>
    <t>2,3</t>
  </si>
  <si>
    <t>Length Distrubution</t>
  </si>
  <si>
    <t>Agreed</t>
  </si>
  <si>
    <t>Total</t>
  </si>
  <si>
    <t>Olivet-South</t>
  </si>
  <si>
    <t>Site/run</t>
  </si>
  <si>
    <t>4.5,5.5</t>
  </si>
  <si>
    <t>Riffle/Woody Debris</t>
  </si>
  <si>
    <t>5.5,6.5</t>
  </si>
  <si>
    <t>2.5,3</t>
  </si>
  <si>
    <t>Run with Woody Debris</t>
  </si>
  <si>
    <t>M</t>
  </si>
  <si>
    <t>Shramm-South</t>
  </si>
  <si>
    <t>5.5,7</t>
  </si>
  <si>
    <t>1.5,6</t>
  </si>
  <si>
    <t>3,8</t>
  </si>
  <si>
    <t>shallow with Woody Debris</t>
  </si>
  <si>
    <t>Gravel Riffle with Woody Debris</t>
  </si>
  <si>
    <t>5,16</t>
  </si>
  <si>
    <t>5,15</t>
  </si>
  <si>
    <t>Woody Debris</t>
  </si>
  <si>
    <t>Fast water,Gravel</t>
  </si>
  <si>
    <t xml:space="preserve">Woody Debris, Gravel Riffle </t>
  </si>
  <si>
    <t>5,6.5</t>
  </si>
  <si>
    <t>Large Woody Debris</t>
  </si>
  <si>
    <t>2,5</t>
  </si>
  <si>
    <t xml:space="preserve">Gravel Riffles </t>
  </si>
  <si>
    <t>Gravel Riffles</t>
  </si>
  <si>
    <t>4,8</t>
  </si>
  <si>
    <t>Shramm-North</t>
  </si>
  <si>
    <t>3.5,5</t>
  </si>
  <si>
    <t>Silty Inside bends. Juvis with wood</t>
  </si>
  <si>
    <t>4,7.5</t>
  </si>
  <si>
    <t>Inside Bends</t>
  </si>
  <si>
    <t>3.5,7</t>
  </si>
  <si>
    <t>4,7</t>
  </si>
  <si>
    <t>Outside Bend, Gravel Riffle</t>
  </si>
  <si>
    <t>3,5</t>
  </si>
  <si>
    <t>Tagged Fish</t>
  </si>
  <si>
    <t xml:space="preserve">Male </t>
  </si>
  <si>
    <t>Female</t>
  </si>
  <si>
    <t xml:space="preserve">Habitat </t>
  </si>
  <si>
    <t>Riffle</t>
  </si>
  <si>
    <t>Outside Bend</t>
  </si>
  <si>
    <t>Inside Bend</t>
  </si>
  <si>
    <t>Center Channel</t>
  </si>
  <si>
    <t>Run</t>
  </si>
  <si>
    <t>Silty</t>
  </si>
  <si>
    <t>Unknown</t>
  </si>
  <si>
    <t>log10Ws = −2.980 + 0.977 log10TL + 0.461(log10TL)</t>
  </si>
  <si>
    <t>Standard Weight</t>
  </si>
  <si>
    <t>log10Ws = −6.301 + 3.456 log10TL</t>
  </si>
  <si>
    <t>Standard Weight (g)</t>
  </si>
  <si>
    <t>Relative Weight</t>
  </si>
  <si>
    <t>Log10Standard Weight (g)</t>
  </si>
  <si>
    <t>820+</t>
  </si>
  <si>
    <t>Habitat Type</t>
  </si>
  <si>
    <t>Frequency</t>
  </si>
  <si>
    <t>1,3</t>
  </si>
  <si>
    <t>Shallow Gravel</t>
  </si>
  <si>
    <t>x</t>
  </si>
  <si>
    <t>Olivet-North</t>
  </si>
  <si>
    <t>5.5,7.5</t>
  </si>
  <si>
    <t>4,6</t>
  </si>
  <si>
    <t>2,3.5</t>
  </si>
  <si>
    <t>2.5,3.5</t>
  </si>
  <si>
    <t>3.9,6.4</t>
  </si>
  <si>
    <t>3.9,4.6</t>
  </si>
  <si>
    <t>2.5,3.3</t>
  </si>
  <si>
    <t>5.7,9.8</t>
  </si>
  <si>
    <t>Outside, Woody, Gravel</t>
  </si>
  <si>
    <t>Run silt</t>
  </si>
  <si>
    <t>inside silt</t>
  </si>
  <si>
    <t>inside woody</t>
  </si>
  <si>
    <t>shallow wood</t>
  </si>
  <si>
    <t>Count</t>
  </si>
  <si>
    <t>Outside Woody</t>
  </si>
  <si>
    <t>10,15</t>
  </si>
  <si>
    <t>6,8</t>
  </si>
  <si>
    <t>5,7</t>
  </si>
  <si>
    <t>3,6</t>
  </si>
  <si>
    <t>3.5,4</t>
  </si>
  <si>
    <t>3.5,6</t>
  </si>
  <si>
    <t>4,5</t>
  </si>
  <si>
    <t>3,4</t>
  </si>
  <si>
    <t>5,8</t>
  </si>
  <si>
    <t>2,4</t>
  </si>
  <si>
    <t>run with cobble</t>
  </si>
  <si>
    <t>outside silt</t>
  </si>
  <si>
    <t>run main channel</t>
  </si>
  <si>
    <t>silt mid channel</t>
  </si>
  <si>
    <t>4.5,6</t>
  </si>
  <si>
    <t>4,5.5</t>
  </si>
  <si>
    <t>5,6</t>
  </si>
  <si>
    <t>5.5,6</t>
  </si>
  <si>
    <t>3.5,4.5</t>
  </si>
  <si>
    <t>8,14</t>
  </si>
  <si>
    <t>6.5,9</t>
  </si>
  <si>
    <t>5.5,8</t>
  </si>
  <si>
    <t>4.5,7</t>
  </si>
  <si>
    <t>main silt</t>
  </si>
  <si>
    <t>Adult Fish Sampled</t>
  </si>
  <si>
    <t>Male</t>
  </si>
  <si>
    <t>Olivet North (rkm 105-115)</t>
  </si>
  <si>
    <t>Olivet South (rkm 89-105)</t>
  </si>
  <si>
    <t>Shramm North (rkm 40-58)</t>
  </si>
  <si>
    <t>Shramm South (rkm 27-40</t>
  </si>
  <si>
    <t>Fleegs (rkm 0-27)</t>
  </si>
  <si>
    <t>Shallow 1-3ft</t>
  </si>
  <si>
    <t>Nate</t>
  </si>
  <si>
    <t>Mid 3-7ft</t>
  </si>
  <si>
    <t>Deep &gt;7ft</t>
  </si>
  <si>
    <t>Shallow  (1-3ft)</t>
  </si>
  <si>
    <t>Mid (3-7ft)</t>
  </si>
  <si>
    <t>Deep (&gt;7ft)</t>
  </si>
  <si>
    <t>https://www.hrblock.com/tax-center/filing/startup-tax/</t>
  </si>
  <si>
    <t>ID</t>
  </si>
  <si>
    <t>Ws</t>
  </si>
  <si>
    <t>Wr</t>
  </si>
  <si>
    <t xml:space="preserve">Tag # </t>
  </si>
  <si>
    <t>Month</t>
  </si>
  <si>
    <t>Gear</t>
  </si>
  <si>
    <t>Dave_Age</t>
  </si>
  <si>
    <t>Nate_Age</t>
  </si>
  <si>
    <t>Tanner_Age</t>
  </si>
  <si>
    <t>Comments</t>
  </si>
  <si>
    <t>Y</t>
  </si>
  <si>
    <t>March</t>
  </si>
  <si>
    <t>Trammel Nets</t>
  </si>
  <si>
    <t>James-Mo Confluence</t>
  </si>
  <si>
    <t>Mean Length</t>
  </si>
  <si>
    <t>Mean Weight</t>
  </si>
  <si>
    <t>Group</t>
  </si>
  <si>
    <t>Males</t>
  </si>
  <si>
    <t>Females</t>
  </si>
  <si>
    <r>
      <t>Relative Weight</t>
    </r>
    <r>
      <rPr>
        <vertAlign val="superscript"/>
        <sz val="10"/>
        <color theme="1"/>
        <rFont val="Calibri"/>
        <family val="2"/>
        <scheme val="minor"/>
      </rPr>
      <t>a</t>
    </r>
  </si>
  <si>
    <t>N</t>
  </si>
  <si>
    <t>Mean</t>
  </si>
  <si>
    <t>SE</t>
  </si>
  <si>
    <t>95% CI</t>
  </si>
  <si>
    <t>604-628</t>
  </si>
  <si>
    <t>1702-1905</t>
  </si>
  <si>
    <t>79.9-83.6</t>
  </si>
  <si>
    <t>629-662</t>
  </si>
  <si>
    <t>1991-2334</t>
  </si>
  <si>
    <t>80.6-85.3</t>
  </si>
  <si>
    <r>
      <t xml:space="preserve">a </t>
    </r>
    <r>
      <rPr>
        <sz val="12"/>
        <color theme="1"/>
        <rFont val="Calibri"/>
        <family val="2"/>
        <scheme val="minor"/>
      </rPr>
      <t>Standard weights calculated using an equation developed by Neely et al. (2008)</t>
    </r>
  </si>
  <si>
    <t xml:space="preserve">Neely, B. C., M. J. Hamel, and K. D. Steffensen. 2008. A proposed standard weight equation for Blue Suckers. </t>
  </si>
  <si>
    <t>North American Journal of Fisheries Management 28:1450-1452</t>
  </si>
  <si>
    <r>
      <t>Females were significantly longer (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&lt; 0.001) and heavier (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&lt; 0.001) than males (two-sample t-test).  Mean Wr did not</t>
    </r>
  </si>
  <si>
    <r>
      <t>differ between males and females (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 0.40), but did decline with increasing length (graph below).  </t>
    </r>
  </si>
  <si>
    <t>9?</t>
  </si>
  <si>
    <t>f</t>
  </si>
  <si>
    <t>m</t>
  </si>
  <si>
    <t>(blank)</t>
  </si>
  <si>
    <r>
      <t>Relative Weight</t>
    </r>
    <r>
      <rPr>
        <vertAlign val="superscript"/>
        <sz val="10"/>
        <color rgb="FF000000"/>
        <rFont val="Calibri"/>
        <family val="2"/>
        <scheme val="minor"/>
      </rPr>
      <t>a</t>
    </r>
  </si>
  <si>
    <r>
      <t xml:space="preserve">a </t>
    </r>
    <r>
      <rPr>
        <sz val="11"/>
        <color rgb="FF000000"/>
        <rFont val="Calibri"/>
        <family val="2"/>
        <scheme val="minor"/>
      </rPr>
      <t>Standard weights calculated using an equation developed by Neely et al. (2008)</t>
    </r>
  </si>
  <si>
    <r>
      <t>Females were significantly longer (</t>
    </r>
    <r>
      <rPr>
        <b/>
        <i/>
        <sz val="11"/>
        <color rgb="FF000000"/>
        <rFont val="Calibri"/>
        <family val="2"/>
        <scheme val="minor"/>
      </rPr>
      <t>P</t>
    </r>
    <r>
      <rPr>
        <b/>
        <sz val="11"/>
        <color rgb="FF000000"/>
        <rFont val="Calibri"/>
        <family val="2"/>
        <scheme val="minor"/>
      </rPr>
      <t xml:space="preserve"> &lt; 0.001) and heavier (</t>
    </r>
    <r>
      <rPr>
        <b/>
        <i/>
        <sz val="11"/>
        <color rgb="FF000000"/>
        <rFont val="Calibri"/>
        <family val="2"/>
        <scheme val="minor"/>
      </rPr>
      <t>P</t>
    </r>
    <r>
      <rPr>
        <b/>
        <sz val="11"/>
        <color rgb="FF000000"/>
        <rFont val="Calibri"/>
        <family val="2"/>
        <scheme val="minor"/>
      </rPr>
      <t xml:space="preserve"> &lt; 0.001) than males (two-sample t-test).  Mean Wr did not</t>
    </r>
  </si>
  <si>
    <r>
      <t>differ between males and females (</t>
    </r>
    <r>
      <rPr>
        <b/>
        <i/>
        <sz val="11"/>
        <color rgb="FF000000"/>
        <rFont val="Calibri"/>
        <family val="2"/>
        <scheme val="minor"/>
      </rPr>
      <t>P</t>
    </r>
    <r>
      <rPr>
        <b/>
        <sz val="11"/>
        <color rgb="FF000000"/>
        <rFont val="Calibri"/>
        <family val="2"/>
        <scheme val="minor"/>
      </rPr>
      <t xml:space="preserve"> = 0.40), but did decline with increasing length (graph below).  </t>
    </r>
  </si>
  <si>
    <t>Tag id #</t>
  </si>
  <si>
    <t xml:space="preserve">PIT Tag # </t>
  </si>
  <si>
    <t>Sex (Field)</t>
  </si>
  <si>
    <t>Sex (lab)</t>
  </si>
  <si>
    <t xml:space="preserve">Ovary 1 </t>
  </si>
  <si>
    <t>Ovary 2</t>
  </si>
  <si>
    <t>O1 sample 1</t>
  </si>
  <si>
    <t>O1 sample 2</t>
  </si>
  <si>
    <t>O1 sample 3</t>
  </si>
  <si>
    <t>O2 sample 1</t>
  </si>
  <si>
    <t>O2 sample 2</t>
  </si>
  <si>
    <t>O2 sample 3</t>
  </si>
  <si>
    <t>NA</t>
  </si>
  <si>
    <t>Acoustic ID#</t>
  </si>
  <si>
    <t>Gonad Weight</t>
  </si>
  <si>
    <t>2F 1M</t>
  </si>
  <si>
    <t>Otolith</t>
  </si>
  <si>
    <t>Ovary 2 AVG</t>
  </si>
  <si>
    <t>Ovary 1 AVG</t>
  </si>
  <si>
    <t>TAGGED</t>
  </si>
  <si>
    <t>THREW OUT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</si>
</sst>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0"/>
    <numFmt numFmtId="166" formatCode="m/d/yy;@"/>
    <numFmt numFmtId="167" formatCode="0.00000"/>
    <numFmt numFmtId="168" formatCode="0.000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rgb="FF00008B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16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16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6" fontId="10" fillId="0" borderId="0" xfId="0" applyNumberFormat="1" applyFont="1"/>
    <xf numFmtId="0" fontId="11" fillId="4" borderId="13" xfId="0" applyFont="1" applyFill="1" applyBorder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166" fontId="10" fillId="0" borderId="0" xfId="0" applyNumberFormat="1" applyFont="1" applyAlignment="1">
      <alignment horizontal="right"/>
    </xf>
    <xf numFmtId="0" fontId="10" fillId="0" borderId="3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/>
    <xf numFmtId="1" fontId="10" fillId="0" borderId="0" xfId="0" applyNumberFormat="1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1" fillId="0" borderId="0" xfId="0" applyFon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5" borderId="0" xfId="0" applyFill="1"/>
    <xf numFmtId="168" fontId="0" fillId="0" borderId="0" xfId="0" applyNumberFormat="1" applyBorder="1"/>
    <xf numFmtId="167" fontId="0" fillId="0" borderId="0" xfId="0" applyNumberFormat="1" applyBorder="1"/>
    <xf numFmtId="14" fontId="0" fillId="0" borderId="0" xfId="0" applyNumberFormat="1" applyBorder="1"/>
    <xf numFmtId="166" fontId="10" fillId="0" borderId="0" xfId="0" applyNumberFormat="1" applyFont="1" applyBorder="1"/>
    <xf numFmtId="0" fontId="10" fillId="0" borderId="1" xfId="0" applyFont="1" applyBorder="1" applyProtection="1"/>
    <xf numFmtId="0" fontId="10" fillId="0" borderId="1" xfId="0" applyFont="1" applyBorder="1" applyAlignment="1" applyProtection="1">
      <alignment horizontal="center"/>
    </xf>
    <xf numFmtId="0" fontId="10" fillId="0" borderId="0" xfId="0" applyFont="1" applyBorder="1" applyAlignment="1" applyProtection="1">
      <alignment horizontal="center"/>
    </xf>
    <xf numFmtId="0" fontId="10" fillId="0" borderId="0" xfId="0" applyFont="1" applyProtection="1"/>
    <xf numFmtId="0" fontId="0" fillId="0" borderId="0" xfId="0" applyProtection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Length-Weight Distribution of Sampled Blue Suckers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 Weight ratio</c:v>
          </c:tx>
          <c:spPr>
            <a:ln w="47625" cap="rnd" cmpd="sng" algn="ctr">
              <a:noFill/>
              <a:prstDash val="solid"/>
              <a:round/>
            </a:ln>
            <a:effectLst/>
          </c:spPr>
          <c:marker>
            <c:spPr>
              <a:gradFill rotWithShape="1">
                <a:gsLst>
                  <a:gs pos="0">
                    <a:schemeClr val="dk1">
                      <a:tint val="885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dk1">
                      <a:tint val="885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dk1">
                    <a:tint val="88500"/>
                    <a:shade val="95000"/>
                    <a:satMod val="105000"/>
                  </a:schemeClr>
                </a:solidFill>
                <a:prstDash val="solid"/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9379-6547-9D80-45CC6FF65E72}"/>
              </c:ext>
            </c:extLst>
          </c:dPt>
          <c:xVal>
            <c:numRef>
              <c:f>'2020 Fall Sampling Data'!$G$3:$G$3999</c:f>
              <c:numCache>
                <c:formatCode>0</c:formatCode>
                <c:ptCount val="3997"/>
                <c:pt idx="0">
                  <c:v>312</c:v>
                </c:pt>
                <c:pt idx="1">
                  <c:v>583</c:v>
                </c:pt>
                <c:pt idx="2">
                  <c:v>333</c:v>
                </c:pt>
                <c:pt idx="3">
                  <c:v>297</c:v>
                </c:pt>
                <c:pt idx="4">
                  <c:v>363</c:v>
                </c:pt>
                <c:pt idx="5">
                  <c:v>626</c:v>
                </c:pt>
                <c:pt idx="6">
                  <c:v>357</c:v>
                </c:pt>
                <c:pt idx="7">
                  <c:v>336</c:v>
                </c:pt>
                <c:pt idx="8">
                  <c:v>318</c:v>
                </c:pt>
                <c:pt idx="9">
                  <c:v>307</c:v>
                </c:pt>
                <c:pt idx="10">
                  <c:v>328</c:v>
                </c:pt>
                <c:pt idx="11">
                  <c:v>294</c:v>
                </c:pt>
                <c:pt idx="12">
                  <c:v>336</c:v>
                </c:pt>
                <c:pt idx="13">
                  <c:v>341</c:v>
                </c:pt>
                <c:pt idx="14">
                  <c:v>317</c:v>
                </c:pt>
                <c:pt idx="15">
                  <c:v>318</c:v>
                </c:pt>
                <c:pt idx="16">
                  <c:v>360</c:v>
                </c:pt>
                <c:pt idx="17">
                  <c:v>297</c:v>
                </c:pt>
                <c:pt idx="18">
                  <c:v>353</c:v>
                </c:pt>
                <c:pt idx="19">
                  <c:v>345</c:v>
                </c:pt>
                <c:pt idx="20">
                  <c:v>316</c:v>
                </c:pt>
                <c:pt idx="21">
                  <c:v>362</c:v>
                </c:pt>
                <c:pt idx="22">
                  <c:v>300</c:v>
                </c:pt>
                <c:pt idx="23">
                  <c:v>264</c:v>
                </c:pt>
                <c:pt idx="24">
                  <c:v>309</c:v>
                </c:pt>
                <c:pt idx="25">
                  <c:v>320</c:v>
                </c:pt>
                <c:pt idx="26">
                  <c:v>349</c:v>
                </c:pt>
                <c:pt idx="27">
                  <c:v>328</c:v>
                </c:pt>
                <c:pt idx="28">
                  <c:v>304</c:v>
                </c:pt>
                <c:pt idx="29">
                  <c:v>316</c:v>
                </c:pt>
                <c:pt idx="30">
                  <c:v>631</c:v>
                </c:pt>
                <c:pt idx="31">
                  <c:v>328</c:v>
                </c:pt>
                <c:pt idx="32">
                  <c:v>365</c:v>
                </c:pt>
                <c:pt idx="33">
                  <c:v>361</c:v>
                </c:pt>
                <c:pt idx="34">
                  <c:v>351</c:v>
                </c:pt>
                <c:pt idx="35">
                  <c:v>632</c:v>
                </c:pt>
                <c:pt idx="36">
                  <c:v>357</c:v>
                </c:pt>
                <c:pt idx="37">
                  <c:v>335</c:v>
                </c:pt>
                <c:pt idx="38">
                  <c:v>286</c:v>
                </c:pt>
                <c:pt idx="39">
                  <c:v>579</c:v>
                </c:pt>
                <c:pt idx="40">
                  <c:v>580</c:v>
                </c:pt>
                <c:pt idx="41">
                  <c:v>713</c:v>
                </c:pt>
                <c:pt idx="42">
                  <c:v>587</c:v>
                </c:pt>
                <c:pt idx="43">
                  <c:v>725</c:v>
                </c:pt>
                <c:pt idx="44">
                  <c:v>332</c:v>
                </c:pt>
                <c:pt idx="45">
                  <c:v>328</c:v>
                </c:pt>
                <c:pt idx="46">
                  <c:v>346</c:v>
                </c:pt>
                <c:pt idx="47">
                  <c:v>396</c:v>
                </c:pt>
                <c:pt idx="48">
                  <c:v>353</c:v>
                </c:pt>
                <c:pt idx="49">
                  <c:v>395</c:v>
                </c:pt>
                <c:pt idx="50">
                  <c:v>344</c:v>
                </c:pt>
                <c:pt idx="51">
                  <c:v>358</c:v>
                </c:pt>
                <c:pt idx="52">
                  <c:v>359</c:v>
                </c:pt>
                <c:pt idx="53">
                  <c:v>637</c:v>
                </c:pt>
                <c:pt idx="54">
                  <c:v>600</c:v>
                </c:pt>
                <c:pt idx="55">
                  <c:v>657</c:v>
                </c:pt>
                <c:pt idx="56">
                  <c:v>375</c:v>
                </c:pt>
                <c:pt idx="57">
                  <c:v>339</c:v>
                </c:pt>
                <c:pt idx="58">
                  <c:v>375</c:v>
                </c:pt>
                <c:pt idx="59">
                  <c:v>334</c:v>
                </c:pt>
                <c:pt idx="60">
                  <c:v>387</c:v>
                </c:pt>
                <c:pt idx="61">
                  <c:v>359</c:v>
                </c:pt>
                <c:pt idx="62">
                  <c:v>204</c:v>
                </c:pt>
                <c:pt idx="63">
                  <c:v>590</c:v>
                </c:pt>
                <c:pt idx="64">
                  <c:v>591</c:v>
                </c:pt>
                <c:pt idx="65">
                  <c:v>604</c:v>
                </c:pt>
                <c:pt idx="66">
                  <c:v>376</c:v>
                </c:pt>
                <c:pt idx="67">
                  <c:v>353</c:v>
                </c:pt>
                <c:pt idx="68">
                  <c:v>657</c:v>
                </c:pt>
                <c:pt idx="69">
                  <c:v>632</c:v>
                </c:pt>
                <c:pt idx="70">
                  <c:v>310</c:v>
                </c:pt>
                <c:pt idx="71">
                  <c:v>301</c:v>
                </c:pt>
                <c:pt idx="72">
                  <c:v>357</c:v>
                </c:pt>
                <c:pt idx="73">
                  <c:v>334</c:v>
                </c:pt>
                <c:pt idx="74">
                  <c:v>307</c:v>
                </c:pt>
                <c:pt idx="75">
                  <c:v>323</c:v>
                </c:pt>
                <c:pt idx="76">
                  <c:v>338</c:v>
                </c:pt>
                <c:pt idx="77">
                  <c:v>359</c:v>
                </c:pt>
                <c:pt idx="78">
                  <c:v>165</c:v>
                </c:pt>
                <c:pt idx="79">
                  <c:v>207</c:v>
                </c:pt>
                <c:pt idx="80">
                  <c:v>320</c:v>
                </c:pt>
                <c:pt idx="81">
                  <c:v>361</c:v>
                </c:pt>
                <c:pt idx="82">
                  <c:v>351</c:v>
                </c:pt>
                <c:pt idx="83">
                  <c:v>335</c:v>
                </c:pt>
                <c:pt idx="84">
                  <c:v>329</c:v>
                </c:pt>
                <c:pt idx="85">
                  <c:v>322</c:v>
                </c:pt>
                <c:pt idx="86">
                  <c:v>354</c:v>
                </c:pt>
                <c:pt idx="87">
                  <c:v>331</c:v>
                </c:pt>
                <c:pt idx="88">
                  <c:v>314</c:v>
                </c:pt>
                <c:pt idx="89">
                  <c:v>352</c:v>
                </c:pt>
                <c:pt idx="90">
                  <c:v>341</c:v>
                </c:pt>
                <c:pt idx="91">
                  <c:v>303</c:v>
                </c:pt>
                <c:pt idx="92">
                  <c:v>341</c:v>
                </c:pt>
                <c:pt idx="93">
                  <c:v>365</c:v>
                </c:pt>
                <c:pt idx="94">
                  <c:v>320</c:v>
                </c:pt>
                <c:pt idx="95">
                  <c:v>322</c:v>
                </c:pt>
                <c:pt idx="96">
                  <c:v>322</c:v>
                </c:pt>
                <c:pt idx="97">
                  <c:v>325</c:v>
                </c:pt>
                <c:pt idx="98">
                  <c:v>345</c:v>
                </c:pt>
                <c:pt idx="99">
                  <c:v>361</c:v>
                </c:pt>
                <c:pt idx="100">
                  <c:v>313</c:v>
                </c:pt>
                <c:pt idx="101">
                  <c:v>197</c:v>
                </c:pt>
                <c:pt idx="102">
                  <c:v>325</c:v>
                </c:pt>
                <c:pt idx="103">
                  <c:v>577</c:v>
                </c:pt>
                <c:pt idx="104">
                  <c:v>646</c:v>
                </c:pt>
                <c:pt idx="105">
                  <c:v>597</c:v>
                </c:pt>
                <c:pt idx="106">
                  <c:v>603</c:v>
                </c:pt>
                <c:pt idx="107">
                  <c:v>600</c:v>
                </c:pt>
                <c:pt idx="108">
                  <c:v>339</c:v>
                </c:pt>
                <c:pt idx="109">
                  <c:v>591</c:v>
                </c:pt>
                <c:pt idx="110">
                  <c:v>566</c:v>
                </c:pt>
                <c:pt idx="111">
                  <c:v>305</c:v>
                </c:pt>
                <c:pt idx="112">
                  <c:v>355</c:v>
                </c:pt>
                <c:pt idx="113">
                  <c:v>647</c:v>
                </c:pt>
                <c:pt idx="114">
                  <c:v>701</c:v>
                </c:pt>
                <c:pt idx="115">
                  <c:v>590</c:v>
                </c:pt>
                <c:pt idx="116">
                  <c:v>605</c:v>
                </c:pt>
                <c:pt idx="117">
                  <c:v>625</c:v>
                </c:pt>
                <c:pt idx="118">
                  <c:v>588</c:v>
                </c:pt>
                <c:pt idx="119">
                  <c:v>197</c:v>
                </c:pt>
                <c:pt idx="120">
                  <c:v>350</c:v>
                </c:pt>
                <c:pt idx="121">
                  <c:v>392</c:v>
                </c:pt>
                <c:pt idx="122">
                  <c:v>332</c:v>
                </c:pt>
                <c:pt idx="123">
                  <c:v>684</c:v>
                </c:pt>
                <c:pt idx="124">
                  <c:v>557</c:v>
                </c:pt>
                <c:pt idx="125">
                  <c:v>609</c:v>
                </c:pt>
                <c:pt idx="126">
                  <c:v>590</c:v>
                </c:pt>
                <c:pt idx="127">
                  <c:v>609</c:v>
                </c:pt>
                <c:pt idx="129">
                  <c:v>291</c:v>
                </c:pt>
                <c:pt idx="130">
                  <c:v>329</c:v>
                </c:pt>
                <c:pt idx="131">
                  <c:v>312</c:v>
                </c:pt>
                <c:pt idx="133">
                  <c:v>334</c:v>
                </c:pt>
                <c:pt idx="134">
                  <c:v>325</c:v>
                </c:pt>
                <c:pt idx="135">
                  <c:v>692</c:v>
                </c:pt>
                <c:pt idx="136">
                  <c:v>577</c:v>
                </c:pt>
                <c:pt idx="137">
                  <c:v>555</c:v>
                </c:pt>
                <c:pt idx="138">
                  <c:v>647</c:v>
                </c:pt>
                <c:pt idx="139">
                  <c:v>636</c:v>
                </c:pt>
                <c:pt idx="140">
                  <c:v>683</c:v>
                </c:pt>
                <c:pt idx="141">
                  <c:v>683</c:v>
                </c:pt>
                <c:pt idx="142">
                  <c:v>335</c:v>
                </c:pt>
                <c:pt idx="143">
                  <c:v>583</c:v>
                </c:pt>
                <c:pt idx="144">
                  <c:v>607</c:v>
                </c:pt>
                <c:pt idx="145">
                  <c:v>629</c:v>
                </c:pt>
                <c:pt idx="146">
                  <c:v>607</c:v>
                </c:pt>
                <c:pt idx="147">
                  <c:v>585</c:v>
                </c:pt>
                <c:pt idx="148">
                  <c:v>678</c:v>
                </c:pt>
                <c:pt idx="149">
                  <c:v>625</c:v>
                </c:pt>
                <c:pt idx="150">
                  <c:v>618</c:v>
                </c:pt>
                <c:pt idx="151">
                  <c:v>652</c:v>
                </c:pt>
                <c:pt idx="152">
                  <c:v>581</c:v>
                </c:pt>
                <c:pt idx="153">
                  <c:v>586</c:v>
                </c:pt>
                <c:pt idx="154">
                  <c:v>560</c:v>
                </c:pt>
                <c:pt idx="155">
                  <c:v>645</c:v>
                </c:pt>
                <c:pt idx="156">
                  <c:v>648</c:v>
                </c:pt>
                <c:pt idx="157">
                  <c:v>310</c:v>
                </c:pt>
                <c:pt idx="158">
                  <c:v>626</c:v>
                </c:pt>
                <c:pt idx="159">
                  <c:v>609</c:v>
                </c:pt>
                <c:pt idx="160">
                  <c:v>357</c:v>
                </c:pt>
                <c:pt idx="161">
                  <c:v>642</c:v>
                </c:pt>
                <c:pt idx="162">
                  <c:v>635</c:v>
                </c:pt>
                <c:pt idx="163">
                  <c:v>642</c:v>
                </c:pt>
                <c:pt idx="164">
                  <c:v>640</c:v>
                </c:pt>
                <c:pt idx="165">
                  <c:v>629</c:v>
                </c:pt>
                <c:pt idx="166">
                  <c:v>595</c:v>
                </c:pt>
                <c:pt idx="167">
                  <c:v>642</c:v>
                </c:pt>
                <c:pt idx="168">
                  <c:v>361</c:v>
                </c:pt>
                <c:pt idx="169">
                  <c:v>345</c:v>
                </c:pt>
                <c:pt idx="170">
                  <c:v>606</c:v>
                </c:pt>
                <c:pt idx="171">
                  <c:v>611</c:v>
                </c:pt>
                <c:pt idx="172">
                  <c:v>589</c:v>
                </c:pt>
                <c:pt idx="173">
                  <c:v>609</c:v>
                </c:pt>
                <c:pt idx="174">
                  <c:v>604</c:v>
                </c:pt>
                <c:pt idx="175">
                  <c:v>625</c:v>
                </c:pt>
                <c:pt idx="176">
                  <c:v>569</c:v>
                </c:pt>
                <c:pt idx="177">
                  <c:v>648</c:v>
                </c:pt>
                <c:pt idx="178">
                  <c:v>611</c:v>
                </c:pt>
                <c:pt idx="179">
                  <c:v>643</c:v>
                </c:pt>
                <c:pt idx="180">
                  <c:v>650</c:v>
                </c:pt>
                <c:pt idx="181">
                  <c:v>350</c:v>
                </c:pt>
                <c:pt idx="182">
                  <c:v>630</c:v>
                </c:pt>
                <c:pt idx="183">
                  <c:v>635</c:v>
                </c:pt>
                <c:pt idx="184">
                  <c:v>575</c:v>
                </c:pt>
                <c:pt idx="185">
                  <c:v>374</c:v>
                </c:pt>
                <c:pt idx="186">
                  <c:v>600</c:v>
                </c:pt>
                <c:pt idx="187">
                  <c:v>599</c:v>
                </c:pt>
                <c:pt idx="188">
                  <c:v>655</c:v>
                </c:pt>
                <c:pt idx="189">
                  <c:v>625</c:v>
                </c:pt>
                <c:pt idx="190">
                  <c:v>381</c:v>
                </c:pt>
                <c:pt idx="191">
                  <c:v>592</c:v>
                </c:pt>
                <c:pt idx="192">
                  <c:v>391</c:v>
                </c:pt>
                <c:pt idx="193">
                  <c:v>352</c:v>
                </c:pt>
                <c:pt idx="194">
                  <c:v>354</c:v>
                </c:pt>
                <c:pt idx="195">
                  <c:v>676</c:v>
                </c:pt>
                <c:pt idx="196">
                  <c:v>662</c:v>
                </c:pt>
                <c:pt idx="197">
                  <c:v>390</c:v>
                </c:pt>
                <c:pt idx="198">
                  <c:v>690</c:v>
                </c:pt>
                <c:pt idx="199">
                  <c:v>334</c:v>
                </c:pt>
                <c:pt idx="200">
                  <c:v>364</c:v>
                </c:pt>
                <c:pt idx="201">
                  <c:v>335</c:v>
                </c:pt>
                <c:pt idx="202">
                  <c:v>343</c:v>
                </c:pt>
                <c:pt idx="203">
                  <c:v>557</c:v>
                </c:pt>
                <c:pt idx="204">
                  <c:v>332</c:v>
                </c:pt>
                <c:pt idx="205">
                  <c:v>581</c:v>
                </c:pt>
                <c:pt idx="206">
                  <c:v>591</c:v>
                </c:pt>
                <c:pt idx="207">
                  <c:v>361</c:v>
                </c:pt>
                <c:pt idx="208">
                  <c:v>367</c:v>
                </c:pt>
                <c:pt idx="209">
                  <c:v>334</c:v>
                </c:pt>
                <c:pt idx="210">
                  <c:v>647</c:v>
                </c:pt>
                <c:pt idx="211">
                  <c:v>717</c:v>
                </c:pt>
                <c:pt idx="212">
                  <c:v>372</c:v>
                </c:pt>
                <c:pt idx="213">
                  <c:v>349</c:v>
                </c:pt>
                <c:pt idx="214">
                  <c:v>602</c:v>
                </c:pt>
                <c:pt idx="215">
                  <c:v>318</c:v>
                </c:pt>
                <c:pt idx="216">
                  <c:v>335</c:v>
                </c:pt>
                <c:pt idx="217">
                  <c:v>577</c:v>
                </c:pt>
                <c:pt idx="218">
                  <c:v>324</c:v>
                </c:pt>
                <c:pt idx="219">
                  <c:v>317</c:v>
                </c:pt>
                <c:pt idx="220">
                  <c:v>398</c:v>
                </c:pt>
                <c:pt idx="221">
                  <c:v>388</c:v>
                </c:pt>
                <c:pt idx="222">
                  <c:v>323</c:v>
                </c:pt>
                <c:pt idx="223">
                  <c:v>337</c:v>
                </c:pt>
                <c:pt idx="224">
                  <c:v>364</c:v>
                </c:pt>
                <c:pt idx="225">
                  <c:v>339</c:v>
                </c:pt>
                <c:pt idx="226">
                  <c:v>630</c:v>
                </c:pt>
                <c:pt idx="227">
                  <c:v>656</c:v>
                </c:pt>
                <c:pt idx="228">
                  <c:v>710</c:v>
                </c:pt>
                <c:pt idx="229">
                  <c:v>642</c:v>
                </c:pt>
                <c:pt idx="230">
                  <c:v>612</c:v>
                </c:pt>
                <c:pt idx="231">
                  <c:v>592</c:v>
                </c:pt>
                <c:pt idx="232">
                  <c:v>610</c:v>
                </c:pt>
                <c:pt idx="233">
                  <c:v>349</c:v>
                </c:pt>
                <c:pt idx="234">
                  <c:v>553</c:v>
                </c:pt>
                <c:pt idx="235">
                  <c:v>646</c:v>
                </c:pt>
                <c:pt idx="236">
                  <c:v>586</c:v>
                </c:pt>
                <c:pt idx="237">
                  <c:v>631</c:v>
                </c:pt>
                <c:pt idx="238">
                  <c:v>560</c:v>
                </c:pt>
                <c:pt idx="239">
                  <c:v>581</c:v>
                </c:pt>
                <c:pt idx="240">
                  <c:v>573</c:v>
                </c:pt>
                <c:pt idx="241">
                  <c:v>646</c:v>
                </c:pt>
                <c:pt idx="242">
                  <c:v>599</c:v>
                </c:pt>
                <c:pt idx="243">
                  <c:v>354</c:v>
                </c:pt>
                <c:pt idx="244">
                  <c:v>653</c:v>
                </c:pt>
                <c:pt idx="245">
                  <c:v>340</c:v>
                </c:pt>
                <c:pt idx="246">
                  <c:v>361</c:v>
                </c:pt>
                <c:pt idx="247">
                  <c:v>567</c:v>
                </c:pt>
                <c:pt idx="248">
                  <c:v>597</c:v>
                </c:pt>
                <c:pt idx="249">
                  <c:v>569</c:v>
                </c:pt>
                <c:pt idx="250">
                  <c:v>544</c:v>
                </c:pt>
                <c:pt idx="251">
                  <c:v>637</c:v>
                </c:pt>
                <c:pt idx="252">
                  <c:v>634</c:v>
                </c:pt>
                <c:pt idx="253">
                  <c:v>342</c:v>
                </c:pt>
                <c:pt idx="254">
                  <c:v>591</c:v>
                </c:pt>
                <c:pt idx="255">
                  <c:v>719</c:v>
                </c:pt>
                <c:pt idx="256">
                  <c:v>459</c:v>
                </c:pt>
                <c:pt idx="257">
                  <c:v>669</c:v>
                </c:pt>
                <c:pt idx="258">
                  <c:v>628</c:v>
                </c:pt>
                <c:pt idx="259">
                  <c:v>381</c:v>
                </c:pt>
                <c:pt idx="260">
                  <c:v>688</c:v>
                </c:pt>
                <c:pt idx="261">
                  <c:v>611</c:v>
                </c:pt>
                <c:pt idx="262">
                  <c:v>594</c:v>
                </c:pt>
                <c:pt idx="263">
                  <c:v>631</c:v>
                </c:pt>
                <c:pt idx="264">
                  <c:v>579</c:v>
                </c:pt>
                <c:pt idx="265">
                  <c:v>634</c:v>
                </c:pt>
                <c:pt idx="266">
                  <c:v>576</c:v>
                </c:pt>
                <c:pt idx="267">
                  <c:v>649</c:v>
                </c:pt>
                <c:pt idx="268">
                  <c:v>617</c:v>
                </c:pt>
                <c:pt idx="269">
                  <c:v>670</c:v>
                </c:pt>
                <c:pt idx="270">
                  <c:v>595</c:v>
                </c:pt>
                <c:pt idx="271">
                  <c:v>620</c:v>
                </c:pt>
                <c:pt idx="272">
                  <c:v>573</c:v>
                </c:pt>
              </c:numCache>
            </c:numRef>
          </c:xVal>
          <c:yVal>
            <c:numRef>
              <c:f>'2020 Fall Sampling Data'!$H$3:$H$3999</c:f>
              <c:numCache>
                <c:formatCode>0</c:formatCode>
                <c:ptCount val="3997"/>
                <c:pt idx="0">
                  <c:v>167</c:v>
                </c:pt>
                <c:pt idx="1">
                  <c:v>1707</c:v>
                </c:pt>
                <c:pt idx="2">
                  <c:v>216</c:v>
                </c:pt>
                <c:pt idx="3">
                  <c:v>137</c:v>
                </c:pt>
                <c:pt idx="4">
                  <c:v>291</c:v>
                </c:pt>
                <c:pt idx="5">
                  <c:v>2198</c:v>
                </c:pt>
                <c:pt idx="6">
                  <c:v>272</c:v>
                </c:pt>
                <c:pt idx="7">
                  <c:v>211</c:v>
                </c:pt>
                <c:pt idx="8">
                  <c:v>200</c:v>
                </c:pt>
                <c:pt idx="9">
                  <c:v>159</c:v>
                </c:pt>
                <c:pt idx="10">
                  <c:v>197</c:v>
                </c:pt>
                <c:pt idx="11">
                  <c:v>131</c:v>
                </c:pt>
                <c:pt idx="12">
                  <c:v>219</c:v>
                </c:pt>
                <c:pt idx="13">
                  <c:v>209</c:v>
                </c:pt>
                <c:pt idx="14">
                  <c:v>177</c:v>
                </c:pt>
                <c:pt idx="15">
                  <c:v>169</c:v>
                </c:pt>
                <c:pt idx="16">
                  <c:v>272</c:v>
                </c:pt>
                <c:pt idx="17">
                  <c:v>154</c:v>
                </c:pt>
                <c:pt idx="18">
                  <c:v>237</c:v>
                </c:pt>
                <c:pt idx="19">
                  <c:v>195</c:v>
                </c:pt>
                <c:pt idx="20">
                  <c:v>187</c:v>
                </c:pt>
                <c:pt idx="21">
                  <c:v>307</c:v>
                </c:pt>
                <c:pt idx="22">
                  <c:v>145</c:v>
                </c:pt>
                <c:pt idx="23">
                  <c:v>91</c:v>
                </c:pt>
                <c:pt idx="24">
                  <c:v>173</c:v>
                </c:pt>
                <c:pt idx="25">
                  <c:v>177</c:v>
                </c:pt>
                <c:pt idx="26">
                  <c:v>250</c:v>
                </c:pt>
                <c:pt idx="27">
                  <c:v>208</c:v>
                </c:pt>
                <c:pt idx="28">
                  <c:v>182</c:v>
                </c:pt>
                <c:pt idx="29">
                  <c:v>177</c:v>
                </c:pt>
                <c:pt idx="30">
                  <c:v>2359</c:v>
                </c:pt>
                <c:pt idx="31">
                  <c:v>225</c:v>
                </c:pt>
                <c:pt idx="32">
                  <c:v>265</c:v>
                </c:pt>
                <c:pt idx="33">
                  <c:v>300</c:v>
                </c:pt>
                <c:pt idx="34">
                  <c:v>245</c:v>
                </c:pt>
                <c:pt idx="35">
                  <c:v>2094</c:v>
                </c:pt>
                <c:pt idx="36">
                  <c:v>270</c:v>
                </c:pt>
                <c:pt idx="37">
                  <c:v>204</c:v>
                </c:pt>
                <c:pt idx="38">
                  <c:v>120</c:v>
                </c:pt>
                <c:pt idx="39">
                  <c:v>1682</c:v>
                </c:pt>
                <c:pt idx="40">
                  <c:v>1775</c:v>
                </c:pt>
                <c:pt idx="41">
                  <c:v>2860</c:v>
                </c:pt>
                <c:pt idx="42">
                  <c:v>1690</c:v>
                </c:pt>
                <c:pt idx="43">
                  <c:v>3182</c:v>
                </c:pt>
                <c:pt idx="44">
                  <c:v>203</c:v>
                </c:pt>
                <c:pt idx="45">
                  <c:v>210</c:v>
                </c:pt>
                <c:pt idx="46">
                  <c:v>258</c:v>
                </c:pt>
                <c:pt idx="47">
                  <c:v>389</c:v>
                </c:pt>
                <c:pt idx="48">
                  <c:v>231</c:v>
                </c:pt>
                <c:pt idx="49">
                  <c:v>353</c:v>
                </c:pt>
                <c:pt idx="50">
                  <c:v>230</c:v>
                </c:pt>
                <c:pt idx="51">
                  <c:v>277</c:v>
                </c:pt>
                <c:pt idx="52">
                  <c:v>296</c:v>
                </c:pt>
                <c:pt idx="53">
                  <c:v>2476</c:v>
                </c:pt>
                <c:pt idx="54">
                  <c:v>2043</c:v>
                </c:pt>
                <c:pt idx="55">
                  <c:v>2370</c:v>
                </c:pt>
                <c:pt idx="56">
                  <c:v>351</c:v>
                </c:pt>
                <c:pt idx="57">
                  <c:v>222</c:v>
                </c:pt>
                <c:pt idx="58">
                  <c:v>316</c:v>
                </c:pt>
                <c:pt idx="59">
                  <c:v>229</c:v>
                </c:pt>
                <c:pt idx="60">
                  <c:v>373</c:v>
                </c:pt>
                <c:pt idx="61">
                  <c:v>285</c:v>
                </c:pt>
                <c:pt idx="62">
                  <c:v>48</c:v>
                </c:pt>
                <c:pt idx="63">
                  <c:v>1647</c:v>
                </c:pt>
                <c:pt idx="64">
                  <c:v>1907</c:v>
                </c:pt>
                <c:pt idx="65">
                  <c:v>1750</c:v>
                </c:pt>
                <c:pt idx="66">
                  <c:v>332</c:v>
                </c:pt>
                <c:pt idx="67">
                  <c:v>258</c:v>
                </c:pt>
                <c:pt idx="68">
                  <c:v>2393</c:v>
                </c:pt>
                <c:pt idx="69">
                  <c:v>2327</c:v>
                </c:pt>
                <c:pt idx="70">
                  <c:v>152</c:v>
                </c:pt>
                <c:pt idx="71">
                  <c:v>163</c:v>
                </c:pt>
                <c:pt idx="72">
                  <c:v>365</c:v>
                </c:pt>
                <c:pt idx="73">
                  <c:v>221</c:v>
                </c:pt>
                <c:pt idx="74">
                  <c:v>172</c:v>
                </c:pt>
                <c:pt idx="75">
                  <c:v>194</c:v>
                </c:pt>
                <c:pt idx="76">
                  <c:v>255</c:v>
                </c:pt>
                <c:pt idx="77">
                  <c:v>291</c:v>
                </c:pt>
                <c:pt idx="78">
                  <c:v>28</c:v>
                </c:pt>
                <c:pt idx="79">
                  <c:v>54</c:v>
                </c:pt>
                <c:pt idx="80">
                  <c:v>167</c:v>
                </c:pt>
                <c:pt idx="81">
                  <c:v>273</c:v>
                </c:pt>
                <c:pt idx="82">
                  <c:v>260</c:v>
                </c:pt>
                <c:pt idx="83">
                  <c:v>242</c:v>
                </c:pt>
                <c:pt idx="84">
                  <c:v>208</c:v>
                </c:pt>
                <c:pt idx="85">
                  <c:v>202</c:v>
                </c:pt>
                <c:pt idx="86">
                  <c:v>247</c:v>
                </c:pt>
                <c:pt idx="87">
                  <c:v>205</c:v>
                </c:pt>
                <c:pt idx="88">
                  <c:v>205</c:v>
                </c:pt>
                <c:pt idx="89">
                  <c:v>271</c:v>
                </c:pt>
                <c:pt idx="90">
                  <c:v>219</c:v>
                </c:pt>
                <c:pt idx="91">
                  <c:v>160</c:v>
                </c:pt>
                <c:pt idx="92">
                  <c:v>234</c:v>
                </c:pt>
                <c:pt idx="93">
                  <c:v>274</c:v>
                </c:pt>
                <c:pt idx="94">
                  <c:v>201</c:v>
                </c:pt>
                <c:pt idx="95">
                  <c:v>214</c:v>
                </c:pt>
                <c:pt idx="96">
                  <c:v>206</c:v>
                </c:pt>
                <c:pt idx="97">
                  <c:v>217</c:v>
                </c:pt>
                <c:pt idx="98">
                  <c:v>250</c:v>
                </c:pt>
                <c:pt idx="99">
                  <c:v>298</c:v>
                </c:pt>
                <c:pt idx="100">
                  <c:v>190</c:v>
                </c:pt>
                <c:pt idx="101">
                  <c:v>42</c:v>
                </c:pt>
                <c:pt idx="102">
                  <c:v>213</c:v>
                </c:pt>
                <c:pt idx="103">
                  <c:v>1545</c:v>
                </c:pt>
                <c:pt idx="104">
                  <c:v>2391</c:v>
                </c:pt>
                <c:pt idx="105">
                  <c:v>1811</c:v>
                </c:pt>
                <c:pt idx="106">
                  <c:v>1759</c:v>
                </c:pt>
                <c:pt idx="107">
                  <c:v>1853</c:v>
                </c:pt>
                <c:pt idx="108">
                  <c:v>208</c:v>
                </c:pt>
                <c:pt idx="109">
                  <c:v>1780</c:v>
                </c:pt>
                <c:pt idx="110">
                  <c:v>1649</c:v>
                </c:pt>
                <c:pt idx="111">
                  <c:v>193</c:v>
                </c:pt>
                <c:pt idx="112">
                  <c:v>299</c:v>
                </c:pt>
                <c:pt idx="113">
                  <c:v>2447</c:v>
                </c:pt>
                <c:pt idx="114">
                  <c:v>3043</c:v>
                </c:pt>
                <c:pt idx="115">
                  <c:v>1703</c:v>
                </c:pt>
                <c:pt idx="116">
                  <c:v>2006</c:v>
                </c:pt>
                <c:pt idx="117">
                  <c:v>2052</c:v>
                </c:pt>
                <c:pt idx="118">
                  <c:v>1709</c:v>
                </c:pt>
                <c:pt idx="119">
                  <c:v>47</c:v>
                </c:pt>
                <c:pt idx="120">
                  <c:v>268</c:v>
                </c:pt>
                <c:pt idx="121">
                  <c:v>370</c:v>
                </c:pt>
                <c:pt idx="122">
                  <c:v>200</c:v>
                </c:pt>
                <c:pt idx="123">
                  <c:v>2476</c:v>
                </c:pt>
                <c:pt idx="124">
                  <c:v>1263</c:v>
                </c:pt>
                <c:pt idx="125">
                  <c:v>1739</c:v>
                </c:pt>
                <c:pt idx="126">
                  <c:v>1717</c:v>
                </c:pt>
                <c:pt idx="127">
                  <c:v>1947</c:v>
                </c:pt>
                <c:pt idx="129">
                  <c:v>149</c:v>
                </c:pt>
                <c:pt idx="130">
                  <c:v>209</c:v>
                </c:pt>
                <c:pt idx="131">
                  <c:v>202</c:v>
                </c:pt>
                <c:pt idx="133">
                  <c:v>200</c:v>
                </c:pt>
                <c:pt idx="134">
                  <c:v>194</c:v>
                </c:pt>
                <c:pt idx="135">
                  <c:v>3067</c:v>
                </c:pt>
                <c:pt idx="136">
                  <c:v>1535</c:v>
                </c:pt>
                <c:pt idx="137">
                  <c:v>1374</c:v>
                </c:pt>
                <c:pt idx="138">
                  <c:v>2393</c:v>
                </c:pt>
                <c:pt idx="139">
                  <c:v>2311</c:v>
                </c:pt>
                <c:pt idx="140">
                  <c:v>2790</c:v>
                </c:pt>
                <c:pt idx="141">
                  <c:v>2694</c:v>
                </c:pt>
                <c:pt idx="142">
                  <c:v>222</c:v>
                </c:pt>
                <c:pt idx="143">
                  <c:v>1811</c:v>
                </c:pt>
                <c:pt idx="144">
                  <c:v>1956</c:v>
                </c:pt>
                <c:pt idx="145">
                  <c:v>2395</c:v>
                </c:pt>
                <c:pt idx="146">
                  <c:v>1925</c:v>
                </c:pt>
                <c:pt idx="147">
                  <c:v>2106</c:v>
                </c:pt>
                <c:pt idx="148">
                  <c:v>2564</c:v>
                </c:pt>
                <c:pt idx="149">
                  <c:v>2325</c:v>
                </c:pt>
                <c:pt idx="150">
                  <c:v>1893</c:v>
                </c:pt>
                <c:pt idx="151">
                  <c:v>2354</c:v>
                </c:pt>
                <c:pt idx="152">
                  <c:v>1909</c:v>
                </c:pt>
                <c:pt idx="153">
                  <c:v>1635</c:v>
                </c:pt>
                <c:pt idx="154">
                  <c:v>1540</c:v>
                </c:pt>
                <c:pt idx="155">
                  <c:v>2326</c:v>
                </c:pt>
                <c:pt idx="156">
                  <c:v>2352</c:v>
                </c:pt>
                <c:pt idx="157">
                  <c:v>179</c:v>
                </c:pt>
                <c:pt idx="158">
                  <c:v>2075</c:v>
                </c:pt>
                <c:pt idx="159">
                  <c:v>1900</c:v>
                </c:pt>
                <c:pt idx="160">
                  <c:v>275</c:v>
                </c:pt>
                <c:pt idx="161">
                  <c:v>2180</c:v>
                </c:pt>
                <c:pt idx="162">
                  <c:v>2136</c:v>
                </c:pt>
                <c:pt idx="163">
                  <c:v>2379</c:v>
                </c:pt>
                <c:pt idx="164">
                  <c:v>2450</c:v>
                </c:pt>
                <c:pt idx="165">
                  <c:v>1940</c:v>
                </c:pt>
                <c:pt idx="166">
                  <c:v>1811</c:v>
                </c:pt>
                <c:pt idx="167">
                  <c:v>2225</c:v>
                </c:pt>
                <c:pt idx="168">
                  <c:v>270</c:v>
                </c:pt>
                <c:pt idx="169">
                  <c:v>270</c:v>
                </c:pt>
                <c:pt idx="170">
                  <c:v>2014</c:v>
                </c:pt>
                <c:pt idx="171">
                  <c:v>2050</c:v>
                </c:pt>
                <c:pt idx="172">
                  <c:v>1740</c:v>
                </c:pt>
                <c:pt idx="173">
                  <c:v>1640</c:v>
                </c:pt>
                <c:pt idx="174">
                  <c:v>1785</c:v>
                </c:pt>
                <c:pt idx="175">
                  <c:v>2170</c:v>
                </c:pt>
                <c:pt idx="176">
                  <c:v>1310</c:v>
                </c:pt>
                <c:pt idx="177">
                  <c:v>2418</c:v>
                </c:pt>
                <c:pt idx="178">
                  <c:v>1872</c:v>
                </c:pt>
                <c:pt idx="179">
                  <c:v>2695</c:v>
                </c:pt>
                <c:pt idx="180">
                  <c:v>1947</c:v>
                </c:pt>
                <c:pt idx="181">
                  <c:v>267</c:v>
                </c:pt>
                <c:pt idx="182">
                  <c:v>2051</c:v>
                </c:pt>
                <c:pt idx="183">
                  <c:v>2322</c:v>
                </c:pt>
                <c:pt idx="184">
                  <c:v>1509</c:v>
                </c:pt>
                <c:pt idx="185">
                  <c:v>324</c:v>
                </c:pt>
                <c:pt idx="186">
                  <c:v>1909</c:v>
                </c:pt>
                <c:pt idx="187">
                  <c:v>1871</c:v>
                </c:pt>
                <c:pt idx="188">
                  <c:v>2361</c:v>
                </c:pt>
                <c:pt idx="189">
                  <c:v>2174</c:v>
                </c:pt>
                <c:pt idx="190">
                  <c:v>320</c:v>
                </c:pt>
                <c:pt idx="191">
                  <c:v>1770</c:v>
                </c:pt>
                <c:pt idx="192">
                  <c:v>395</c:v>
                </c:pt>
                <c:pt idx="193">
                  <c:v>266</c:v>
                </c:pt>
                <c:pt idx="194">
                  <c:v>272</c:v>
                </c:pt>
                <c:pt idx="195">
                  <c:v>2885</c:v>
                </c:pt>
                <c:pt idx="196">
                  <c:v>2459</c:v>
                </c:pt>
                <c:pt idx="197">
                  <c:v>387</c:v>
                </c:pt>
                <c:pt idx="198">
                  <c:v>2714</c:v>
                </c:pt>
                <c:pt idx="199">
                  <c:v>233</c:v>
                </c:pt>
                <c:pt idx="200">
                  <c:v>263</c:v>
                </c:pt>
                <c:pt idx="201">
                  <c:v>220</c:v>
                </c:pt>
                <c:pt idx="202">
                  <c:v>218</c:v>
                </c:pt>
                <c:pt idx="203">
                  <c:v>1543</c:v>
                </c:pt>
                <c:pt idx="204">
                  <c:v>238</c:v>
                </c:pt>
                <c:pt idx="205">
                  <c:v>2068</c:v>
                </c:pt>
                <c:pt idx="206">
                  <c:v>1671</c:v>
                </c:pt>
                <c:pt idx="207">
                  <c:v>273</c:v>
                </c:pt>
                <c:pt idx="208">
                  <c:v>332</c:v>
                </c:pt>
                <c:pt idx="209">
                  <c:v>233</c:v>
                </c:pt>
                <c:pt idx="210">
                  <c:v>2469</c:v>
                </c:pt>
                <c:pt idx="211">
                  <c:v>2807</c:v>
                </c:pt>
                <c:pt idx="212">
                  <c:v>335</c:v>
                </c:pt>
                <c:pt idx="213">
                  <c:v>253</c:v>
                </c:pt>
                <c:pt idx="214">
                  <c:v>1789</c:v>
                </c:pt>
                <c:pt idx="215">
                  <c:v>188</c:v>
                </c:pt>
                <c:pt idx="216">
                  <c:v>216</c:v>
                </c:pt>
                <c:pt idx="217">
                  <c:v>1641</c:v>
                </c:pt>
                <c:pt idx="218">
                  <c:v>207</c:v>
                </c:pt>
                <c:pt idx="219">
                  <c:v>177</c:v>
                </c:pt>
                <c:pt idx="220">
                  <c:v>399</c:v>
                </c:pt>
                <c:pt idx="221">
                  <c:v>347</c:v>
                </c:pt>
                <c:pt idx="222">
                  <c:v>193</c:v>
                </c:pt>
                <c:pt idx="223">
                  <c:v>208</c:v>
                </c:pt>
                <c:pt idx="224">
                  <c:v>312</c:v>
                </c:pt>
                <c:pt idx="225">
                  <c:v>272</c:v>
                </c:pt>
                <c:pt idx="226">
                  <c:v>2102</c:v>
                </c:pt>
                <c:pt idx="227">
                  <c:v>2209</c:v>
                </c:pt>
                <c:pt idx="228">
                  <c:v>3187</c:v>
                </c:pt>
                <c:pt idx="229">
                  <c:v>1950</c:v>
                </c:pt>
                <c:pt idx="230">
                  <c:v>1841</c:v>
                </c:pt>
                <c:pt idx="231">
                  <c:v>1967</c:v>
                </c:pt>
                <c:pt idx="232">
                  <c:v>2057</c:v>
                </c:pt>
                <c:pt idx="233">
                  <c:v>260</c:v>
                </c:pt>
                <c:pt idx="234">
                  <c:v>1501</c:v>
                </c:pt>
                <c:pt idx="235">
                  <c:v>2345</c:v>
                </c:pt>
                <c:pt idx="236">
                  <c:v>1820</c:v>
                </c:pt>
                <c:pt idx="237">
                  <c:v>2373</c:v>
                </c:pt>
                <c:pt idx="238">
                  <c:v>1099</c:v>
                </c:pt>
                <c:pt idx="239">
                  <c:v>1727</c:v>
                </c:pt>
                <c:pt idx="240">
                  <c:v>1578</c:v>
                </c:pt>
                <c:pt idx="241">
                  <c:v>2303</c:v>
                </c:pt>
                <c:pt idx="242">
                  <c:v>1664</c:v>
                </c:pt>
                <c:pt idx="243">
                  <c:v>309</c:v>
                </c:pt>
                <c:pt idx="244">
                  <c:v>2205</c:v>
                </c:pt>
                <c:pt idx="245">
                  <c:v>245</c:v>
                </c:pt>
                <c:pt idx="246">
                  <c:v>274</c:v>
                </c:pt>
                <c:pt idx="247">
                  <c:v>1573</c:v>
                </c:pt>
                <c:pt idx="248">
                  <c:v>1776</c:v>
                </c:pt>
                <c:pt idx="249">
                  <c:v>1486</c:v>
                </c:pt>
                <c:pt idx="250">
                  <c:v>1112</c:v>
                </c:pt>
                <c:pt idx="251">
                  <c:v>2149</c:v>
                </c:pt>
                <c:pt idx="252">
                  <c:v>2031</c:v>
                </c:pt>
                <c:pt idx="253">
                  <c:v>236</c:v>
                </c:pt>
                <c:pt idx="254">
                  <c:v>1702</c:v>
                </c:pt>
                <c:pt idx="255">
                  <c:v>3126</c:v>
                </c:pt>
                <c:pt idx="256">
                  <c:v>708</c:v>
                </c:pt>
                <c:pt idx="257">
                  <c:v>2418</c:v>
                </c:pt>
                <c:pt idx="258">
                  <c:v>2025</c:v>
                </c:pt>
                <c:pt idx="259">
                  <c:v>291</c:v>
                </c:pt>
                <c:pt idx="260">
                  <c:v>3404</c:v>
                </c:pt>
                <c:pt idx="261">
                  <c:v>2258</c:v>
                </c:pt>
                <c:pt idx="262">
                  <c:v>1685</c:v>
                </c:pt>
                <c:pt idx="263">
                  <c:v>2032</c:v>
                </c:pt>
                <c:pt idx="264">
                  <c:v>1695</c:v>
                </c:pt>
                <c:pt idx="265">
                  <c:v>2158</c:v>
                </c:pt>
                <c:pt idx="266">
                  <c:v>1661</c:v>
                </c:pt>
                <c:pt idx="267">
                  <c:v>2731</c:v>
                </c:pt>
                <c:pt idx="268">
                  <c:v>2335</c:v>
                </c:pt>
                <c:pt idx="269">
                  <c:v>2232</c:v>
                </c:pt>
                <c:pt idx="270">
                  <c:v>1874</c:v>
                </c:pt>
                <c:pt idx="271">
                  <c:v>2270</c:v>
                </c:pt>
                <c:pt idx="272">
                  <c:v>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9-6547-9D80-45CC6FF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701000"/>
        <c:axId val="2090707704"/>
      </c:scatterChart>
      <c:valAx>
        <c:axId val="2090701000"/>
        <c:scaling>
          <c:orientation val="minMax"/>
          <c:max val="800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0707704"/>
        <c:crosses val="autoZero"/>
        <c:crossBetween val="midCat"/>
      </c:valAx>
      <c:valAx>
        <c:axId val="20907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(Grams)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0701000"/>
        <c:crosses val="autoZero"/>
        <c:crossBetween val="midCat"/>
      </c:valAx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Weight by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 cmpd="sng" algn="ctr">
              <a:noFill/>
              <a:prstDash val="solid"/>
              <a:round/>
            </a:ln>
            <a:effectLst/>
          </c:spPr>
          <c:marker>
            <c:spPr>
              <a:gradFill rotWithShape="1">
                <a:gsLst>
                  <a:gs pos="0">
                    <a:schemeClr val="dk1">
                      <a:tint val="885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dk1">
                      <a:tint val="885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dk1">
                    <a:tint val="88500"/>
                    <a:shade val="95000"/>
                    <a:satMod val="105000"/>
                  </a:schemeClr>
                </a:solidFill>
                <a:prstDash val="solid"/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'2020 Fall Sampling Data'!$G$3:$G$3999</c:f>
              <c:numCache>
                <c:formatCode>0</c:formatCode>
                <c:ptCount val="3997"/>
                <c:pt idx="0">
                  <c:v>312</c:v>
                </c:pt>
                <c:pt idx="1">
                  <c:v>583</c:v>
                </c:pt>
                <c:pt idx="2">
                  <c:v>333</c:v>
                </c:pt>
                <c:pt idx="3">
                  <c:v>297</c:v>
                </c:pt>
                <c:pt idx="4">
                  <c:v>363</c:v>
                </c:pt>
                <c:pt idx="5">
                  <c:v>626</c:v>
                </c:pt>
                <c:pt idx="6">
                  <c:v>357</c:v>
                </c:pt>
                <c:pt idx="7">
                  <c:v>336</c:v>
                </c:pt>
                <c:pt idx="8">
                  <c:v>318</c:v>
                </c:pt>
                <c:pt idx="9">
                  <c:v>307</c:v>
                </c:pt>
                <c:pt idx="10">
                  <c:v>328</c:v>
                </c:pt>
                <c:pt idx="11">
                  <c:v>294</c:v>
                </c:pt>
                <c:pt idx="12">
                  <c:v>336</c:v>
                </c:pt>
                <c:pt idx="13">
                  <c:v>341</c:v>
                </c:pt>
                <c:pt idx="14">
                  <c:v>317</c:v>
                </c:pt>
                <c:pt idx="15">
                  <c:v>318</c:v>
                </c:pt>
                <c:pt idx="16">
                  <c:v>360</c:v>
                </c:pt>
                <c:pt idx="17">
                  <c:v>297</c:v>
                </c:pt>
                <c:pt idx="18">
                  <c:v>353</c:v>
                </c:pt>
                <c:pt idx="19">
                  <c:v>345</c:v>
                </c:pt>
                <c:pt idx="20">
                  <c:v>316</c:v>
                </c:pt>
                <c:pt idx="21">
                  <c:v>362</c:v>
                </c:pt>
                <c:pt idx="22">
                  <c:v>300</c:v>
                </c:pt>
                <c:pt idx="23">
                  <c:v>264</c:v>
                </c:pt>
                <c:pt idx="24">
                  <c:v>309</c:v>
                </c:pt>
                <c:pt idx="25">
                  <c:v>320</c:v>
                </c:pt>
                <c:pt idx="26">
                  <c:v>349</c:v>
                </c:pt>
                <c:pt idx="27">
                  <c:v>328</c:v>
                </c:pt>
                <c:pt idx="28">
                  <c:v>304</c:v>
                </c:pt>
                <c:pt idx="29">
                  <c:v>316</c:v>
                </c:pt>
                <c:pt idx="30">
                  <c:v>631</c:v>
                </c:pt>
                <c:pt idx="31">
                  <c:v>328</c:v>
                </c:pt>
                <c:pt idx="32">
                  <c:v>365</c:v>
                </c:pt>
                <c:pt idx="33">
                  <c:v>361</c:v>
                </c:pt>
                <c:pt idx="34">
                  <c:v>351</c:v>
                </c:pt>
                <c:pt idx="35">
                  <c:v>632</c:v>
                </c:pt>
                <c:pt idx="36">
                  <c:v>357</c:v>
                </c:pt>
                <c:pt idx="37">
                  <c:v>335</c:v>
                </c:pt>
                <c:pt idx="38">
                  <c:v>286</c:v>
                </c:pt>
                <c:pt idx="39">
                  <c:v>579</c:v>
                </c:pt>
                <c:pt idx="40">
                  <c:v>580</c:v>
                </c:pt>
                <c:pt idx="41">
                  <c:v>713</c:v>
                </c:pt>
                <c:pt idx="42">
                  <c:v>587</c:v>
                </c:pt>
                <c:pt idx="43">
                  <c:v>725</c:v>
                </c:pt>
                <c:pt idx="44">
                  <c:v>332</c:v>
                </c:pt>
                <c:pt idx="45">
                  <c:v>328</c:v>
                </c:pt>
                <c:pt idx="46">
                  <c:v>346</c:v>
                </c:pt>
                <c:pt idx="47">
                  <c:v>396</c:v>
                </c:pt>
                <c:pt idx="48">
                  <c:v>353</c:v>
                </c:pt>
                <c:pt idx="49">
                  <c:v>395</c:v>
                </c:pt>
                <c:pt idx="50">
                  <c:v>344</c:v>
                </c:pt>
                <c:pt idx="51">
                  <c:v>358</c:v>
                </c:pt>
                <c:pt idx="52">
                  <c:v>359</c:v>
                </c:pt>
                <c:pt idx="53">
                  <c:v>637</c:v>
                </c:pt>
                <c:pt idx="54">
                  <c:v>600</c:v>
                </c:pt>
                <c:pt idx="55">
                  <c:v>657</c:v>
                </c:pt>
                <c:pt idx="56">
                  <c:v>375</c:v>
                </c:pt>
                <c:pt idx="57">
                  <c:v>339</c:v>
                </c:pt>
                <c:pt idx="58">
                  <c:v>375</c:v>
                </c:pt>
                <c:pt idx="59">
                  <c:v>334</c:v>
                </c:pt>
                <c:pt idx="60">
                  <c:v>387</c:v>
                </c:pt>
                <c:pt idx="61">
                  <c:v>359</c:v>
                </c:pt>
                <c:pt idx="62">
                  <c:v>204</c:v>
                </c:pt>
                <c:pt idx="63">
                  <c:v>590</c:v>
                </c:pt>
                <c:pt idx="64">
                  <c:v>591</c:v>
                </c:pt>
                <c:pt idx="65">
                  <c:v>604</c:v>
                </c:pt>
                <c:pt idx="66">
                  <c:v>376</c:v>
                </c:pt>
                <c:pt idx="67">
                  <c:v>353</c:v>
                </c:pt>
                <c:pt idx="68">
                  <c:v>657</c:v>
                </c:pt>
                <c:pt idx="69">
                  <c:v>632</c:v>
                </c:pt>
                <c:pt idx="70">
                  <c:v>310</c:v>
                </c:pt>
                <c:pt idx="71">
                  <c:v>301</c:v>
                </c:pt>
                <c:pt idx="72">
                  <c:v>357</c:v>
                </c:pt>
                <c:pt idx="73">
                  <c:v>334</c:v>
                </c:pt>
                <c:pt idx="74">
                  <c:v>307</c:v>
                </c:pt>
                <c:pt idx="75">
                  <c:v>323</c:v>
                </c:pt>
                <c:pt idx="76">
                  <c:v>338</c:v>
                </c:pt>
                <c:pt idx="77">
                  <c:v>359</c:v>
                </c:pt>
                <c:pt idx="78">
                  <c:v>165</c:v>
                </c:pt>
                <c:pt idx="79">
                  <c:v>207</c:v>
                </c:pt>
                <c:pt idx="80">
                  <c:v>320</c:v>
                </c:pt>
                <c:pt idx="81">
                  <c:v>361</c:v>
                </c:pt>
                <c:pt idx="82">
                  <c:v>351</c:v>
                </c:pt>
                <c:pt idx="83">
                  <c:v>335</c:v>
                </c:pt>
                <c:pt idx="84">
                  <c:v>329</c:v>
                </c:pt>
                <c:pt idx="85">
                  <c:v>322</c:v>
                </c:pt>
                <c:pt idx="86">
                  <c:v>354</c:v>
                </c:pt>
                <c:pt idx="87">
                  <c:v>331</c:v>
                </c:pt>
                <c:pt idx="88">
                  <c:v>314</c:v>
                </c:pt>
                <c:pt idx="89">
                  <c:v>352</c:v>
                </c:pt>
                <c:pt idx="90">
                  <c:v>341</c:v>
                </c:pt>
                <c:pt idx="91">
                  <c:v>303</c:v>
                </c:pt>
                <c:pt idx="92">
                  <c:v>341</c:v>
                </c:pt>
                <c:pt idx="93">
                  <c:v>365</c:v>
                </c:pt>
                <c:pt idx="94">
                  <c:v>320</c:v>
                </c:pt>
                <c:pt idx="95">
                  <c:v>322</c:v>
                </c:pt>
                <c:pt idx="96">
                  <c:v>322</c:v>
                </c:pt>
                <c:pt idx="97">
                  <c:v>325</c:v>
                </c:pt>
                <c:pt idx="98">
                  <c:v>345</c:v>
                </c:pt>
                <c:pt idx="99">
                  <c:v>361</c:v>
                </c:pt>
                <c:pt idx="100">
                  <c:v>313</c:v>
                </c:pt>
                <c:pt idx="101">
                  <c:v>197</c:v>
                </c:pt>
                <c:pt idx="102">
                  <c:v>325</c:v>
                </c:pt>
                <c:pt idx="103">
                  <c:v>577</c:v>
                </c:pt>
                <c:pt idx="104">
                  <c:v>646</c:v>
                </c:pt>
                <c:pt idx="105">
                  <c:v>597</c:v>
                </c:pt>
                <c:pt idx="106">
                  <c:v>603</c:v>
                </c:pt>
                <c:pt idx="107">
                  <c:v>600</c:v>
                </c:pt>
                <c:pt idx="108">
                  <c:v>339</c:v>
                </c:pt>
                <c:pt idx="109">
                  <c:v>591</c:v>
                </c:pt>
                <c:pt idx="110">
                  <c:v>566</c:v>
                </c:pt>
                <c:pt idx="111">
                  <c:v>305</c:v>
                </c:pt>
                <c:pt idx="112">
                  <c:v>355</c:v>
                </c:pt>
                <c:pt idx="113">
                  <c:v>647</c:v>
                </c:pt>
                <c:pt idx="114">
                  <c:v>701</c:v>
                </c:pt>
                <c:pt idx="115">
                  <c:v>590</c:v>
                </c:pt>
                <c:pt idx="116">
                  <c:v>605</c:v>
                </c:pt>
                <c:pt idx="117">
                  <c:v>625</c:v>
                </c:pt>
                <c:pt idx="118">
                  <c:v>588</c:v>
                </c:pt>
                <c:pt idx="119">
                  <c:v>197</c:v>
                </c:pt>
                <c:pt idx="120">
                  <c:v>350</c:v>
                </c:pt>
                <c:pt idx="121">
                  <c:v>392</c:v>
                </c:pt>
                <c:pt idx="122">
                  <c:v>332</c:v>
                </c:pt>
                <c:pt idx="123">
                  <c:v>684</c:v>
                </c:pt>
                <c:pt idx="124">
                  <c:v>557</c:v>
                </c:pt>
                <c:pt idx="125">
                  <c:v>609</c:v>
                </c:pt>
                <c:pt idx="126">
                  <c:v>590</c:v>
                </c:pt>
                <c:pt idx="127">
                  <c:v>609</c:v>
                </c:pt>
                <c:pt idx="129">
                  <c:v>291</c:v>
                </c:pt>
                <c:pt idx="130">
                  <c:v>329</c:v>
                </c:pt>
                <c:pt idx="131">
                  <c:v>312</c:v>
                </c:pt>
                <c:pt idx="133">
                  <c:v>334</c:v>
                </c:pt>
                <c:pt idx="134">
                  <c:v>325</c:v>
                </c:pt>
                <c:pt idx="135">
                  <c:v>692</c:v>
                </c:pt>
                <c:pt idx="136">
                  <c:v>577</c:v>
                </c:pt>
                <c:pt idx="137">
                  <c:v>555</c:v>
                </c:pt>
                <c:pt idx="138">
                  <c:v>647</c:v>
                </c:pt>
                <c:pt idx="139">
                  <c:v>636</c:v>
                </c:pt>
                <c:pt idx="140">
                  <c:v>683</c:v>
                </c:pt>
                <c:pt idx="141">
                  <c:v>683</c:v>
                </c:pt>
                <c:pt idx="142">
                  <c:v>335</c:v>
                </c:pt>
                <c:pt idx="143">
                  <c:v>583</c:v>
                </c:pt>
                <c:pt idx="144">
                  <c:v>607</c:v>
                </c:pt>
                <c:pt idx="145">
                  <c:v>629</c:v>
                </c:pt>
                <c:pt idx="146">
                  <c:v>607</c:v>
                </c:pt>
                <c:pt idx="147">
                  <c:v>585</c:v>
                </c:pt>
                <c:pt idx="148">
                  <c:v>678</c:v>
                </c:pt>
                <c:pt idx="149">
                  <c:v>625</c:v>
                </c:pt>
                <c:pt idx="150">
                  <c:v>618</c:v>
                </c:pt>
                <c:pt idx="151">
                  <c:v>652</c:v>
                </c:pt>
                <c:pt idx="152">
                  <c:v>581</c:v>
                </c:pt>
                <c:pt idx="153">
                  <c:v>586</c:v>
                </c:pt>
                <c:pt idx="154">
                  <c:v>560</c:v>
                </c:pt>
                <c:pt idx="155">
                  <c:v>645</c:v>
                </c:pt>
                <c:pt idx="156">
                  <c:v>648</c:v>
                </c:pt>
                <c:pt idx="157">
                  <c:v>310</c:v>
                </c:pt>
                <c:pt idx="158">
                  <c:v>626</c:v>
                </c:pt>
                <c:pt idx="159">
                  <c:v>609</c:v>
                </c:pt>
                <c:pt idx="160">
                  <c:v>357</c:v>
                </c:pt>
                <c:pt idx="161">
                  <c:v>642</c:v>
                </c:pt>
                <c:pt idx="162">
                  <c:v>635</c:v>
                </c:pt>
                <c:pt idx="163">
                  <c:v>642</c:v>
                </c:pt>
                <c:pt idx="164">
                  <c:v>640</c:v>
                </c:pt>
                <c:pt idx="165">
                  <c:v>629</c:v>
                </c:pt>
                <c:pt idx="166">
                  <c:v>595</c:v>
                </c:pt>
                <c:pt idx="167">
                  <c:v>642</c:v>
                </c:pt>
                <c:pt idx="168">
                  <c:v>361</c:v>
                </c:pt>
                <c:pt idx="169">
                  <c:v>345</c:v>
                </c:pt>
                <c:pt idx="170">
                  <c:v>606</c:v>
                </c:pt>
                <c:pt idx="171">
                  <c:v>611</c:v>
                </c:pt>
                <c:pt idx="172">
                  <c:v>589</c:v>
                </c:pt>
                <c:pt idx="173">
                  <c:v>609</c:v>
                </c:pt>
                <c:pt idx="174">
                  <c:v>604</c:v>
                </c:pt>
                <c:pt idx="175">
                  <c:v>625</c:v>
                </c:pt>
                <c:pt idx="176">
                  <c:v>569</c:v>
                </c:pt>
                <c:pt idx="177">
                  <c:v>648</c:v>
                </c:pt>
                <c:pt idx="178">
                  <c:v>611</c:v>
                </c:pt>
                <c:pt idx="179">
                  <c:v>643</c:v>
                </c:pt>
                <c:pt idx="180">
                  <c:v>650</c:v>
                </c:pt>
                <c:pt idx="181">
                  <c:v>350</c:v>
                </c:pt>
                <c:pt idx="182">
                  <c:v>630</c:v>
                </c:pt>
                <c:pt idx="183">
                  <c:v>635</c:v>
                </c:pt>
                <c:pt idx="184">
                  <c:v>575</c:v>
                </c:pt>
                <c:pt idx="185">
                  <c:v>374</c:v>
                </c:pt>
                <c:pt idx="186">
                  <c:v>600</c:v>
                </c:pt>
                <c:pt idx="187">
                  <c:v>599</c:v>
                </c:pt>
                <c:pt idx="188">
                  <c:v>655</c:v>
                </c:pt>
                <c:pt idx="189">
                  <c:v>625</c:v>
                </c:pt>
                <c:pt idx="190">
                  <c:v>381</c:v>
                </c:pt>
                <c:pt idx="191">
                  <c:v>592</c:v>
                </c:pt>
                <c:pt idx="192">
                  <c:v>391</c:v>
                </c:pt>
                <c:pt idx="193">
                  <c:v>352</c:v>
                </c:pt>
                <c:pt idx="194">
                  <c:v>354</c:v>
                </c:pt>
                <c:pt idx="195">
                  <c:v>676</c:v>
                </c:pt>
                <c:pt idx="196">
                  <c:v>662</c:v>
                </c:pt>
                <c:pt idx="197">
                  <c:v>390</c:v>
                </c:pt>
                <c:pt idx="198">
                  <c:v>690</c:v>
                </c:pt>
                <c:pt idx="199">
                  <c:v>334</c:v>
                </c:pt>
                <c:pt idx="200">
                  <c:v>364</c:v>
                </c:pt>
                <c:pt idx="201">
                  <c:v>335</c:v>
                </c:pt>
                <c:pt idx="202">
                  <c:v>343</c:v>
                </c:pt>
                <c:pt idx="203">
                  <c:v>557</c:v>
                </c:pt>
                <c:pt idx="204">
                  <c:v>332</c:v>
                </c:pt>
                <c:pt idx="205">
                  <c:v>581</c:v>
                </c:pt>
                <c:pt idx="206">
                  <c:v>591</c:v>
                </c:pt>
                <c:pt idx="207">
                  <c:v>361</c:v>
                </c:pt>
                <c:pt idx="208">
                  <c:v>367</c:v>
                </c:pt>
                <c:pt idx="209">
                  <c:v>334</c:v>
                </c:pt>
                <c:pt idx="210">
                  <c:v>647</c:v>
                </c:pt>
                <c:pt idx="211">
                  <c:v>717</c:v>
                </c:pt>
                <c:pt idx="212">
                  <c:v>372</c:v>
                </c:pt>
                <c:pt idx="213">
                  <c:v>349</c:v>
                </c:pt>
                <c:pt idx="214">
                  <c:v>602</c:v>
                </c:pt>
                <c:pt idx="215">
                  <c:v>318</c:v>
                </c:pt>
                <c:pt idx="216">
                  <c:v>335</c:v>
                </c:pt>
                <c:pt idx="217">
                  <c:v>577</c:v>
                </c:pt>
                <c:pt idx="218">
                  <c:v>324</c:v>
                </c:pt>
                <c:pt idx="219">
                  <c:v>317</c:v>
                </c:pt>
                <c:pt idx="220">
                  <c:v>398</c:v>
                </c:pt>
                <c:pt idx="221">
                  <c:v>388</c:v>
                </c:pt>
                <c:pt idx="222">
                  <c:v>323</c:v>
                </c:pt>
                <c:pt idx="223">
                  <c:v>337</c:v>
                </c:pt>
                <c:pt idx="224">
                  <c:v>364</c:v>
                </c:pt>
                <c:pt idx="225">
                  <c:v>339</c:v>
                </c:pt>
                <c:pt idx="226">
                  <c:v>630</c:v>
                </c:pt>
                <c:pt idx="227">
                  <c:v>656</c:v>
                </c:pt>
                <c:pt idx="228">
                  <c:v>710</c:v>
                </c:pt>
                <c:pt idx="229">
                  <c:v>642</c:v>
                </c:pt>
                <c:pt idx="230">
                  <c:v>612</c:v>
                </c:pt>
                <c:pt idx="231">
                  <c:v>592</c:v>
                </c:pt>
                <c:pt idx="232">
                  <c:v>610</c:v>
                </c:pt>
                <c:pt idx="233">
                  <c:v>349</c:v>
                </c:pt>
                <c:pt idx="234">
                  <c:v>553</c:v>
                </c:pt>
                <c:pt idx="235">
                  <c:v>646</c:v>
                </c:pt>
                <c:pt idx="236">
                  <c:v>586</c:v>
                </c:pt>
                <c:pt idx="237">
                  <c:v>631</c:v>
                </c:pt>
                <c:pt idx="238">
                  <c:v>560</c:v>
                </c:pt>
                <c:pt idx="239">
                  <c:v>581</c:v>
                </c:pt>
                <c:pt idx="240">
                  <c:v>573</c:v>
                </c:pt>
                <c:pt idx="241">
                  <c:v>646</c:v>
                </c:pt>
                <c:pt idx="242">
                  <c:v>599</c:v>
                </c:pt>
                <c:pt idx="243">
                  <c:v>354</c:v>
                </c:pt>
                <c:pt idx="244">
                  <c:v>653</c:v>
                </c:pt>
                <c:pt idx="245">
                  <c:v>340</c:v>
                </c:pt>
                <c:pt idx="246">
                  <c:v>361</c:v>
                </c:pt>
                <c:pt idx="247">
                  <c:v>567</c:v>
                </c:pt>
                <c:pt idx="248">
                  <c:v>597</c:v>
                </c:pt>
                <c:pt idx="249">
                  <c:v>569</c:v>
                </c:pt>
                <c:pt idx="250">
                  <c:v>544</c:v>
                </c:pt>
                <c:pt idx="251">
                  <c:v>637</c:v>
                </c:pt>
                <c:pt idx="252">
                  <c:v>634</c:v>
                </c:pt>
                <c:pt idx="253">
                  <c:v>342</c:v>
                </c:pt>
                <c:pt idx="254">
                  <c:v>591</c:v>
                </c:pt>
                <c:pt idx="255">
                  <c:v>719</c:v>
                </c:pt>
                <c:pt idx="256">
                  <c:v>459</c:v>
                </c:pt>
                <c:pt idx="257">
                  <c:v>669</c:v>
                </c:pt>
                <c:pt idx="258">
                  <c:v>628</c:v>
                </c:pt>
                <c:pt idx="259">
                  <c:v>381</c:v>
                </c:pt>
                <c:pt idx="260">
                  <c:v>688</c:v>
                </c:pt>
                <c:pt idx="261">
                  <c:v>611</c:v>
                </c:pt>
                <c:pt idx="262">
                  <c:v>594</c:v>
                </c:pt>
                <c:pt idx="263">
                  <c:v>631</c:v>
                </c:pt>
                <c:pt idx="264">
                  <c:v>579</c:v>
                </c:pt>
                <c:pt idx="265">
                  <c:v>634</c:v>
                </c:pt>
                <c:pt idx="266">
                  <c:v>576</c:v>
                </c:pt>
                <c:pt idx="267">
                  <c:v>649</c:v>
                </c:pt>
                <c:pt idx="268">
                  <c:v>617</c:v>
                </c:pt>
                <c:pt idx="269">
                  <c:v>670</c:v>
                </c:pt>
                <c:pt idx="270">
                  <c:v>595</c:v>
                </c:pt>
                <c:pt idx="271">
                  <c:v>620</c:v>
                </c:pt>
                <c:pt idx="272">
                  <c:v>573</c:v>
                </c:pt>
              </c:numCache>
            </c:numRef>
          </c:xVal>
          <c:yVal>
            <c:numRef>
              <c:f>'2020 Fall Sampling Data'!$O$3:$O$3999</c:f>
              <c:numCache>
                <c:formatCode>0</c:formatCode>
                <c:ptCount val="3997"/>
                <c:pt idx="0">
                  <c:v>80.152706970512085</c:v>
                </c:pt>
                <c:pt idx="1">
                  <c:v>94.424130832469103</c:v>
                </c:pt>
                <c:pt idx="2">
                  <c:v>82.772577693110776</c:v>
                </c:pt>
                <c:pt idx="3">
                  <c:v>77.960439417337369</c:v>
                </c:pt>
                <c:pt idx="4">
                  <c:v>82.766710123294061</c:v>
                </c:pt>
                <c:pt idx="5">
                  <c:v>95.075100358454009</c:v>
                </c:pt>
                <c:pt idx="6">
                  <c:v>81.949734172602689</c:v>
                </c:pt>
                <c:pt idx="7">
                  <c:v>78.388781310415538</c:v>
                </c:pt>
                <c:pt idx="8">
                  <c:v>89.87561371911508</c:v>
                </c:pt>
                <c:pt idx="9">
                  <c:v>80.695050677659168</c:v>
                </c:pt>
                <c:pt idx="10">
                  <c:v>79.543779458853592</c:v>
                </c:pt>
                <c:pt idx="11">
                  <c:v>77.208110069147097</c:v>
                </c:pt>
                <c:pt idx="12">
                  <c:v>81.360867805597152</c:v>
                </c:pt>
                <c:pt idx="13">
                  <c:v>73.781444275934987</c:v>
                </c:pt>
                <c:pt idx="14">
                  <c:v>80.410443256318047</c:v>
                </c:pt>
                <c:pt idx="15">
                  <c:v>75.944893592652235</c:v>
                </c:pt>
                <c:pt idx="16">
                  <c:v>79.613636464634823</c:v>
                </c:pt>
                <c:pt idx="17">
                  <c:v>87.634362556715004</c:v>
                </c:pt>
                <c:pt idx="18">
                  <c:v>74.240171111465898</c:v>
                </c:pt>
                <c:pt idx="19">
                  <c:v>66.119843778071541</c:v>
                </c:pt>
                <c:pt idx="20">
                  <c:v>85.886132963985204</c:v>
                </c:pt>
                <c:pt idx="21">
                  <c:v>88.153905097737479</c:v>
                </c:pt>
                <c:pt idx="22">
                  <c:v>79.696077354679787</c:v>
                </c:pt>
                <c:pt idx="23">
                  <c:v>77.799753514617592</c:v>
                </c:pt>
                <c:pt idx="24">
                  <c:v>85.851838165983935</c:v>
                </c:pt>
                <c:pt idx="25">
                  <c:v>77.835002067789077</c:v>
                </c:pt>
                <c:pt idx="26">
                  <c:v>81.458298273895267</c:v>
                </c:pt>
                <c:pt idx="27">
                  <c:v>83.985310291581456</c:v>
                </c:pt>
                <c:pt idx="28">
                  <c:v>95.556510738357517</c:v>
                </c:pt>
                <c:pt idx="29">
                  <c:v>81.293291629012728</c:v>
                </c:pt>
                <c:pt idx="30">
                  <c:v>99.271932290215176</c:v>
                </c:pt>
                <c:pt idx="31">
                  <c:v>90.849494305797251</c:v>
                </c:pt>
                <c:pt idx="32">
                  <c:v>73.954011141391561</c:v>
                </c:pt>
                <c:pt idx="33">
                  <c:v>86.97138074665115</c:v>
                </c:pt>
                <c:pt idx="34">
                  <c:v>78.268081733312741</c:v>
                </c:pt>
                <c:pt idx="35">
                  <c:v>87.639210145890161</c:v>
                </c:pt>
                <c:pt idx="36">
                  <c:v>81.347162597804143</c:v>
                </c:pt>
                <c:pt idx="37">
                  <c:v>76.572938634988503</c:v>
                </c:pt>
                <c:pt idx="38">
                  <c:v>77.800114393147709</c:v>
                </c:pt>
                <c:pt idx="39">
                  <c:v>95.281563551640616</c:v>
                </c:pt>
                <c:pt idx="40">
                  <c:v>99.95193625723455</c:v>
                </c:pt>
                <c:pt idx="41">
                  <c:v>78.902110126174037</c:v>
                </c:pt>
                <c:pt idx="42">
                  <c:v>91.300556925660814</c:v>
                </c:pt>
                <c:pt idx="43">
                  <c:v>82.865169797854634</c:v>
                </c:pt>
                <c:pt idx="44">
                  <c:v>78.603669446071905</c:v>
                </c:pt>
                <c:pt idx="45">
                  <c:v>84.792861352077438</c:v>
                </c:pt>
                <c:pt idx="46">
                  <c:v>86.610931315645828</c:v>
                </c:pt>
                <c:pt idx="47">
                  <c:v>81.905872080753795</c:v>
                </c:pt>
                <c:pt idx="48">
                  <c:v>72.360673108643965</c:v>
                </c:pt>
                <c:pt idx="49">
                  <c:v>74.97822292538973</c:v>
                </c:pt>
                <c:pt idx="50">
                  <c:v>78.773811321078114</c:v>
                </c:pt>
                <c:pt idx="51">
                  <c:v>82.653267868983534</c:v>
                </c:pt>
                <c:pt idx="52">
                  <c:v>87.47527103281908</c:v>
                </c:pt>
                <c:pt idx="53">
                  <c:v>100.8427689804783</c:v>
                </c:pt>
                <c:pt idx="54">
                  <c:v>102.32403210787282</c:v>
                </c:pt>
                <c:pt idx="55">
                  <c:v>86.744596021811347</c:v>
                </c:pt>
                <c:pt idx="56">
                  <c:v>89.21852832427453</c:v>
                </c:pt>
                <c:pt idx="57">
                  <c:v>79.980261078367818</c:v>
                </c:pt>
                <c:pt idx="58">
                  <c:v>80.322093875985047</c:v>
                </c:pt>
                <c:pt idx="59">
                  <c:v>86.849574095871901</c:v>
                </c:pt>
                <c:pt idx="60">
                  <c:v>85.031479711632215</c:v>
                </c:pt>
                <c:pt idx="61">
                  <c:v>84.224500825518362</c:v>
                </c:pt>
                <c:pt idx="62">
                  <c:v>100.03670504843107</c:v>
                </c:pt>
                <c:pt idx="63">
                  <c:v>87.423672605370001</c:v>
                </c:pt>
                <c:pt idx="64">
                  <c:v>100.63391281633622</c:v>
                </c:pt>
                <c:pt idx="65">
                  <c:v>85.659273915611763</c:v>
                </c:pt>
                <c:pt idx="66">
                  <c:v>83.615904424156085</c:v>
                </c:pt>
                <c:pt idx="67">
                  <c:v>80.818414121342613</c:v>
                </c:pt>
                <c:pt idx="68">
                  <c:v>87.586421215271955</c:v>
                </c:pt>
                <c:pt idx="69">
                  <c:v>97.390851007395611</c:v>
                </c:pt>
                <c:pt idx="70">
                  <c:v>74.59291411925426</c:v>
                </c:pt>
                <c:pt idx="71">
                  <c:v>88.564932431454338</c:v>
                </c:pt>
                <c:pt idx="72">
                  <c:v>109.96931240073525</c:v>
                </c:pt>
                <c:pt idx="73">
                  <c:v>83.815527839247565</c:v>
                </c:pt>
                <c:pt idx="74">
                  <c:v>87.292759223631293</c:v>
                </c:pt>
                <c:pt idx="75">
                  <c:v>82.603378939605605</c:v>
                </c:pt>
                <c:pt idx="76">
                  <c:v>92.811985663848091</c:v>
                </c:pt>
                <c:pt idx="77">
                  <c:v>85.997648211318761</c:v>
                </c:pt>
                <c:pt idx="80">
                  <c:v>73.437544323846197</c:v>
                </c:pt>
                <c:pt idx="81">
                  <c:v>79.143956479452541</c:v>
                </c:pt>
                <c:pt idx="82">
                  <c:v>83.060005104740057</c:v>
                </c:pt>
                <c:pt idx="83">
                  <c:v>90.836525243466752</c:v>
                </c:pt>
                <c:pt idx="84">
                  <c:v>83.106369704407712</c:v>
                </c:pt>
                <c:pt idx="85">
                  <c:v>86.936364887045471</c:v>
                </c:pt>
                <c:pt idx="86">
                  <c:v>76.619917442662882</c:v>
                </c:pt>
                <c:pt idx="87">
                  <c:v>80.20996273444409</c:v>
                </c:pt>
                <c:pt idx="88">
                  <c:v>96.242079298886424</c:v>
                </c:pt>
                <c:pt idx="89">
                  <c:v>85.727043417511609</c:v>
                </c:pt>
                <c:pt idx="90">
                  <c:v>77.311656920716558</c:v>
                </c:pt>
                <c:pt idx="91">
                  <c:v>84.967777496100894</c:v>
                </c:pt>
                <c:pt idx="92">
                  <c:v>82.606975887888936</c:v>
                </c:pt>
                <c:pt idx="93">
                  <c:v>76.465656802797326</c:v>
                </c:pt>
                <c:pt idx="94">
                  <c:v>88.388900653251994</c:v>
                </c:pt>
                <c:pt idx="95">
                  <c:v>92.100901414988769</c:v>
                </c:pt>
                <c:pt idx="96">
                  <c:v>88.657877063026575</c:v>
                </c:pt>
                <c:pt idx="97">
                  <c:v>90.446306867232423</c:v>
                </c:pt>
                <c:pt idx="98">
                  <c:v>84.769030484707102</c:v>
                </c:pt>
                <c:pt idx="99">
                  <c:v>86.391571541673471</c:v>
                </c:pt>
                <c:pt idx="100">
                  <c:v>90.188750554245061</c:v>
                </c:pt>
                <c:pt idx="102">
                  <c:v>88.779093837421684</c:v>
                </c:pt>
                <c:pt idx="103">
                  <c:v>88.573717662230223</c:v>
                </c:pt>
                <c:pt idx="104">
                  <c:v>92.771802321900921</c:v>
                </c:pt>
                <c:pt idx="105">
                  <c:v>92.289259621642245</c:v>
                </c:pt>
                <c:pt idx="106">
                  <c:v>86.594280624635104</c:v>
                </c:pt>
                <c:pt idx="107">
                  <c:v>92.807847036656057</c:v>
                </c:pt>
                <c:pt idx="108">
                  <c:v>74.936460830182455</c:v>
                </c:pt>
                <c:pt idx="109">
                  <c:v>93.932021401719169</c:v>
                </c:pt>
                <c:pt idx="110">
                  <c:v>101.03854171947563</c:v>
                </c:pt>
                <c:pt idx="111">
                  <c:v>100.18831307730697</c:v>
                </c:pt>
                <c:pt idx="112">
                  <c:v>91.850600539866477</c:v>
                </c:pt>
                <c:pt idx="113">
                  <c:v>94.43843366645271</c:v>
                </c:pt>
                <c:pt idx="114">
                  <c:v>89.022642656792556</c:v>
                </c:pt>
                <c:pt idx="115">
                  <c:v>90.39618363506078</c:v>
                </c:pt>
                <c:pt idx="116">
                  <c:v>97.630239318104088</c:v>
                </c:pt>
                <c:pt idx="117">
                  <c:v>89.251601256243205</c:v>
                </c:pt>
                <c:pt idx="118">
                  <c:v>91.785488530532533</c:v>
                </c:pt>
                <c:pt idx="120">
                  <c:v>86.464061668036891</c:v>
                </c:pt>
                <c:pt idx="121">
                  <c:v>80.6872801800465</c:v>
                </c:pt>
                <c:pt idx="122">
                  <c:v>77.442038863125035</c:v>
                </c:pt>
                <c:pt idx="123">
                  <c:v>78.849102221808465</c:v>
                </c:pt>
                <c:pt idx="124">
                  <c:v>81.795195740514529</c:v>
                </c:pt>
                <c:pt idx="125">
                  <c:v>82.729846526921932</c:v>
                </c:pt>
                <c:pt idx="126">
                  <c:v>91.139311392483464</c:v>
                </c:pt>
                <c:pt idx="127">
                  <c:v>92.625078313925826</c:v>
                </c:pt>
                <c:pt idx="129">
                  <c:v>90.985481655770485</c:v>
                </c:pt>
                <c:pt idx="130">
                  <c:v>83.505919558755821</c:v>
                </c:pt>
                <c:pt idx="131">
                  <c:v>96.951178491278085</c:v>
                </c:pt>
                <c:pt idx="133">
                  <c:v>75.851156415608656</c:v>
                </c:pt>
                <c:pt idx="134">
                  <c:v>80.859831945820687</c:v>
                </c:pt>
                <c:pt idx="135">
                  <c:v>93.822524311988531</c:v>
                </c:pt>
                <c:pt idx="136">
                  <c:v>88.000424991277285</c:v>
                </c:pt>
                <c:pt idx="137">
                  <c:v>90.096969447719161</c:v>
                </c:pt>
                <c:pt idx="138">
                  <c:v>92.354381595349949</c:v>
                </c:pt>
                <c:pt idx="139">
                  <c:v>94.635080044551273</c:v>
                </c:pt>
                <c:pt idx="140">
                  <c:v>89.298929227968841</c:v>
                </c:pt>
                <c:pt idx="141">
                  <c:v>86.226277899694651</c:v>
                </c:pt>
                <c:pt idx="142">
                  <c:v>83.329374396899254</c:v>
                </c:pt>
                <c:pt idx="143">
                  <c:v>100.17697770216844</c:v>
                </c:pt>
                <c:pt idx="144">
                  <c:v>94.117142727473976</c:v>
                </c:pt>
                <c:pt idx="145">
                  <c:v>101.89875717436381</c:v>
                </c:pt>
                <c:pt idx="146">
                  <c:v>92.62551111982998</c:v>
                </c:pt>
                <c:pt idx="147">
                  <c:v>115.12448320834226</c:v>
                </c:pt>
                <c:pt idx="148">
                  <c:v>84.175983406696048</c:v>
                </c:pt>
                <c:pt idx="149">
                  <c:v>101.12571779764399</c:v>
                </c:pt>
                <c:pt idx="150">
                  <c:v>85.604076029330884</c:v>
                </c:pt>
                <c:pt idx="151">
                  <c:v>88.464039733588379</c:v>
                </c:pt>
                <c:pt idx="152">
                  <c:v>106.85951896646395</c:v>
                </c:pt>
                <c:pt idx="153">
                  <c:v>88.851261047768432</c:v>
                </c:pt>
                <c:pt idx="154">
                  <c:v>97.90004682036168</c:v>
                </c:pt>
                <c:pt idx="155">
                  <c:v>90.734267313206331</c:v>
                </c:pt>
                <c:pt idx="156">
                  <c:v>90.288844931864276</c:v>
                </c:pt>
                <c:pt idx="157">
                  <c:v>87.842971232542851</c:v>
                </c:pt>
                <c:pt idx="158">
                  <c:v>89.754701202817145</c:v>
                </c:pt>
                <c:pt idx="159">
                  <c:v>90.389136515900901</c:v>
                </c:pt>
                <c:pt idx="160">
                  <c:v>82.853591534800515</c:v>
                </c:pt>
                <c:pt idx="161">
                  <c:v>86.420233737933387</c:v>
                </c:pt>
                <c:pt idx="162">
                  <c:v>87.945830360051204</c:v>
                </c:pt>
                <c:pt idx="163">
                  <c:v>94.309053239698883</c:v>
                </c:pt>
                <c:pt idx="164">
                  <c:v>98.176624077280479</c:v>
                </c:pt>
                <c:pt idx="165">
                  <c:v>82.540120633931451</c:v>
                </c:pt>
                <c:pt idx="166">
                  <c:v>93.365798702734637</c:v>
                </c:pt>
                <c:pt idx="167">
                  <c:v>88.204137645367794</c:v>
                </c:pt>
                <c:pt idx="168">
                  <c:v>78.27424267198603</c:v>
                </c:pt>
                <c:pt idx="169">
                  <c:v>91.550552923483664</c:v>
                </c:pt>
                <c:pt idx="170">
                  <c:v>97.461721251500691</c:v>
                </c:pt>
                <c:pt idx="171">
                  <c:v>96.426285747689448</c:v>
                </c:pt>
                <c:pt idx="172">
                  <c:v>92.903224859528009</c:v>
                </c:pt>
                <c:pt idx="173">
                  <c:v>78.020096782146041</c:v>
                </c:pt>
                <c:pt idx="174">
                  <c:v>87.37245939392399</c:v>
                </c:pt>
                <c:pt idx="175">
                  <c:v>94.384003277801042</c:v>
                </c:pt>
                <c:pt idx="176">
                  <c:v>78.813987920988353</c:v>
                </c:pt>
                <c:pt idx="177">
                  <c:v>92.822460478421704</c:v>
                </c:pt>
                <c:pt idx="178">
                  <c:v>88.053661912036404</c:v>
                </c:pt>
                <c:pt idx="179">
                  <c:v>106.26289586871511</c:v>
                </c:pt>
                <c:pt idx="180">
                  <c:v>73.949865929675013</c:v>
                </c:pt>
                <c:pt idx="181">
                  <c:v>86.141434572260636</c:v>
                </c:pt>
                <c:pt idx="182">
                  <c:v>86.785010721987845</c:v>
                </c:pt>
                <c:pt idx="183">
                  <c:v>95.604034689156776</c:v>
                </c:pt>
                <c:pt idx="184">
                  <c:v>87.55423717092215</c:v>
                </c:pt>
                <c:pt idx="185">
                  <c:v>83.119084860513098</c:v>
                </c:pt>
                <c:pt idx="186">
                  <c:v>95.612617373435725</c:v>
                </c:pt>
                <c:pt idx="187">
                  <c:v>94.251156812989421</c:v>
                </c:pt>
                <c:pt idx="188">
                  <c:v>87.330521645306931</c:v>
                </c:pt>
                <c:pt idx="189">
                  <c:v>94.557983007345385</c:v>
                </c:pt>
                <c:pt idx="190">
                  <c:v>76.99690392657152</c:v>
                </c:pt>
                <c:pt idx="191">
                  <c:v>92.860164340109904</c:v>
                </c:pt>
                <c:pt idx="192">
                  <c:v>86.902890538807725</c:v>
                </c:pt>
                <c:pt idx="193">
                  <c:v>84.145363649660837</c:v>
                </c:pt>
                <c:pt idx="194">
                  <c:v>84.374969815402039</c:v>
                </c:pt>
                <c:pt idx="195">
                  <c:v>95.686360527824903</c:v>
                </c:pt>
                <c:pt idx="196">
                  <c:v>87.674503920053041</c:v>
                </c:pt>
                <c:pt idx="197">
                  <c:v>85.899707130605478</c:v>
                </c:pt>
                <c:pt idx="198">
                  <c:v>83.858557144106356</c:v>
                </c:pt>
                <c:pt idx="199">
                  <c:v>88.366597224184076</c:v>
                </c:pt>
                <c:pt idx="200">
                  <c:v>74.095079202160406</c:v>
                </c:pt>
                <c:pt idx="201">
                  <c:v>82.578659312242493</c:v>
                </c:pt>
                <c:pt idx="202">
                  <c:v>75.418868896803019</c:v>
                </c:pt>
                <c:pt idx="203">
                  <c:v>99.928730821547035</c:v>
                </c:pt>
                <c:pt idx="204">
                  <c:v>92.156026247118788</c:v>
                </c:pt>
                <c:pt idx="205">
                  <c:v>115.75981415539415</c:v>
                </c:pt>
                <c:pt idx="206">
                  <c:v>88.180004360827382</c:v>
                </c:pt>
                <c:pt idx="207">
                  <c:v>79.143956479452541</c:v>
                </c:pt>
                <c:pt idx="208">
                  <c:v>90.918479830229174</c:v>
                </c:pt>
                <c:pt idx="209">
                  <c:v>88.366597224184076</c:v>
                </c:pt>
                <c:pt idx="210">
                  <c:v>95.287491917642726</c:v>
                </c:pt>
                <c:pt idx="211">
                  <c:v>75.957071209704509</c:v>
                </c:pt>
                <c:pt idx="212">
                  <c:v>87.548438968419063</c:v>
                </c:pt>
                <c:pt idx="213">
                  <c:v>82.435797853182009</c:v>
                </c:pt>
                <c:pt idx="214">
                  <c:v>88.577795357154443</c:v>
                </c:pt>
                <c:pt idx="215">
                  <c:v>84.483076895968168</c:v>
                </c:pt>
                <c:pt idx="216">
                  <c:v>81.077229142928999</c:v>
                </c:pt>
                <c:pt idx="217">
                  <c:v>94.07732730337851</c:v>
                </c:pt>
                <c:pt idx="218">
                  <c:v>87.202069168559888</c:v>
                </c:pt>
                <c:pt idx="219">
                  <c:v>80.410443256318047</c:v>
                </c:pt>
                <c:pt idx="220">
                  <c:v>82.561390473785806</c:v>
                </c:pt>
                <c:pt idx="221">
                  <c:v>78.401980079413335</c:v>
                </c:pt>
                <c:pt idx="222">
                  <c:v>82.177588326514865</c:v>
                </c:pt>
                <c:pt idx="223">
                  <c:v>76.48467005756963</c:v>
                </c:pt>
                <c:pt idx="224">
                  <c:v>87.899865821574323</c:v>
                </c:pt>
                <c:pt idx="225">
                  <c:v>97.993833393315526</c:v>
                </c:pt>
                <c:pt idx="226">
                  <c:v>88.94299977455799</c:v>
                </c:pt>
                <c:pt idx="227">
                  <c:v>81.278568667149415</c:v>
                </c:pt>
                <c:pt idx="228">
                  <c:v>89.214040768626973</c:v>
                </c:pt>
                <c:pt idx="229">
                  <c:v>77.302502655490883</c:v>
                </c:pt>
                <c:pt idx="230">
                  <c:v>86.10747883134448</c:v>
                </c:pt>
                <c:pt idx="231">
                  <c:v>103.19544816779447</c:v>
                </c:pt>
                <c:pt idx="232">
                  <c:v>97.304826339241686</c:v>
                </c:pt>
                <c:pt idx="233">
                  <c:v>84.716630204851072</c:v>
                </c:pt>
                <c:pt idx="234">
                  <c:v>99.660402872635601</c:v>
                </c:pt>
                <c:pt idx="235">
                  <c:v>90.986983038418103</c:v>
                </c:pt>
                <c:pt idx="236">
                  <c:v>98.904767649503682</c:v>
                </c:pt>
                <c:pt idx="237">
                  <c:v>99.861083223688269</c:v>
                </c:pt>
                <c:pt idx="238">
                  <c:v>69.865033412712663</c:v>
                </c:pt>
                <c:pt idx="239">
                  <c:v>96.671759693600436</c:v>
                </c:pt>
                <c:pt idx="240">
                  <c:v>92.66689799638263</c:v>
                </c:pt>
                <c:pt idx="241">
                  <c:v>89.35736543175986</c:v>
                </c:pt>
                <c:pt idx="242">
                  <c:v>83.823583611338535</c:v>
                </c:pt>
                <c:pt idx="243">
                  <c:v>95.852447327055984</c:v>
                </c:pt>
                <c:pt idx="244">
                  <c:v>82.426837857916581</c:v>
                </c:pt>
                <c:pt idx="245">
                  <c:v>87.372537149578804</c:v>
                </c:pt>
                <c:pt idx="246">
                  <c:v>79.433861081941387</c:v>
                </c:pt>
                <c:pt idx="247">
                  <c:v>95.795624084500361</c:v>
                </c:pt>
                <c:pt idx="248">
                  <c:v>90.505646100517197</c:v>
                </c:pt>
                <c:pt idx="249">
                  <c:v>89.402737443197481</c:v>
                </c:pt>
                <c:pt idx="250">
                  <c:v>78.140284820275227</c:v>
                </c:pt>
                <c:pt idx="251">
                  <c:v>87.524681154704311</c:v>
                </c:pt>
                <c:pt idx="252">
                  <c:v>84.079369858092406</c:v>
                </c:pt>
                <c:pt idx="253">
                  <c:v>82.474137115284236</c:v>
                </c:pt>
                <c:pt idx="254">
                  <c:v>89.815899115576428</c:v>
                </c:pt>
                <c:pt idx="255">
                  <c:v>83.778760075410872</c:v>
                </c:pt>
                <c:pt idx="256">
                  <c:v>89.497028594484419</c:v>
                </c:pt>
                <c:pt idx="257">
                  <c:v>83.134948774125206</c:v>
                </c:pt>
                <c:pt idx="258">
                  <c:v>86.631632580956222</c:v>
                </c:pt>
                <c:pt idx="259">
                  <c:v>70.019059508225979</c:v>
                </c:pt>
                <c:pt idx="260">
                  <c:v>106.23898403291506</c:v>
                </c:pt>
                <c:pt idx="261">
                  <c:v>106.21002596013793</c:v>
                </c:pt>
                <c:pt idx="262">
                  <c:v>87.376360566802049</c:v>
                </c:pt>
                <c:pt idx="263">
                  <c:v>85.511049772665217</c:v>
                </c:pt>
                <c:pt idx="264">
                  <c:v>96.01798467302666</c:v>
                </c:pt>
                <c:pt idx="265">
                  <c:v>89.336917850203562</c:v>
                </c:pt>
                <c:pt idx="266">
                  <c:v>95.796475220247473</c:v>
                </c:pt>
                <c:pt idx="267">
                  <c:v>104.28072166417024</c:v>
                </c:pt>
                <c:pt idx="268">
                  <c:v>106.18455662920529</c:v>
                </c:pt>
                <c:pt idx="269">
                  <c:v>76.344836988841436</c:v>
                </c:pt>
                <c:pt idx="270">
                  <c:v>96.613753047446011</c:v>
                </c:pt>
                <c:pt idx="271">
                  <c:v>101.51265305124598</c:v>
                </c:pt>
                <c:pt idx="272">
                  <c:v>96.601424083681522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6-1D46-A904-FAE26D346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648344"/>
        <c:axId val="2093653832"/>
      </c:scatterChart>
      <c:valAx>
        <c:axId val="209364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3653832"/>
        <c:crosses val="autoZero"/>
        <c:crossBetween val="midCat"/>
      </c:valAx>
      <c:valAx>
        <c:axId val="209365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364834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Acoustic Tagged Fish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'2020 Fall Sampling Data'!$AQ$3:$AT$3</c:f>
              <c:strCache>
                <c:ptCount val="4"/>
                <c:pt idx="0">
                  <c:v>Male </c:v>
                </c:pt>
                <c:pt idx="1">
                  <c:v>Female</c:v>
                </c:pt>
                <c:pt idx="2">
                  <c:v>Unknown</c:v>
                </c:pt>
                <c:pt idx="3">
                  <c:v>Total</c:v>
                </c:pt>
              </c:strCache>
            </c:strRef>
          </c:cat>
          <c:val>
            <c:numRef>
              <c:f>'2020 Fall Sampling Data'!$AQ$4:$AT$4</c:f>
              <c:numCache>
                <c:formatCode>0</c:formatCode>
                <c:ptCount val="4"/>
                <c:pt idx="0" formatCode="General">
                  <c:v>23</c:v>
                </c:pt>
                <c:pt idx="1">
                  <c:v>17</c:v>
                </c:pt>
                <c:pt idx="2" formatCode="General">
                  <c:v>5</c:v>
                </c:pt>
                <c:pt idx="3" formatCode="General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F-6445-9215-EBF8D162B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684440"/>
        <c:axId val="2093687384"/>
      </c:barChart>
      <c:catAx>
        <c:axId val="2093684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3687384"/>
        <c:crosses val="autoZero"/>
        <c:auto val="1"/>
        <c:lblAlgn val="ctr"/>
        <c:lblOffset val="100"/>
        <c:noMultiLvlLbl val="0"/>
      </c:catAx>
      <c:valAx>
        <c:axId val="2093687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68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 of Sampled Blue Suckers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Blue Suckers</c:v>
          </c:tx>
          <c:spPr>
            <a:gradFill rotWithShape="1">
              <a:gsLst>
                <a:gs pos="0">
                  <a:schemeClr val="dk1">
                    <a:tint val="88500"/>
                    <a:tint val="100000"/>
                    <a:shade val="100000"/>
                    <a:satMod val="130000"/>
                  </a:schemeClr>
                </a:gs>
                <a:gs pos="100000">
                  <a:schemeClr val="dk1">
                    <a:tint val="885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'2020 Fall Sampling Data'!$AH$2:$AH$73</c:f>
              <c:numCache>
                <c:formatCode>General</c:formatCode>
                <c:ptCount val="72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</c:numCache>
            </c:numRef>
          </c:cat>
          <c:val>
            <c:numRef>
              <c:f>'2020 Fall Sampling Data'!$AI$2:$AI$73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8</c:v>
                </c:pt>
                <c:pt idx="21">
                  <c:v>13</c:v>
                </c:pt>
                <c:pt idx="22">
                  <c:v>18</c:v>
                </c:pt>
                <c:pt idx="23">
                  <c:v>22</c:v>
                </c:pt>
                <c:pt idx="24">
                  <c:v>14</c:v>
                </c:pt>
                <c:pt idx="25">
                  <c:v>21</c:v>
                </c:pt>
                <c:pt idx="26">
                  <c:v>14</c:v>
                </c:pt>
                <c:pt idx="27">
                  <c:v>5</c:v>
                </c:pt>
                <c:pt idx="28">
                  <c:v>4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4</c:v>
                </c:pt>
                <c:pt idx="46">
                  <c:v>6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15</c:v>
                </c:pt>
                <c:pt idx="51">
                  <c:v>7</c:v>
                </c:pt>
                <c:pt idx="52">
                  <c:v>10</c:v>
                </c:pt>
                <c:pt idx="53">
                  <c:v>14</c:v>
                </c:pt>
                <c:pt idx="54">
                  <c:v>16</c:v>
                </c:pt>
                <c:pt idx="55">
                  <c:v>7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F346-A06C-BC37EFDB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715064"/>
        <c:axId val="2093720456"/>
      </c:barChart>
      <c:catAx>
        <c:axId val="2093715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3720456"/>
        <c:crosses val="autoZero"/>
        <c:auto val="1"/>
        <c:lblAlgn val="ctr"/>
        <c:lblOffset val="100"/>
        <c:noMultiLvlLbl val="0"/>
      </c:catAx>
      <c:valAx>
        <c:axId val="209372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37150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Sampled Blue Suckers By Habitat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dk1">
                    <a:tint val="88500"/>
                    <a:tint val="100000"/>
                    <a:shade val="100000"/>
                    <a:satMod val="130000"/>
                  </a:schemeClr>
                </a:gs>
                <a:gs pos="100000">
                  <a:schemeClr val="dk1">
                    <a:tint val="885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'2020 Fall Sampling Data'!$AJ$3:$AJ$13</c:f>
              <c:strCache>
                <c:ptCount val="11"/>
                <c:pt idx="0">
                  <c:v>Gravel</c:v>
                </c:pt>
                <c:pt idx="1">
                  <c:v>Woody Debris</c:v>
                </c:pt>
                <c:pt idx="2">
                  <c:v>Silty</c:v>
                </c:pt>
                <c:pt idx="3">
                  <c:v>Riffle</c:v>
                </c:pt>
                <c:pt idx="4">
                  <c:v>Outside Bend</c:v>
                </c:pt>
                <c:pt idx="5">
                  <c:v>Inside Bend</c:v>
                </c:pt>
                <c:pt idx="6">
                  <c:v>Center Channel</c:v>
                </c:pt>
                <c:pt idx="7">
                  <c:v>Run</c:v>
                </c:pt>
                <c:pt idx="8">
                  <c:v>Shallow  (1-3ft)</c:v>
                </c:pt>
                <c:pt idx="9">
                  <c:v>Mid (3-7ft)</c:v>
                </c:pt>
                <c:pt idx="10">
                  <c:v>Deep (&gt;7ft)</c:v>
                </c:pt>
              </c:strCache>
            </c:strRef>
          </c:cat>
          <c:val>
            <c:numRef>
              <c:f>'2020 Fall Sampling Data'!$AK$3:$AK$13</c:f>
              <c:numCache>
                <c:formatCode>General</c:formatCode>
                <c:ptCount val="11"/>
                <c:pt idx="0">
                  <c:v>68</c:v>
                </c:pt>
                <c:pt idx="1">
                  <c:v>105</c:v>
                </c:pt>
                <c:pt idx="2">
                  <c:v>99</c:v>
                </c:pt>
                <c:pt idx="3">
                  <c:v>55</c:v>
                </c:pt>
                <c:pt idx="4">
                  <c:v>46</c:v>
                </c:pt>
                <c:pt idx="5">
                  <c:v>53</c:v>
                </c:pt>
                <c:pt idx="6">
                  <c:v>41</c:v>
                </c:pt>
                <c:pt idx="7">
                  <c:v>33</c:v>
                </c:pt>
                <c:pt idx="8">
                  <c:v>54</c:v>
                </c:pt>
                <c:pt idx="9">
                  <c:v>195</c:v>
                </c:pt>
                <c:pt idx="1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E-FC44-81F1-1E76457B3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763320"/>
        <c:axId val="2092768872"/>
      </c:barChart>
      <c:catAx>
        <c:axId val="209276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Habitat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2768872"/>
        <c:crosses val="autoZero"/>
        <c:auto val="1"/>
        <c:lblAlgn val="ctr"/>
        <c:lblOffset val="100"/>
        <c:noMultiLvlLbl val="0"/>
      </c:catAx>
      <c:valAx>
        <c:axId val="209276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27633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Sampled Blue</a:t>
            </a:r>
            <a:r>
              <a:rPr lang="en-US" baseline="0"/>
              <a:t> Suckers</a:t>
            </a:r>
            <a:r>
              <a:rPr lang="en-US"/>
              <a:t>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dk1">
                    <a:tint val="88500"/>
                    <a:tint val="100000"/>
                    <a:shade val="100000"/>
                    <a:satMod val="130000"/>
                  </a:schemeClr>
                </a:gs>
                <a:gs pos="100000">
                  <a:schemeClr val="dk1">
                    <a:tint val="885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'2020 Fall Sampling Data'!$AX$7:$AX$11</c:f>
              <c:strCache>
                <c:ptCount val="5"/>
                <c:pt idx="0">
                  <c:v>Fleegs (rkm 0-27)</c:v>
                </c:pt>
                <c:pt idx="1">
                  <c:v>Shramm South (rkm 27-40</c:v>
                </c:pt>
                <c:pt idx="2">
                  <c:v>Shramm North (rkm 40-58)</c:v>
                </c:pt>
                <c:pt idx="3">
                  <c:v>Olivet South (rkm 89-105)</c:v>
                </c:pt>
                <c:pt idx="4">
                  <c:v>Olivet North (rkm 105-115)</c:v>
                </c:pt>
              </c:strCache>
            </c:strRef>
          </c:cat>
          <c:val>
            <c:numRef>
              <c:f>'2020 Fall Sampling Data'!$AY$7:$AY$11</c:f>
              <c:numCache>
                <c:formatCode>General</c:formatCode>
                <c:ptCount val="5"/>
                <c:pt idx="0">
                  <c:v>36</c:v>
                </c:pt>
                <c:pt idx="1">
                  <c:v>97</c:v>
                </c:pt>
                <c:pt idx="2">
                  <c:v>81</c:v>
                </c:pt>
                <c:pt idx="3">
                  <c:v>50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C-2E47-9B8D-BE233173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582376"/>
        <c:axId val="2091585368"/>
      </c:barChart>
      <c:catAx>
        <c:axId val="209158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Sampling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1585368"/>
        <c:crosses val="autoZero"/>
        <c:auto val="1"/>
        <c:lblAlgn val="ctr"/>
        <c:lblOffset val="100"/>
        <c:noMultiLvlLbl val="0"/>
      </c:catAx>
      <c:valAx>
        <c:axId val="209158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158237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/>
            </a:pPr>
            <a:r>
              <a:rPr lang="en-US" sz="1000" b="0"/>
              <a:t>Length Freq</a:t>
            </a:r>
            <a:r>
              <a:rPr lang="en-US" sz="1000" b="0" baseline="0"/>
              <a:t> of BSR sampled at the James-MO River confluence, March 27, 2019</a:t>
            </a:r>
            <a:endParaRPr lang="en-US" sz="1000" b="0"/>
          </a:p>
        </c:rich>
      </c:tx>
      <c:layout>
        <c:manualLayout>
          <c:xMode val="edge"/>
          <c:yMode val="edge"/>
          <c:x val="0.12147472573122604"/>
          <c:y val="3.076923076923077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0157857965596027E-2"/>
          <c:y val="5.9690966048598762E-2"/>
          <c:w val="0.77594610925432883"/>
          <c:h val="0.80562272457878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'[1]2019'!$W$11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'[1]2019'!$V$12:$V$25</c:f>
              <c:numCache>
                <c:formatCode>General</c:formatCode>
                <c:ptCount val="14"/>
                <c:pt idx="0">
                  <c:v>520</c:v>
                </c:pt>
                <c:pt idx="1">
                  <c:v>540</c:v>
                </c:pt>
                <c:pt idx="2">
                  <c:v>560</c:v>
                </c:pt>
                <c:pt idx="3">
                  <c:v>580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660</c:v>
                </c:pt>
                <c:pt idx="8">
                  <c:v>680</c:v>
                </c:pt>
                <c:pt idx="9">
                  <c:v>700</c:v>
                </c:pt>
                <c:pt idx="10">
                  <c:v>720</c:v>
                </c:pt>
                <c:pt idx="11">
                  <c:v>740</c:v>
                </c:pt>
                <c:pt idx="12">
                  <c:v>760</c:v>
                </c:pt>
                <c:pt idx="13">
                  <c:v>780</c:v>
                </c:pt>
              </c:numCache>
            </c:numRef>
          </c:cat>
          <c:val>
            <c:numRef>
              <c:f>'[1]2019'!$W$12:$W$25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5</c:v>
                </c:pt>
                <c:pt idx="6">
                  <c:v>9</c:v>
                </c:pt>
                <c:pt idx="7">
                  <c:v>11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8-4B4A-AE53-D515893AFCA3}"/>
            </c:ext>
          </c:extLst>
        </c:ser>
        <c:ser>
          <c:idx val="1"/>
          <c:order val="1"/>
          <c:tx>
            <c:strRef>
              <c:f>'[1]2019'!$X$11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88388E"/>
            </a:solidFill>
          </c:spPr>
          <c:invertIfNegative val="0"/>
          <c:cat>
            <c:numRef>
              <c:f>'[1]2019'!$V$12:$V$25</c:f>
              <c:numCache>
                <c:formatCode>General</c:formatCode>
                <c:ptCount val="14"/>
                <c:pt idx="0">
                  <c:v>520</c:v>
                </c:pt>
                <c:pt idx="1">
                  <c:v>540</c:v>
                </c:pt>
                <c:pt idx="2">
                  <c:v>560</c:v>
                </c:pt>
                <c:pt idx="3">
                  <c:v>580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660</c:v>
                </c:pt>
                <c:pt idx="8">
                  <c:v>680</c:v>
                </c:pt>
                <c:pt idx="9">
                  <c:v>700</c:v>
                </c:pt>
                <c:pt idx="10">
                  <c:v>720</c:v>
                </c:pt>
                <c:pt idx="11">
                  <c:v>740</c:v>
                </c:pt>
                <c:pt idx="12">
                  <c:v>760</c:v>
                </c:pt>
                <c:pt idx="13">
                  <c:v>780</c:v>
                </c:pt>
              </c:numCache>
            </c:numRef>
          </c:cat>
          <c:val>
            <c:numRef>
              <c:f>'[1]2019'!$X$12:$X$25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88-4B4A-AE53-D515893AF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axId val="168256640"/>
        <c:axId val="168258176"/>
      </c:barChart>
      <c:catAx>
        <c:axId val="16825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258176"/>
        <c:crosses val="autoZero"/>
        <c:auto val="1"/>
        <c:lblAlgn val="ctr"/>
        <c:lblOffset val="100"/>
        <c:noMultiLvlLbl val="0"/>
      </c:catAx>
      <c:valAx>
        <c:axId val="168258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825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/>
            </a:pPr>
            <a:r>
              <a:rPr lang="en-US" sz="1000" b="0"/>
              <a:t>Length Freq</a:t>
            </a:r>
            <a:r>
              <a:rPr lang="en-US" sz="1000" b="0" baseline="0"/>
              <a:t> of BSR sampled at the James-MO River confluence, March 27, 2019</a:t>
            </a:r>
            <a:endParaRPr lang="en-US" sz="1000" b="0"/>
          </a:p>
        </c:rich>
      </c:tx>
      <c:layout>
        <c:manualLayout>
          <c:xMode val="edge"/>
          <c:yMode val="edge"/>
          <c:x val="0.12147472573122604"/>
          <c:y val="3.076923076923077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0157857965596027E-2"/>
          <c:y val="5.9690966048598762E-2"/>
          <c:w val="0.77594610925432883"/>
          <c:h val="0.80562272457878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'[1]2020'!$W$11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'[1]2020'!$V$12:$V$25</c:f>
              <c:numCache>
                <c:formatCode>General</c:formatCode>
                <c:ptCount val="14"/>
                <c:pt idx="0">
                  <c:v>520</c:v>
                </c:pt>
                <c:pt idx="1">
                  <c:v>540</c:v>
                </c:pt>
                <c:pt idx="2">
                  <c:v>560</c:v>
                </c:pt>
                <c:pt idx="3">
                  <c:v>580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660</c:v>
                </c:pt>
                <c:pt idx="8">
                  <c:v>680</c:v>
                </c:pt>
                <c:pt idx="9">
                  <c:v>700</c:v>
                </c:pt>
                <c:pt idx="10">
                  <c:v>720</c:v>
                </c:pt>
                <c:pt idx="11">
                  <c:v>740</c:v>
                </c:pt>
                <c:pt idx="12">
                  <c:v>760</c:v>
                </c:pt>
                <c:pt idx="13">
                  <c:v>780</c:v>
                </c:pt>
              </c:numCache>
            </c:numRef>
          </c:cat>
          <c:val>
            <c:numRef>
              <c:f>'[1]2020'!$W$12:$W$25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5</c:v>
                </c:pt>
                <c:pt idx="6">
                  <c:v>9</c:v>
                </c:pt>
                <c:pt idx="7">
                  <c:v>11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F-C545-9300-F49A5BE9599E}"/>
            </c:ext>
          </c:extLst>
        </c:ser>
        <c:ser>
          <c:idx val="1"/>
          <c:order val="1"/>
          <c:tx>
            <c:strRef>
              <c:f>'[1]2020'!$X$11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88388E"/>
            </a:solidFill>
          </c:spPr>
          <c:invertIfNegative val="0"/>
          <c:cat>
            <c:numRef>
              <c:f>'[1]2020'!$V$12:$V$25</c:f>
              <c:numCache>
                <c:formatCode>General</c:formatCode>
                <c:ptCount val="14"/>
                <c:pt idx="0">
                  <c:v>520</c:v>
                </c:pt>
                <c:pt idx="1">
                  <c:v>540</c:v>
                </c:pt>
                <c:pt idx="2">
                  <c:v>560</c:v>
                </c:pt>
                <c:pt idx="3">
                  <c:v>580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660</c:v>
                </c:pt>
                <c:pt idx="8">
                  <c:v>680</c:v>
                </c:pt>
                <c:pt idx="9">
                  <c:v>700</c:v>
                </c:pt>
                <c:pt idx="10">
                  <c:v>720</c:v>
                </c:pt>
                <c:pt idx="11">
                  <c:v>740</c:v>
                </c:pt>
                <c:pt idx="12">
                  <c:v>760</c:v>
                </c:pt>
                <c:pt idx="13">
                  <c:v>780</c:v>
                </c:pt>
              </c:numCache>
            </c:numRef>
          </c:cat>
          <c:val>
            <c:numRef>
              <c:f>'[1]2020'!$X$12:$X$25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F-C545-9300-F49A5BE95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axId val="168256640"/>
        <c:axId val="168258176"/>
      </c:barChart>
      <c:catAx>
        <c:axId val="16825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258176"/>
        <c:crosses val="autoZero"/>
        <c:auto val="1"/>
        <c:lblAlgn val="ctr"/>
        <c:lblOffset val="100"/>
        <c:noMultiLvlLbl val="0"/>
      </c:catAx>
      <c:valAx>
        <c:axId val="168258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825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Gonad Weight Males/Females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'2021 Spring Conf.'!$C$41:$C$81</c:f>
              <c:numCache>
                <c:formatCode>General</c:formatCode>
                <c:ptCount val="41"/>
                <c:pt idx="0">
                  <c:v>661</c:v>
                </c:pt>
                <c:pt idx="1">
                  <c:v>688</c:v>
                </c:pt>
                <c:pt idx="2">
                  <c:v>545</c:v>
                </c:pt>
                <c:pt idx="3">
                  <c:v>654</c:v>
                </c:pt>
                <c:pt idx="4">
                  <c:v>617</c:v>
                </c:pt>
                <c:pt idx="5">
                  <c:v>700</c:v>
                </c:pt>
                <c:pt idx="6">
                  <c:v>654</c:v>
                </c:pt>
                <c:pt idx="7">
                  <c:v>691</c:v>
                </c:pt>
                <c:pt idx="8">
                  <c:v>559</c:v>
                </c:pt>
                <c:pt idx="9">
                  <c:v>673</c:v>
                </c:pt>
                <c:pt idx="10">
                  <c:v>671</c:v>
                </c:pt>
                <c:pt idx="11">
                  <c:v>632</c:v>
                </c:pt>
                <c:pt idx="12">
                  <c:v>629</c:v>
                </c:pt>
                <c:pt idx="13">
                  <c:v>624</c:v>
                </c:pt>
                <c:pt idx="14">
                  <c:v>717</c:v>
                </c:pt>
                <c:pt idx="15">
                  <c:v>743</c:v>
                </c:pt>
                <c:pt idx="16">
                  <c:v>650</c:v>
                </c:pt>
                <c:pt idx="17">
                  <c:v>700</c:v>
                </c:pt>
                <c:pt idx="18">
                  <c:v>668</c:v>
                </c:pt>
                <c:pt idx="19">
                  <c:v>631</c:v>
                </c:pt>
                <c:pt idx="20">
                  <c:v>616</c:v>
                </c:pt>
                <c:pt idx="21">
                  <c:v>626</c:v>
                </c:pt>
                <c:pt idx="22">
                  <c:v>765</c:v>
                </c:pt>
                <c:pt idx="23">
                  <c:v>646</c:v>
                </c:pt>
                <c:pt idx="24">
                  <c:v>676</c:v>
                </c:pt>
                <c:pt idx="25">
                  <c:v>666</c:v>
                </c:pt>
                <c:pt idx="26">
                  <c:v>691</c:v>
                </c:pt>
                <c:pt idx="27">
                  <c:v>590</c:v>
                </c:pt>
                <c:pt idx="28">
                  <c:v>580</c:v>
                </c:pt>
                <c:pt idx="29">
                  <c:v>605</c:v>
                </c:pt>
                <c:pt idx="30">
                  <c:v>658</c:v>
                </c:pt>
                <c:pt idx="31">
                  <c:v>662</c:v>
                </c:pt>
                <c:pt idx="32">
                  <c:v>613</c:v>
                </c:pt>
                <c:pt idx="33">
                  <c:v>574</c:v>
                </c:pt>
                <c:pt idx="34">
                  <c:v>650</c:v>
                </c:pt>
                <c:pt idx="35">
                  <c:v>575</c:v>
                </c:pt>
                <c:pt idx="36">
                  <c:v>674</c:v>
                </c:pt>
                <c:pt idx="37">
                  <c:v>683</c:v>
                </c:pt>
                <c:pt idx="38">
                  <c:v>596</c:v>
                </c:pt>
                <c:pt idx="39">
                  <c:v>599</c:v>
                </c:pt>
                <c:pt idx="40">
                  <c:v>684</c:v>
                </c:pt>
              </c:numCache>
            </c:numRef>
          </c:xVal>
          <c:yVal>
            <c:numRef>
              <c:f>'2021 Spring Conf.'!$R$41:$R$81</c:f>
              <c:numCache>
                <c:formatCode>General</c:formatCode>
                <c:ptCount val="41"/>
                <c:pt idx="0">
                  <c:v>104.46</c:v>
                </c:pt>
                <c:pt idx="1">
                  <c:v>102</c:v>
                </c:pt>
                <c:pt idx="2">
                  <c:v>41.95</c:v>
                </c:pt>
                <c:pt idx="3">
                  <c:v>93.91</c:v>
                </c:pt>
                <c:pt idx="4">
                  <c:v>72.959999999999994</c:v>
                </c:pt>
                <c:pt idx="5">
                  <c:v>134.1</c:v>
                </c:pt>
                <c:pt idx="6">
                  <c:v>99.64</c:v>
                </c:pt>
                <c:pt idx="7">
                  <c:v>122.94</c:v>
                </c:pt>
                <c:pt idx="8">
                  <c:v>95.02</c:v>
                </c:pt>
                <c:pt idx="9">
                  <c:v>122.57</c:v>
                </c:pt>
                <c:pt idx="10">
                  <c:v>111.21</c:v>
                </c:pt>
                <c:pt idx="11">
                  <c:v>94.86</c:v>
                </c:pt>
                <c:pt idx="12">
                  <c:v>109.83</c:v>
                </c:pt>
                <c:pt idx="13">
                  <c:v>162.61000000000001</c:v>
                </c:pt>
                <c:pt idx="14">
                  <c:v>147.75</c:v>
                </c:pt>
                <c:pt idx="15">
                  <c:v>140.24</c:v>
                </c:pt>
                <c:pt idx="16">
                  <c:v>131.25</c:v>
                </c:pt>
                <c:pt idx="17">
                  <c:v>123.04</c:v>
                </c:pt>
                <c:pt idx="18">
                  <c:v>101.61</c:v>
                </c:pt>
                <c:pt idx="19">
                  <c:v>109.77</c:v>
                </c:pt>
                <c:pt idx="20">
                  <c:v>92.84</c:v>
                </c:pt>
                <c:pt idx="21">
                  <c:v>84.84</c:v>
                </c:pt>
                <c:pt idx="22">
                  <c:v>160.17000000000002</c:v>
                </c:pt>
                <c:pt idx="23">
                  <c:v>143</c:v>
                </c:pt>
                <c:pt idx="24">
                  <c:v>115.8</c:v>
                </c:pt>
                <c:pt idx="25">
                  <c:v>136</c:v>
                </c:pt>
                <c:pt idx="26">
                  <c:v>129</c:v>
                </c:pt>
                <c:pt idx="27">
                  <c:v>77.61</c:v>
                </c:pt>
                <c:pt idx="28">
                  <c:v>74.25</c:v>
                </c:pt>
                <c:pt idx="29">
                  <c:v>132.19</c:v>
                </c:pt>
                <c:pt idx="30">
                  <c:v>137.01</c:v>
                </c:pt>
                <c:pt idx="31">
                  <c:v>81.849999999999994</c:v>
                </c:pt>
                <c:pt idx="32">
                  <c:v>76.56</c:v>
                </c:pt>
                <c:pt idx="33">
                  <c:v>92.92</c:v>
                </c:pt>
                <c:pt idx="34">
                  <c:v>176.01</c:v>
                </c:pt>
                <c:pt idx="35">
                  <c:v>89.66</c:v>
                </c:pt>
                <c:pt idx="36">
                  <c:v>126.44</c:v>
                </c:pt>
                <c:pt idx="37">
                  <c:v>112.94</c:v>
                </c:pt>
                <c:pt idx="38">
                  <c:v>82.02</c:v>
                </c:pt>
                <c:pt idx="39">
                  <c:v>109.89</c:v>
                </c:pt>
                <c:pt idx="40">
                  <c:v>83.84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C-D441-8AB9-398C7A223D0E}"/>
            </c:ext>
          </c:extLst>
        </c:ser>
        <c:ser>
          <c:idx val="1"/>
          <c:order val="1"/>
          <c:tx>
            <c:v>Females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'2021 Spring Conf.'!$C$2:$C$40</c:f>
              <c:numCache>
                <c:formatCode>General</c:formatCode>
                <c:ptCount val="39"/>
                <c:pt idx="0">
                  <c:v>669</c:v>
                </c:pt>
                <c:pt idx="1">
                  <c:v>702</c:v>
                </c:pt>
                <c:pt idx="2">
                  <c:v>748</c:v>
                </c:pt>
                <c:pt idx="3">
                  <c:v>629</c:v>
                </c:pt>
                <c:pt idx="4">
                  <c:v>671</c:v>
                </c:pt>
                <c:pt idx="5">
                  <c:v>604</c:v>
                </c:pt>
                <c:pt idx="6">
                  <c:v>680</c:v>
                </c:pt>
                <c:pt idx="7">
                  <c:v>764</c:v>
                </c:pt>
                <c:pt idx="8">
                  <c:v>720</c:v>
                </c:pt>
                <c:pt idx="9">
                  <c:v>687</c:v>
                </c:pt>
                <c:pt idx="10">
                  <c:v>696</c:v>
                </c:pt>
                <c:pt idx="11">
                  <c:v>747</c:v>
                </c:pt>
                <c:pt idx="12">
                  <c:v>728</c:v>
                </c:pt>
                <c:pt idx="13">
                  <c:v>707</c:v>
                </c:pt>
                <c:pt idx="14">
                  <c:v>646</c:v>
                </c:pt>
                <c:pt idx="15">
                  <c:v>728</c:v>
                </c:pt>
                <c:pt idx="16">
                  <c:v>806</c:v>
                </c:pt>
                <c:pt idx="17">
                  <c:v>771</c:v>
                </c:pt>
                <c:pt idx="18">
                  <c:v>796</c:v>
                </c:pt>
                <c:pt idx="19">
                  <c:v>681</c:v>
                </c:pt>
                <c:pt idx="20">
                  <c:v>786</c:v>
                </c:pt>
                <c:pt idx="21">
                  <c:v>711</c:v>
                </c:pt>
                <c:pt idx="22">
                  <c:v>667</c:v>
                </c:pt>
                <c:pt idx="23">
                  <c:v>576</c:v>
                </c:pt>
                <c:pt idx="24">
                  <c:v>685</c:v>
                </c:pt>
                <c:pt idx="25">
                  <c:v>637</c:v>
                </c:pt>
                <c:pt idx="26">
                  <c:v>607</c:v>
                </c:pt>
                <c:pt idx="27">
                  <c:v>560</c:v>
                </c:pt>
                <c:pt idx="28">
                  <c:v>590</c:v>
                </c:pt>
                <c:pt idx="29">
                  <c:v>653</c:v>
                </c:pt>
                <c:pt idx="30">
                  <c:v>755</c:v>
                </c:pt>
                <c:pt idx="31">
                  <c:v>707</c:v>
                </c:pt>
                <c:pt idx="32">
                  <c:v>702</c:v>
                </c:pt>
                <c:pt idx="33">
                  <c:v>712</c:v>
                </c:pt>
                <c:pt idx="34">
                  <c:v>666</c:v>
                </c:pt>
                <c:pt idx="35">
                  <c:v>718</c:v>
                </c:pt>
                <c:pt idx="36">
                  <c:v>705</c:v>
                </c:pt>
                <c:pt idx="37">
                  <c:v>673</c:v>
                </c:pt>
                <c:pt idx="38">
                  <c:v>685</c:v>
                </c:pt>
              </c:numCache>
            </c:numRef>
          </c:xVal>
          <c:yVal>
            <c:numRef>
              <c:f>'2021 Spring Conf.'!$R$2:$R$40</c:f>
              <c:numCache>
                <c:formatCode>General</c:formatCode>
                <c:ptCount val="39"/>
                <c:pt idx="0">
                  <c:v>362.51</c:v>
                </c:pt>
                <c:pt idx="1">
                  <c:v>342.32000000000005</c:v>
                </c:pt>
                <c:pt idx="2">
                  <c:v>440.13</c:v>
                </c:pt>
                <c:pt idx="3">
                  <c:v>249.64</c:v>
                </c:pt>
                <c:pt idx="4">
                  <c:v>286.95999999999998</c:v>
                </c:pt>
                <c:pt idx="6">
                  <c:v>338.61</c:v>
                </c:pt>
                <c:pt idx="7">
                  <c:v>568.15000000000009</c:v>
                </c:pt>
                <c:pt idx="8">
                  <c:v>425.55</c:v>
                </c:pt>
                <c:pt idx="9">
                  <c:v>400.66999999999996</c:v>
                </c:pt>
                <c:pt idx="10">
                  <c:v>394.43</c:v>
                </c:pt>
                <c:pt idx="11">
                  <c:v>447.58000000000004</c:v>
                </c:pt>
                <c:pt idx="12">
                  <c:v>548.49</c:v>
                </c:pt>
                <c:pt idx="13">
                  <c:v>453.8</c:v>
                </c:pt>
                <c:pt idx="14">
                  <c:v>338.4</c:v>
                </c:pt>
                <c:pt idx="15">
                  <c:v>370.62</c:v>
                </c:pt>
                <c:pt idx="16">
                  <c:v>391.61</c:v>
                </c:pt>
                <c:pt idx="17">
                  <c:v>377.18</c:v>
                </c:pt>
                <c:pt idx="18">
                  <c:v>401.16999999999996</c:v>
                </c:pt>
                <c:pt idx="19">
                  <c:v>396.45</c:v>
                </c:pt>
                <c:pt idx="20">
                  <c:v>406.09</c:v>
                </c:pt>
                <c:pt idx="21">
                  <c:v>445.20000000000005</c:v>
                </c:pt>
                <c:pt idx="22">
                  <c:v>366.75</c:v>
                </c:pt>
                <c:pt idx="23">
                  <c:v>253.41</c:v>
                </c:pt>
                <c:pt idx="24">
                  <c:v>375.72</c:v>
                </c:pt>
                <c:pt idx="25">
                  <c:v>273.08</c:v>
                </c:pt>
                <c:pt idx="26">
                  <c:v>226.3</c:v>
                </c:pt>
                <c:pt idx="27">
                  <c:v>135.89000000000001</c:v>
                </c:pt>
                <c:pt idx="28">
                  <c:v>191.85</c:v>
                </c:pt>
                <c:pt idx="29">
                  <c:v>300.10000000000002</c:v>
                </c:pt>
                <c:pt idx="30">
                  <c:v>489.58</c:v>
                </c:pt>
                <c:pt idx="31">
                  <c:v>521.82999999999993</c:v>
                </c:pt>
                <c:pt idx="32">
                  <c:v>542.98</c:v>
                </c:pt>
                <c:pt idx="33">
                  <c:v>388.52</c:v>
                </c:pt>
                <c:pt idx="34">
                  <c:v>364.24</c:v>
                </c:pt>
                <c:pt idx="35">
                  <c:v>423.64</c:v>
                </c:pt>
                <c:pt idx="36">
                  <c:v>407.24</c:v>
                </c:pt>
                <c:pt idx="37">
                  <c:v>310.75</c:v>
                </c:pt>
                <c:pt idx="38">
                  <c:v>353.29999999999995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C-D441-8AB9-398C7A223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177423"/>
        <c:axId val="264251679"/>
      </c:scatterChart>
      <c:valAx>
        <c:axId val="249177423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64251679"/>
        <c:crosses val="autoZero"/>
        <c:crossBetween val="midCat"/>
      </c:valAx>
      <c:valAx>
        <c:axId val="26425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Gonad Weight Grams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4917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Egg Counts Ovary 1/Ovary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'2021 Spring Conf.'!$AA$1</c:f>
              <c:strCache>
                <c:ptCount val="1"/>
                <c:pt idx="0">
                  <c:v>Ovary 1 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'2021 Spring Conf.'!$C$2:$C$40</c:f>
              <c:numCache>
                <c:formatCode>General</c:formatCode>
                <c:ptCount val="39"/>
                <c:pt idx="0">
                  <c:v>669</c:v>
                </c:pt>
                <c:pt idx="1">
                  <c:v>702</c:v>
                </c:pt>
                <c:pt idx="2">
                  <c:v>748</c:v>
                </c:pt>
                <c:pt idx="3">
                  <c:v>629</c:v>
                </c:pt>
                <c:pt idx="4">
                  <c:v>671</c:v>
                </c:pt>
                <c:pt idx="5">
                  <c:v>604</c:v>
                </c:pt>
                <c:pt idx="6">
                  <c:v>680</c:v>
                </c:pt>
                <c:pt idx="7">
                  <c:v>764</c:v>
                </c:pt>
                <c:pt idx="8">
                  <c:v>720</c:v>
                </c:pt>
                <c:pt idx="9">
                  <c:v>687</c:v>
                </c:pt>
                <c:pt idx="10">
                  <c:v>696</c:v>
                </c:pt>
                <c:pt idx="11">
                  <c:v>747</c:v>
                </c:pt>
                <c:pt idx="12">
                  <c:v>728</c:v>
                </c:pt>
                <c:pt idx="13">
                  <c:v>707</c:v>
                </c:pt>
                <c:pt idx="14">
                  <c:v>646</c:v>
                </c:pt>
                <c:pt idx="15">
                  <c:v>728</c:v>
                </c:pt>
                <c:pt idx="16">
                  <c:v>806</c:v>
                </c:pt>
                <c:pt idx="17">
                  <c:v>771</c:v>
                </c:pt>
                <c:pt idx="18">
                  <c:v>796</c:v>
                </c:pt>
                <c:pt idx="19">
                  <c:v>681</c:v>
                </c:pt>
                <c:pt idx="20">
                  <c:v>786</c:v>
                </c:pt>
                <c:pt idx="21">
                  <c:v>711</c:v>
                </c:pt>
                <c:pt idx="22">
                  <c:v>667</c:v>
                </c:pt>
                <c:pt idx="23">
                  <c:v>576</c:v>
                </c:pt>
                <c:pt idx="24">
                  <c:v>685</c:v>
                </c:pt>
                <c:pt idx="25">
                  <c:v>637</c:v>
                </c:pt>
                <c:pt idx="26">
                  <c:v>607</c:v>
                </c:pt>
                <c:pt idx="27">
                  <c:v>560</c:v>
                </c:pt>
                <c:pt idx="28">
                  <c:v>590</c:v>
                </c:pt>
                <c:pt idx="29">
                  <c:v>653</c:v>
                </c:pt>
                <c:pt idx="30">
                  <c:v>755</c:v>
                </c:pt>
                <c:pt idx="31">
                  <c:v>707</c:v>
                </c:pt>
                <c:pt idx="32">
                  <c:v>702</c:v>
                </c:pt>
                <c:pt idx="33">
                  <c:v>712</c:v>
                </c:pt>
                <c:pt idx="34">
                  <c:v>666</c:v>
                </c:pt>
                <c:pt idx="35">
                  <c:v>718</c:v>
                </c:pt>
                <c:pt idx="36">
                  <c:v>705</c:v>
                </c:pt>
                <c:pt idx="37">
                  <c:v>673</c:v>
                </c:pt>
                <c:pt idx="38">
                  <c:v>685</c:v>
                </c:pt>
              </c:numCache>
            </c:numRef>
          </c:xVal>
          <c:yVal>
            <c:numRef>
              <c:f>'2021 Spring Conf.'!$AA$2:$AA$40</c:f>
              <c:numCache>
                <c:formatCode>0</c:formatCode>
                <c:ptCount val="39"/>
                <c:pt idx="0">
                  <c:v>206</c:v>
                </c:pt>
                <c:pt idx="1">
                  <c:v>213.66666666666666</c:v>
                </c:pt>
                <c:pt idx="2">
                  <c:v>165</c:v>
                </c:pt>
                <c:pt idx="3">
                  <c:v>300</c:v>
                </c:pt>
                <c:pt idx="4">
                  <c:v>199</c:v>
                </c:pt>
                <c:pt idx="6">
                  <c:v>262.33333333333331</c:v>
                </c:pt>
                <c:pt idx="7">
                  <c:v>256</c:v>
                </c:pt>
                <c:pt idx="8">
                  <c:v>232</c:v>
                </c:pt>
                <c:pt idx="9">
                  <c:v>241</c:v>
                </c:pt>
                <c:pt idx="10">
                  <c:v>218.33333333333334</c:v>
                </c:pt>
                <c:pt idx="11">
                  <c:v>202.66666666666666</c:v>
                </c:pt>
                <c:pt idx="12">
                  <c:v>229.66666666666666</c:v>
                </c:pt>
                <c:pt idx="13">
                  <c:v>244.66666666666666</c:v>
                </c:pt>
                <c:pt idx="14">
                  <c:v>297.66666666666669</c:v>
                </c:pt>
                <c:pt idx="15">
                  <c:v>250.66666666666666</c:v>
                </c:pt>
                <c:pt idx="16">
                  <c:v>219</c:v>
                </c:pt>
                <c:pt idx="17">
                  <c:v>226</c:v>
                </c:pt>
                <c:pt idx="18">
                  <c:v>219.33333333333334</c:v>
                </c:pt>
                <c:pt idx="19">
                  <c:v>216.33333333333334</c:v>
                </c:pt>
                <c:pt idx="20">
                  <c:v>248.66666666666666</c:v>
                </c:pt>
                <c:pt idx="21">
                  <c:v>238.33333333333334</c:v>
                </c:pt>
                <c:pt idx="22">
                  <c:v>267.33333333333331</c:v>
                </c:pt>
                <c:pt idx="23">
                  <c:v>277.66666666666669</c:v>
                </c:pt>
                <c:pt idx="24">
                  <c:v>238.33333333333334</c:v>
                </c:pt>
                <c:pt idx="25">
                  <c:v>267.33333333333331</c:v>
                </c:pt>
                <c:pt idx="26">
                  <c:v>282.66666666666669</c:v>
                </c:pt>
                <c:pt idx="27">
                  <c:v>254.66666666666666</c:v>
                </c:pt>
                <c:pt idx="28">
                  <c:v>319</c:v>
                </c:pt>
                <c:pt idx="29">
                  <c:v>217.66666666666666</c:v>
                </c:pt>
                <c:pt idx="30">
                  <c:v>206</c:v>
                </c:pt>
                <c:pt idx="31">
                  <c:v>227.66666666666666</c:v>
                </c:pt>
                <c:pt idx="32">
                  <c:v>248.33333333333334</c:v>
                </c:pt>
                <c:pt idx="33">
                  <c:v>234</c:v>
                </c:pt>
                <c:pt idx="34">
                  <c:v>236</c:v>
                </c:pt>
                <c:pt idx="35">
                  <c:v>287.33333333333331</c:v>
                </c:pt>
                <c:pt idx="36">
                  <c:v>273.33333333333331</c:v>
                </c:pt>
                <c:pt idx="37">
                  <c:v>244.33333333333334</c:v>
                </c:pt>
                <c:pt idx="38">
                  <c:v>289.33333333333331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7-2F46-A8B2-2C98ECDA806F}"/>
            </c:ext>
          </c:extLst>
        </c:ser>
        <c:ser>
          <c:idx val="1"/>
          <c:order val="1"/>
          <c:tx>
            <c:strRef>
              <c:f>'2021 Spring Conf.'!$AB$1</c:f>
              <c:strCache>
                <c:ptCount val="1"/>
                <c:pt idx="0">
                  <c:v>Ovary 2 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'2021 Spring Conf.'!$C$2:$C$40</c:f>
              <c:numCache>
                <c:formatCode>General</c:formatCode>
                <c:ptCount val="39"/>
                <c:pt idx="0">
                  <c:v>669</c:v>
                </c:pt>
                <c:pt idx="1">
                  <c:v>702</c:v>
                </c:pt>
                <c:pt idx="2">
                  <c:v>748</c:v>
                </c:pt>
                <c:pt idx="3">
                  <c:v>629</c:v>
                </c:pt>
                <c:pt idx="4">
                  <c:v>671</c:v>
                </c:pt>
                <c:pt idx="5">
                  <c:v>604</c:v>
                </c:pt>
                <c:pt idx="6">
                  <c:v>680</c:v>
                </c:pt>
                <c:pt idx="7">
                  <c:v>764</c:v>
                </c:pt>
                <c:pt idx="8">
                  <c:v>720</c:v>
                </c:pt>
                <c:pt idx="9">
                  <c:v>687</c:v>
                </c:pt>
                <c:pt idx="10">
                  <c:v>696</c:v>
                </c:pt>
                <c:pt idx="11">
                  <c:v>747</c:v>
                </c:pt>
                <c:pt idx="12">
                  <c:v>728</c:v>
                </c:pt>
                <c:pt idx="13">
                  <c:v>707</c:v>
                </c:pt>
                <c:pt idx="14">
                  <c:v>646</c:v>
                </c:pt>
                <c:pt idx="15">
                  <c:v>728</c:v>
                </c:pt>
                <c:pt idx="16">
                  <c:v>806</c:v>
                </c:pt>
                <c:pt idx="17">
                  <c:v>771</c:v>
                </c:pt>
                <c:pt idx="18">
                  <c:v>796</c:v>
                </c:pt>
                <c:pt idx="19">
                  <c:v>681</c:v>
                </c:pt>
                <c:pt idx="20">
                  <c:v>786</c:v>
                </c:pt>
                <c:pt idx="21">
                  <c:v>711</c:v>
                </c:pt>
                <c:pt idx="22">
                  <c:v>667</c:v>
                </c:pt>
                <c:pt idx="23">
                  <c:v>576</c:v>
                </c:pt>
                <c:pt idx="24">
                  <c:v>685</c:v>
                </c:pt>
                <c:pt idx="25">
                  <c:v>637</c:v>
                </c:pt>
                <c:pt idx="26">
                  <c:v>607</c:v>
                </c:pt>
                <c:pt idx="27">
                  <c:v>560</c:v>
                </c:pt>
                <c:pt idx="28">
                  <c:v>590</c:v>
                </c:pt>
                <c:pt idx="29">
                  <c:v>653</c:v>
                </c:pt>
                <c:pt idx="30">
                  <c:v>755</c:v>
                </c:pt>
                <c:pt idx="31">
                  <c:v>707</c:v>
                </c:pt>
                <c:pt idx="32">
                  <c:v>702</c:v>
                </c:pt>
                <c:pt idx="33">
                  <c:v>712</c:v>
                </c:pt>
                <c:pt idx="34">
                  <c:v>666</c:v>
                </c:pt>
                <c:pt idx="35">
                  <c:v>718</c:v>
                </c:pt>
                <c:pt idx="36">
                  <c:v>705</c:v>
                </c:pt>
                <c:pt idx="37">
                  <c:v>673</c:v>
                </c:pt>
                <c:pt idx="38">
                  <c:v>685</c:v>
                </c:pt>
              </c:numCache>
            </c:numRef>
          </c:xVal>
          <c:yVal>
            <c:numRef>
              <c:f>'2021 Spring Conf.'!$AB$2:$AB$40</c:f>
              <c:numCache>
                <c:formatCode>0</c:formatCode>
                <c:ptCount val="39"/>
                <c:pt idx="0">
                  <c:v>222.66666666666666</c:v>
                </c:pt>
                <c:pt idx="1">
                  <c:v>202.66666666666666</c:v>
                </c:pt>
                <c:pt idx="2">
                  <c:v>245.33333333333334</c:v>
                </c:pt>
                <c:pt idx="3">
                  <c:v>292</c:v>
                </c:pt>
                <c:pt idx="4">
                  <c:v>211.33333333333334</c:v>
                </c:pt>
                <c:pt idx="6">
                  <c:v>263</c:v>
                </c:pt>
                <c:pt idx="7">
                  <c:v>233.33333333333334</c:v>
                </c:pt>
                <c:pt idx="8">
                  <c:v>249</c:v>
                </c:pt>
                <c:pt idx="9">
                  <c:v>234</c:v>
                </c:pt>
                <c:pt idx="10">
                  <c:v>217.33333333333334</c:v>
                </c:pt>
                <c:pt idx="11">
                  <c:v>191.66666666666666</c:v>
                </c:pt>
                <c:pt idx="12">
                  <c:v>218</c:v>
                </c:pt>
                <c:pt idx="13">
                  <c:v>270</c:v>
                </c:pt>
                <c:pt idx="14">
                  <c:v>316.33333333333331</c:v>
                </c:pt>
                <c:pt idx="15">
                  <c:v>229.66666666666666</c:v>
                </c:pt>
                <c:pt idx="16">
                  <c:v>186.33333333333334</c:v>
                </c:pt>
                <c:pt idx="17">
                  <c:v>237.66666666666666</c:v>
                </c:pt>
                <c:pt idx="18">
                  <c:v>233.33333333333334</c:v>
                </c:pt>
                <c:pt idx="19">
                  <c:v>193.66666666666666</c:v>
                </c:pt>
                <c:pt idx="20">
                  <c:v>242</c:v>
                </c:pt>
                <c:pt idx="21">
                  <c:v>224</c:v>
                </c:pt>
                <c:pt idx="22">
                  <c:v>272</c:v>
                </c:pt>
                <c:pt idx="23">
                  <c:v>277</c:v>
                </c:pt>
                <c:pt idx="24">
                  <c:v>230</c:v>
                </c:pt>
                <c:pt idx="25">
                  <c:v>264.33333333333331</c:v>
                </c:pt>
                <c:pt idx="26">
                  <c:v>322</c:v>
                </c:pt>
                <c:pt idx="27">
                  <c:v>275.33333333333331</c:v>
                </c:pt>
                <c:pt idx="28">
                  <c:v>301.66666666666669</c:v>
                </c:pt>
                <c:pt idx="29">
                  <c:v>211.66666666666666</c:v>
                </c:pt>
                <c:pt idx="30">
                  <c:v>220.33333333333334</c:v>
                </c:pt>
                <c:pt idx="31">
                  <c:v>229.66666666666666</c:v>
                </c:pt>
                <c:pt idx="32">
                  <c:v>238.66666666666666</c:v>
                </c:pt>
                <c:pt idx="33">
                  <c:v>240.33333333333334</c:v>
                </c:pt>
                <c:pt idx="34">
                  <c:v>239.66666666666666</c:v>
                </c:pt>
                <c:pt idx="35">
                  <c:v>280.66666666666669</c:v>
                </c:pt>
                <c:pt idx="36">
                  <c:v>266.33333333333331</c:v>
                </c:pt>
                <c:pt idx="37">
                  <c:v>236.66666666666666</c:v>
                </c:pt>
                <c:pt idx="38">
                  <c:v>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F7-2F46-A8B2-2C98ECDA8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96271"/>
        <c:axId val="217107423"/>
      </c:scatterChart>
      <c:valAx>
        <c:axId val="264296271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7107423"/>
        <c:crosses val="autoZero"/>
        <c:crossBetween val="midCat"/>
      </c:valAx>
      <c:valAx>
        <c:axId val="21710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6429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203200</xdr:colOff>
      <xdr:row>19</xdr:row>
      <xdr:rowOff>95250</xdr:rowOff>
    </xdr:from>
    <xdr:to>
      <xdr:col>53</xdr:col>
      <xdr:colOff>152400</xdr:colOff>
      <xdr:row>54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203200</xdr:colOff>
      <xdr:row>81</xdr:row>
      <xdr:rowOff>127000</xdr:rowOff>
    </xdr:from>
    <xdr:to>
      <xdr:col>46</xdr:col>
      <xdr:colOff>533400</xdr:colOff>
      <xdr:row>106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584200</xdr:colOff>
      <xdr:row>4</xdr:row>
      <xdr:rowOff>101600</xdr:rowOff>
    </xdr:from>
    <xdr:to>
      <xdr:col>47</xdr:col>
      <xdr:colOff>596900</xdr:colOff>
      <xdr:row>18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190500</xdr:colOff>
      <xdr:row>55</xdr:row>
      <xdr:rowOff>38100</xdr:rowOff>
    </xdr:from>
    <xdr:to>
      <xdr:col>52</xdr:col>
      <xdr:colOff>749300</xdr:colOff>
      <xdr:row>80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279400</xdr:colOff>
      <xdr:row>19</xdr:row>
      <xdr:rowOff>107950</xdr:rowOff>
    </xdr:from>
    <xdr:to>
      <xdr:col>68</xdr:col>
      <xdr:colOff>165100</xdr:colOff>
      <xdr:row>54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127000</xdr:colOff>
      <xdr:row>55</xdr:row>
      <xdr:rowOff>139700</xdr:rowOff>
    </xdr:from>
    <xdr:to>
      <xdr:col>68</xdr:col>
      <xdr:colOff>165100</xdr:colOff>
      <xdr:row>81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40</xdr:row>
      <xdr:rowOff>167640</xdr:rowOff>
    </xdr:from>
    <xdr:to>
      <xdr:col>28</xdr:col>
      <xdr:colOff>502920</xdr:colOff>
      <xdr:row>54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46216-19D7-DD4D-B448-39077E02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144779</xdr:colOff>
      <xdr:row>68</xdr:row>
      <xdr:rowOff>22860</xdr:rowOff>
    </xdr:from>
    <xdr:to>
      <xdr:col>26</xdr:col>
      <xdr:colOff>142240</xdr:colOff>
      <xdr:row>83</xdr:row>
      <xdr:rowOff>147320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8E8907-1B3F-F446-BAEE-89C6CC8DF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96" t="22439" r="13807" b="30238"/>
        <a:stretch/>
      </xdr:blipFill>
      <xdr:spPr>
        <a:xfrm>
          <a:off x="16857979" y="13014960"/>
          <a:ext cx="4455161" cy="3375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25400</xdr:colOff>
      <xdr:row>40</xdr:row>
      <xdr:rowOff>152400</xdr:rowOff>
    </xdr:from>
    <xdr:to>
      <xdr:col>26</xdr:col>
      <xdr:colOff>633095</xdr:colOff>
      <xdr:row>53</xdr:row>
      <xdr:rowOff>93980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197BD-9519-4595-8ED6-95F63FF8E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38100</xdr:colOff>
      <xdr:row>68</xdr:row>
      <xdr:rowOff>25400</xdr:rowOff>
    </xdr:from>
    <xdr:to>
      <xdr:col>24</xdr:col>
      <xdr:colOff>751841</xdr:colOff>
      <xdr:row>84</xdr:row>
      <xdr:rowOff>20320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AA834E-A92A-463E-9FD6-77B0262223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96" t="22439" r="13807" b="30238"/>
        <a:stretch/>
      </xdr:blipFill>
      <xdr:spPr>
        <a:xfrm>
          <a:off x="16734154" y="13024485"/>
          <a:ext cx="4015741" cy="3246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533400</xdr:colOff>
      <xdr:row>18</xdr:row>
      <xdr:rowOff>0</xdr:rowOff>
    </xdr:from>
    <xdr:to>
      <xdr:col>38</xdr:col>
      <xdr:colOff>711200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6024D-607A-6E4C-AACA-19B65161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558800</xdr:colOff>
      <xdr:row>1</xdr:row>
      <xdr:rowOff>0</xdr:rowOff>
    </xdr:from>
    <xdr:to>
      <xdr:col>38</xdr:col>
      <xdr:colOff>673100</xdr:colOff>
      <xdr:row>17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884869-AEFC-5F42-A162-CA06FBB93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BSR%20PROJECT/Blue%20Sucker%20Study%202019-2020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</sheetNames>
    <sheetDataSet>
      <sheetData sheetId="0">
        <row r="11">
          <cell r="W11" t="str">
            <v>Males</v>
          </cell>
          <cell r="X11" t="str">
            <v>Females</v>
          </cell>
        </row>
        <row r="12">
          <cell r="V12">
            <v>520</v>
          </cell>
          <cell r="W12">
            <v>0</v>
          </cell>
          <cell r="X12">
            <v>0</v>
          </cell>
        </row>
        <row r="13">
          <cell r="V13">
            <v>540</v>
          </cell>
          <cell r="W13">
            <v>2</v>
          </cell>
          <cell r="X13">
            <v>0</v>
          </cell>
        </row>
        <row r="14">
          <cell r="V14">
            <v>560</v>
          </cell>
          <cell r="W14">
            <v>6</v>
          </cell>
          <cell r="X14">
            <v>0</v>
          </cell>
        </row>
        <row r="15">
          <cell r="V15">
            <v>580</v>
          </cell>
          <cell r="W15">
            <v>6</v>
          </cell>
          <cell r="X15">
            <v>4</v>
          </cell>
        </row>
        <row r="16">
          <cell r="V16">
            <v>600</v>
          </cell>
          <cell r="W16">
            <v>10</v>
          </cell>
          <cell r="X16">
            <v>4</v>
          </cell>
        </row>
        <row r="17">
          <cell r="V17">
            <v>620</v>
          </cell>
          <cell r="W17">
            <v>5</v>
          </cell>
          <cell r="X17">
            <v>7</v>
          </cell>
        </row>
        <row r="18">
          <cell r="V18">
            <v>640</v>
          </cell>
          <cell r="W18">
            <v>9</v>
          </cell>
          <cell r="X18">
            <v>6</v>
          </cell>
        </row>
        <row r="19">
          <cell r="V19">
            <v>660</v>
          </cell>
          <cell r="W19">
            <v>11</v>
          </cell>
          <cell r="X19">
            <v>5</v>
          </cell>
        </row>
        <row r="20">
          <cell r="V20">
            <v>680</v>
          </cell>
          <cell r="W20">
            <v>4</v>
          </cell>
          <cell r="X20">
            <v>4</v>
          </cell>
        </row>
        <row r="21">
          <cell r="V21">
            <v>700</v>
          </cell>
          <cell r="W21">
            <v>4</v>
          </cell>
          <cell r="X21">
            <v>3</v>
          </cell>
        </row>
        <row r="22">
          <cell r="V22">
            <v>720</v>
          </cell>
          <cell r="W22">
            <v>0</v>
          </cell>
          <cell r="X22">
            <v>5</v>
          </cell>
        </row>
        <row r="23">
          <cell r="V23">
            <v>740</v>
          </cell>
          <cell r="W23">
            <v>1</v>
          </cell>
          <cell r="X23">
            <v>0</v>
          </cell>
        </row>
        <row r="24">
          <cell r="V24">
            <v>760</v>
          </cell>
          <cell r="W24">
            <v>0</v>
          </cell>
          <cell r="X24">
            <v>0</v>
          </cell>
        </row>
        <row r="25">
          <cell r="V25">
            <v>780</v>
          </cell>
          <cell r="W25">
            <v>0</v>
          </cell>
          <cell r="X25">
            <v>2</v>
          </cell>
        </row>
      </sheetData>
      <sheetData sheetId="1">
        <row r="11">
          <cell r="W11" t="str">
            <v>Males</v>
          </cell>
          <cell r="X11" t="str">
            <v>Females</v>
          </cell>
        </row>
        <row r="12">
          <cell r="V12">
            <v>520</v>
          </cell>
          <cell r="W12">
            <v>0</v>
          </cell>
          <cell r="X12">
            <v>0</v>
          </cell>
        </row>
        <row r="13">
          <cell r="V13">
            <v>540</v>
          </cell>
          <cell r="W13">
            <v>2</v>
          </cell>
          <cell r="X13">
            <v>0</v>
          </cell>
        </row>
        <row r="14">
          <cell r="V14">
            <v>560</v>
          </cell>
          <cell r="W14">
            <v>6</v>
          </cell>
          <cell r="X14">
            <v>0</v>
          </cell>
        </row>
        <row r="15">
          <cell r="V15">
            <v>580</v>
          </cell>
          <cell r="W15">
            <v>6</v>
          </cell>
          <cell r="X15">
            <v>4</v>
          </cell>
        </row>
        <row r="16">
          <cell r="V16">
            <v>600</v>
          </cell>
          <cell r="W16">
            <v>10</v>
          </cell>
          <cell r="X16">
            <v>4</v>
          </cell>
        </row>
        <row r="17">
          <cell r="V17">
            <v>620</v>
          </cell>
          <cell r="W17">
            <v>5</v>
          </cell>
          <cell r="X17">
            <v>7</v>
          </cell>
        </row>
        <row r="18">
          <cell r="V18">
            <v>640</v>
          </cell>
          <cell r="W18">
            <v>9</v>
          </cell>
          <cell r="X18">
            <v>6</v>
          </cell>
        </row>
        <row r="19">
          <cell r="V19">
            <v>660</v>
          </cell>
          <cell r="W19">
            <v>11</v>
          </cell>
          <cell r="X19">
            <v>5</v>
          </cell>
        </row>
        <row r="20">
          <cell r="V20">
            <v>680</v>
          </cell>
          <cell r="W20">
            <v>4</v>
          </cell>
          <cell r="X20">
            <v>4</v>
          </cell>
        </row>
        <row r="21">
          <cell r="V21">
            <v>700</v>
          </cell>
          <cell r="W21">
            <v>4</v>
          </cell>
          <cell r="X21">
            <v>3</v>
          </cell>
        </row>
        <row r="22">
          <cell r="V22">
            <v>720</v>
          </cell>
          <cell r="W22">
            <v>0</v>
          </cell>
          <cell r="X22">
            <v>5</v>
          </cell>
        </row>
        <row r="23">
          <cell r="V23">
            <v>740</v>
          </cell>
          <cell r="W23">
            <v>1</v>
          </cell>
          <cell r="X23">
            <v>0</v>
          </cell>
        </row>
        <row r="24">
          <cell r="V24">
            <v>760</v>
          </cell>
          <cell r="W24">
            <v>0</v>
          </cell>
          <cell r="X24">
            <v>0</v>
          </cell>
        </row>
        <row r="25">
          <cell r="V25">
            <v>780</v>
          </cell>
          <cell r="W25">
            <v>0</v>
          </cell>
          <cell r="X25">
            <v>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BSR%20PROJECT/Blue%20Sucker%20Study%202019-2020%20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hall, Benjamin" refreshedDate="43902.33873275463" createdVersion="4" refreshedVersion="6" minRefreshableVersion="3" recordCount="98" xr:uid="{8F366C08-B154-7949-AAE5-0B1C798321D6}">
  <cacheSource type="worksheet">
    <worksheetSource ref="A1:G99" sheet="2019" r:id="rId2"/>
  </cacheSource>
  <cacheFields count="7">
    <cacheField name="ID" numFmtId="0">
      <sharedItems containsSemiMixedTypes="0" containsString="0" containsNumber="1" containsInteger="1" minValue="1" maxValue="98"/>
    </cacheField>
    <cacheField name="Length" numFmtId="0">
      <sharedItems containsSemiMixedTypes="0" containsString="0" containsNumber="1" containsInteger="1" minValue="530" maxValue="773"/>
    </cacheField>
    <cacheField name="Weight" numFmtId="0">
      <sharedItems containsSemiMixedTypes="0" containsString="0" containsNumber="1" containsInteger="1" minValue="1200" maxValue="3800"/>
    </cacheField>
    <cacheField name="Ws" numFmtId="0">
      <sharedItems containsSemiMixedTypes="0" containsString="0" containsNumber="1" minValue="1300.4612180808344" maxValue="4792.3478215765017"/>
    </cacheField>
    <cacheField name="Wr" numFmtId="0">
      <sharedItems containsSemiMixedTypes="0" containsString="0" containsNumber="1" minValue="63.322620805491667" maxValue="98.396537777292565"/>
    </cacheField>
    <cacheField name="Fin Ray" numFmtId="0">
      <sharedItems/>
    </cacheField>
    <cacheField name="Sex" numFmtId="0">
      <sharedItems containsSemiMixedTypes="0" containsString="0" containsNumber="1" containsInteger="1" minValue="1" maxValue="2" count="2"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n v="1"/>
    <n v="637"/>
    <n v="2230"/>
    <n v="2455.3074305995283"/>
    <n v="90.823657038152916"/>
    <s v="Y"/>
    <x v="0"/>
  </r>
  <r>
    <n v="2"/>
    <n v="571"/>
    <n v="1455"/>
    <n v="1682.4198746908323"/>
    <n v="86.482573220158628"/>
    <s v="Y"/>
    <x v="1"/>
  </r>
  <r>
    <n v="3"/>
    <n v="712"/>
    <n v="2610"/>
    <n v="3607.2052801418176"/>
    <n v="72.355183509195456"/>
    <s v="Y"/>
    <x v="0"/>
  </r>
  <r>
    <n v="4"/>
    <n v="702"/>
    <n v="2785"/>
    <n v="3435.1132493556979"/>
    <n v="81.074474051834088"/>
    <s v="Y"/>
    <x v="0"/>
  </r>
  <r>
    <n v="5"/>
    <n v="637"/>
    <n v="1865"/>
    <n v="2455.3074305995283"/>
    <n v="75.957901513970938"/>
    <s v="Y"/>
    <x v="1"/>
  </r>
  <r>
    <n v="6"/>
    <n v="643"/>
    <n v="2470"/>
    <n v="2536.1627668509977"/>
    <n v="97.391225527171187"/>
    <s v="Y"/>
    <x v="0"/>
  </r>
  <r>
    <n v="7"/>
    <n v="633"/>
    <n v="1800"/>
    <n v="2402.4326519746378"/>
    <n v="74.92405660239929"/>
    <s v="Y"/>
    <x v="1"/>
  </r>
  <r>
    <n v="8"/>
    <n v="612"/>
    <n v="1840"/>
    <n v="2138.0256686017929"/>
    <n v="86.060706708133537"/>
    <s v="Y"/>
    <x v="0"/>
  </r>
  <r>
    <n v="9"/>
    <n v="624"/>
    <n v="1785"/>
    <n v="2286.4301691410869"/>
    <n v="78.069298773753829"/>
    <s v="Y"/>
    <x v="1"/>
  </r>
  <r>
    <n v="10"/>
    <n v="541"/>
    <n v="1290"/>
    <n v="1396.1425017609315"/>
    <n v="92.397444986664638"/>
    <s v="Y"/>
    <x v="1"/>
  </r>
  <r>
    <n v="11"/>
    <n v="586"/>
    <n v="1640"/>
    <n v="1840.1539614851245"/>
    <n v="89.122977442409919"/>
    <s v="Y"/>
    <x v="1"/>
  </r>
  <r>
    <n v="12"/>
    <n v="571"/>
    <n v="1450"/>
    <n v="1682.4198746908323"/>
    <n v="86.185382246893468"/>
    <s v="Y"/>
    <x v="1"/>
  </r>
  <r>
    <n v="13"/>
    <n v="565"/>
    <n v="1230"/>
    <n v="1622.1067655183451"/>
    <n v="75.827314585359787"/>
    <s v="Y"/>
    <x v="1"/>
  </r>
  <r>
    <n v="14"/>
    <n v="640"/>
    <n v="1855"/>
    <n v="2495.5023897251385"/>
    <n v="74.333729658512354"/>
    <s v="Y"/>
    <x v="0"/>
  </r>
  <r>
    <n v="15"/>
    <n v="636"/>
    <n v="1780"/>
    <n v="2442.011988484664"/>
    <n v="72.890715049459658"/>
    <s v="Y"/>
    <x v="1"/>
  </r>
  <r>
    <n v="16"/>
    <n v="598"/>
    <n v="1435"/>
    <n v="1973.6915958806051"/>
    <n v="72.706394605675158"/>
    <s v="Y"/>
    <x v="0"/>
  </r>
  <r>
    <n v="17"/>
    <n v="685"/>
    <n v="2105"/>
    <n v="3156.0699128429883"/>
    <n v="66.696874851666891"/>
    <s v="Y"/>
    <x v="0"/>
  </r>
  <r>
    <n v="18"/>
    <n v="646"/>
    <n v="1895"/>
    <n v="2577.2917418416364"/>
    <n v="73.526794395651294"/>
    <s v="Y"/>
    <x v="0"/>
  </r>
  <r>
    <n v="19"/>
    <n v="645"/>
    <n v="1945"/>
    <n v="2563.529820515178"/>
    <n v="75.871947516847086"/>
    <s v="Y"/>
    <x v="1"/>
  </r>
  <r>
    <n v="20"/>
    <n v="724"/>
    <n v="2420"/>
    <n v="3821.6990535396867"/>
    <n v="63.322620805491667"/>
    <s v="Y"/>
    <x v="1"/>
  </r>
  <r>
    <n v="21"/>
    <n v="609"/>
    <n v="1660"/>
    <n v="2102.0225142495519"/>
    <n v="78.971561377050264"/>
    <s v="Y"/>
    <x v="1"/>
  </r>
  <r>
    <n v="22"/>
    <n v="770"/>
    <n v="3800"/>
    <n v="4728.3753673794927"/>
    <n v="80.365869981807165"/>
    <s v="Y"/>
    <x v="0"/>
  </r>
  <r>
    <n v="23"/>
    <n v="680"/>
    <n v="2295"/>
    <n v="3077.1651291695798"/>
    <n v="74.581632888168755"/>
    <s v="Y"/>
    <x v="0"/>
  </r>
  <r>
    <n v="24"/>
    <n v="570"/>
    <n v="1320"/>
    <n v="1672.258842997818"/>
    <n v="78.935148438723033"/>
    <s v="Y"/>
    <x v="1"/>
  </r>
  <r>
    <n v="25"/>
    <n v="576"/>
    <n v="1635"/>
    <n v="1733.8842542809259"/>
    <n v="94.296951827275507"/>
    <s v="Y"/>
    <x v="0"/>
  </r>
  <r>
    <n v="26"/>
    <n v="664"/>
    <n v="2110"/>
    <n v="2834.0850705443236"/>
    <n v="74.450835013034606"/>
    <s v="Y"/>
    <x v="1"/>
  </r>
  <r>
    <n v="27"/>
    <n v="681"/>
    <n v="2790"/>
    <n v="3092.8326312013219"/>
    <n v="90.20856711914297"/>
    <s v="Y"/>
    <x v="1"/>
  </r>
  <r>
    <n v="28"/>
    <n v="660"/>
    <n v="2135"/>
    <n v="2775.5166773219953"/>
    <n v="76.922614713307766"/>
    <s v="Y"/>
    <x v="1"/>
  </r>
  <r>
    <n v="29"/>
    <n v="673"/>
    <n v="2465"/>
    <n v="2969.0674372451631"/>
    <n v="83.022701642881515"/>
    <s v="Y"/>
    <x v="1"/>
  </r>
  <r>
    <n v="30"/>
    <n v="708"/>
    <n v="2700"/>
    <n v="3537.6506119096375"/>
    <n v="76.321838875505279"/>
    <s v="Y"/>
    <x v="0"/>
  </r>
  <r>
    <n v="31"/>
    <n v="638"/>
    <n v="1895"/>
    <n v="2468.654233205637"/>
    <n v="76.762471410962803"/>
    <s v="Y"/>
    <x v="0"/>
  </r>
  <r>
    <n v="32"/>
    <n v="600"/>
    <n v="1410"/>
    <n v="1996.598411843479"/>
    <n v="70.620110265345403"/>
    <s v="Y"/>
    <x v="1"/>
  </r>
  <r>
    <n v="33"/>
    <n v="685"/>
    <n v="2570"/>
    <n v="3156.0699128429883"/>
    <n v="81.430388773769067"/>
    <s v="Y"/>
    <x v="0"/>
  </r>
  <r>
    <n v="34"/>
    <n v="609"/>
    <n v="1965"/>
    <n v="2102.0225142495519"/>
    <n v="93.481396449339613"/>
    <s v="Y"/>
    <x v="0"/>
  </r>
  <r>
    <n v="35"/>
    <n v="657"/>
    <n v="2120"/>
    <n v="2732.158668885932"/>
    <n v="77.59432217984812"/>
    <s v="Y"/>
    <x v="1"/>
  </r>
  <r>
    <n v="36"/>
    <n v="636"/>
    <n v="1910"/>
    <n v="2442.011988484664"/>
    <n v="78.21419423846514"/>
    <s v="Y"/>
    <x v="1"/>
  </r>
  <r>
    <n v="37"/>
    <n v="609"/>
    <n v="1935"/>
    <n v="2102.0225142495519"/>
    <n v="92.054199556983292"/>
    <s v="Y"/>
    <x v="0"/>
  </r>
  <r>
    <n v="38"/>
    <n v="633"/>
    <n v="1995"/>
    <n v="2402.4326519746378"/>
    <n v="83.04082940099255"/>
    <s v="Y"/>
    <x v="1"/>
  </r>
  <r>
    <n v="39"/>
    <n v="623"/>
    <n v="1940"/>
    <n v="2273.7917649455912"/>
    <n v="85.320038092688819"/>
    <s v="Y"/>
    <x v="0"/>
  </r>
  <r>
    <n v="40"/>
    <n v="632"/>
    <n v="1940"/>
    <n v="2389.3414791326691"/>
    <n v="81.193919619401584"/>
    <s v="Y"/>
    <x v="1"/>
  </r>
  <r>
    <n v="41"/>
    <n v="656"/>
    <n v="2150"/>
    <n v="2717.8136084633315"/>
    <n v="79.107706036383533"/>
    <s v="Y"/>
    <x v="1"/>
  </r>
  <r>
    <n v="42"/>
    <n v="585"/>
    <n v="1490"/>
    <n v="1829.324172677279"/>
    <n v="81.450845194886028"/>
    <s v="Y"/>
    <x v="1"/>
  </r>
  <r>
    <n v="43"/>
    <n v="704"/>
    <n v="2675"/>
    <n v="3469.0543976662066"/>
    <n v="77.110350353675528"/>
    <s v="Y"/>
    <x v="0"/>
  </r>
  <r>
    <n v="44"/>
    <n v="707"/>
    <n v="2865"/>
    <n v="3520.412011214878"/>
    <n v="81.382519741241921"/>
    <s v="Y"/>
    <x v="0"/>
  </r>
  <r>
    <n v="45"/>
    <n v="571"/>
    <n v="1440"/>
    <n v="1682.4198746908323"/>
    <n v="85.591000300363177"/>
    <s v="Y"/>
    <x v="1"/>
  </r>
  <r>
    <n v="46"/>
    <n v="606"/>
    <n v="1595"/>
    <n v="2066.452320088682"/>
    <n v="77.185424724996821"/>
    <s v="Y"/>
    <x v="0"/>
  </r>
  <r>
    <n v="47"/>
    <n v="605"/>
    <n v="1940"/>
    <n v="2054.6912657500952"/>
    <n v="94.418077904846427"/>
    <s v="Y"/>
    <x v="0"/>
  </r>
  <r>
    <n v="48"/>
    <n v="589"/>
    <n v="1605"/>
    <n v="1872.9166857565206"/>
    <n v="85.695216034219811"/>
    <s v="Y"/>
    <x v="1"/>
  </r>
  <r>
    <n v="49"/>
    <n v="607"/>
    <n v="1520"/>
    <n v="2078.2611364050886"/>
    <n v="73.138065923190425"/>
    <s v="Y"/>
    <x v="1"/>
  </r>
  <r>
    <n v="50"/>
    <n v="632"/>
    <n v="2070"/>
    <n v="2389.3414791326691"/>
    <n v="86.634749284619204"/>
    <s v="Y"/>
    <x v="1"/>
  </r>
  <r>
    <n v="51"/>
    <n v="568"/>
    <n v="1435"/>
    <n v="1652.0677301899448"/>
    <n v="86.860845580163499"/>
    <s v="Y"/>
    <x v="1"/>
  </r>
  <r>
    <n v="52"/>
    <n v="555"/>
    <n v="1270"/>
    <n v="1525.0235478755976"/>
    <n v="83.277402619070841"/>
    <s v="Y"/>
    <x v="1"/>
  </r>
  <r>
    <n v="53"/>
    <n v="653"/>
    <n v="2170"/>
    <n v="2675.0995880745454"/>
    <n v="81.118475352235365"/>
    <s v="Y"/>
    <x v="1"/>
  </r>
  <r>
    <n v="54"/>
    <n v="576"/>
    <n v="1600"/>
    <n v="1733.8842542809259"/>
    <n v="92.27836264442864"/>
    <s v="Y"/>
    <x v="0"/>
  </r>
  <r>
    <n v="55"/>
    <n v="595"/>
    <n v="1640"/>
    <n v="1939.6824374265827"/>
    <n v="84.549922624232366"/>
    <s v="Y"/>
    <x v="0"/>
  </r>
  <r>
    <n v="56"/>
    <n v="549"/>
    <n v="1265"/>
    <n v="1468.7978306357456"/>
    <n v="86.124854872127969"/>
    <s v="Y"/>
    <x v="1"/>
  </r>
  <r>
    <n v="57"/>
    <n v="590"/>
    <n v="1600"/>
    <n v="1883.9290902757534"/>
    <n v="84.928886562593803"/>
    <s v="Y"/>
    <x v="1"/>
  </r>
  <r>
    <n v="58"/>
    <n v="632"/>
    <n v="1875"/>
    <n v="2389.3414791326691"/>
    <n v="78.473504786792759"/>
    <s v="Y"/>
    <x v="1"/>
  </r>
  <r>
    <n v="59"/>
    <n v="585"/>
    <n v="1615"/>
    <n v="1829.324172677279"/>
    <n v="88.283969791772435"/>
    <s v="Y"/>
    <x v="1"/>
  </r>
  <r>
    <n v="60"/>
    <n v="540"/>
    <n v="1365"/>
    <n v="1387.2439323927183"/>
    <n v="98.396537777292565"/>
    <s v="Y"/>
    <x v="1"/>
  </r>
  <r>
    <n v="61"/>
    <n v="646"/>
    <n v="1945"/>
    <n v="2577.2917418416364"/>
    <n v="75.466815355958715"/>
    <s v="Y"/>
    <x v="1"/>
  </r>
  <r>
    <n v="62"/>
    <n v="631"/>
    <n v="1880"/>
    <n v="2376.3010808569875"/>
    <n v="79.114553923528845"/>
    <s v="Y"/>
    <x v="0"/>
  </r>
  <r>
    <n v="63"/>
    <n v="543"/>
    <n v="1240"/>
    <n v="1414.0612166085623"/>
    <n v="87.690687322149671"/>
    <s v="Y"/>
    <x v="1"/>
  </r>
  <r>
    <n v="64"/>
    <n v="592"/>
    <n v="1515"/>
    <n v="1906.0918237417638"/>
    <n v="79.482005070772047"/>
    <s v="Y"/>
    <x v="0"/>
  </r>
  <r>
    <n v="65"/>
    <n v="649"/>
    <n v="2130"/>
    <n v="2618.8925013340627"/>
    <n v="81.332089763706563"/>
    <s v="Y"/>
    <x v="1"/>
  </r>
  <r>
    <n v="66"/>
    <n v="553"/>
    <n v="1480"/>
    <n v="1506.1147223318512"/>
    <n v="98.266086776482808"/>
    <s v="Y"/>
    <x v="1"/>
  </r>
  <r>
    <n v="67"/>
    <n v="684"/>
    <n v="2305"/>
    <n v="3140.1752591105292"/>
    <n v="73.40354629291943"/>
    <s v="Y"/>
    <x v="1"/>
  </r>
  <r>
    <n v="68"/>
    <n v="613"/>
    <n v="1930"/>
    <n v="2150.1234705596767"/>
    <n v="89.762286976832144"/>
    <s v="Y"/>
    <x v="1"/>
  </r>
  <r>
    <n v="69"/>
    <n v="663"/>
    <n v="2425"/>
    <n v="2819.3614302798505"/>
    <n v="86.012384717886064"/>
    <s v="Y"/>
    <x v="0"/>
  </r>
  <r>
    <n v="70"/>
    <n v="609"/>
    <n v="1835"/>
    <n v="2102.0225142495519"/>
    <n v="87.29687658246219"/>
    <s v="Y"/>
    <x v="1"/>
  </r>
  <r>
    <n v="71"/>
    <n v="545"/>
    <n v="1350"/>
    <n v="1432.1427601599141"/>
    <n v="94.264345535584596"/>
    <s v="Y"/>
    <x v="1"/>
  </r>
  <r>
    <n v="72"/>
    <n v="690"/>
    <n v="2510"/>
    <n v="3236.4019754550973"/>
    <n v="77.55526102863189"/>
    <s v="Y"/>
    <x v="1"/>
  </r>
  <r>
    <n v="73"/>
    <n v="597"/>
    <n v="1610"/>
    <n v="1962.3085150152319"/>
    <n v="82.04622197175263"/>
    <s v="Y"/>
    <x v="1"/>
  </r>
  <r>
    <n v="74"/>
    <n v="640"/>
    <n v="2020"/>
    <n v="2495.5023897251385"/>
    <n v="80.945624749431246"/>
    <s v="Y"/>
    <x v="0"/>
  </r>
  <r>
    <n v="75"/>
    <n v="608"/>
    <n v="1870"/>
    <n v="2090.1178294972915"/>
    <n v="89.468640169906905"/>
    <s v="Y"/>
    <x v="0"/>
  </r>
  <r>
    <n v="76"/>
    <n v="676"/>
    <n v="2445"/>
    <n v="3015.058764996149"/>
    <n v="81.09294679047899"/>
    <s v="Y"/>
    <x v="0"/>
  </r>
  <r>
    <n v="77"/>
    <n v="620"/>
    <n v="2080"/>
    <n v="2236.1744391155362"/>
    <n v="93.015999271626271"/>
    <s v="Y"/>
    <x v="0"/>
  </r>
  <r>
    <n v="78"/>
    <n v="530"/>
    <n v="1200"/>
    <n v="1300.4612180808344"/>
    <n v="92.274954709599811"/>
    <s v="Y"/>
    <x v="1"/>
  </r>
  <r>
    <n v="79"/>
    <n v="582"/>
    <n v="1485"/>
    <n v="1797.1065825492519"/>
    <n v="82.632828482186127"/>
    <s v="Y"/>
    <x v="1"/>
  </r>
  <r>
    <n v="80"/>
    <n v="609"/>
    <n v="1640"/>
    <n v="2102.0225142495519"/>
    <n v="78.020096782146041"/>
    <s v="Y"/>
    <x v="1"/>
  </r>
  <r>
    <n v="81"/>
    <n v="691"/>
    <n v="2630"/>
    <n v="3252.6409976265777"/>
    <n v="80.857371038460343"/>
    <s v="Y"/>
    <x v="0"/>
  </r>
  <r>
    <n v="82"/>
    <n v="595"/>
    <n v="1480"/>
    <n v="1939.6824374265827"/>
    <n v="76.301149685282866"/>
    <s v="Y"/>
    <x v="1"/>
  </r>
  <r>
    <n v="83"/>
    <n v="667"/>
    <n v="2130"/>
    <n v="2878.5838335409348"/>
    <n v="73.994718346621696"/>
    <s v="Y"/>
    <x v="1"/>
  </r>
  <r>
    <n v="84"/>
    <n v="573"/>
    <n v="1535"/>
    <n v="1702.8734468500274"/>
    <n v="90.141754388116198"/>
    <s v="Y"/>
    <x v="0"/>
  </r>
  <r>
    <n v="85"/>
    <n v="773"/>
    <n v="3620"/>
    <n v="4792.3478215765017"/>
    <n v="75.537088182575957"/>
    <s v="Y"/>
    <x v="0"/>
  </r>
  <r>
    <n v="86"/>
    <n v="596"/>
    <n v="1825"/>
    <n v="1950.9721668408827"/>
    <n v="93.543107944750261"/>
    <s v="Y"/>
    <x v="1"/>
  </r>
  <r>
    <n v="87"/>
    <n v="660"/>
    <n v="2330"/>
    <n v="2775.5166773219953"/>
    <n v="83.948333621548983"/>
    <s v="Y"/>
    <x v="1"/>
  </r>
  <r>
    <n v="88"/>
    <n v="655"/>
    <n v="2305"/>
    <n v="2703.522154132098"/>
    <n v="85.259149679132776"/>
    <s v="Y"/>
    <x v="0"/>
  </r>
  <r>
    <n v="89"/>
    <n v="573"/>
    <n v="1465"/>
    <n v="1702.8734468500274"/>
    <n v="86.031055490938243"/>
    <s v="Y"/>
    <x v="0"/>
  </r>
  <r>
    <n v="90"/>
    <n v="699"/>
    <n v="2535"/>
    <n v="3384.6449621054717"/>
    <n v="74.897072761896524"/>
    <s v="Y"/>
    <x v="1"/>
  </r>
  <r>
    <n v="91"/>
    <n v="642"/>
    <n v="2085"/>
    <n v="2522.5573985494884"/>
    <n v="82.654214377794105"/>
    <s v="Y"/>
    <x v="0"/>
  </r>
  <r>
    <n v="92"/>
    <n v="664"/>
    <n v="2010"/>
    <n v="2834.0850705443236"/>
    <n v="70.922359419999808"/>
    <s v="Y"/>
    <x v="1"/>
  </r>
  <r>
    <n v="93"/>
    <n v="594"/>
    <n v="1605"/>
    <n v="1928.4392129284936"/>
    <n v="83.227928017636373"/>
    <s v="Y"/>
    <x v="0"/>
  </r>
  <r>
    <n v="94"/>
    <n v="647"/>
    <n v="2060"/>
    <n v="2591.1060836126994"/>
    <n v="79.502727156882955"/>
    <s v="Y"/>
    <x v="1"/>
  </r>
  <r>
    <n v="95"/>
    <n v="660"/>
    <n v="2285"/>
    <n v="2775.5166773219953"/>
    <n v="82.327013873493328"/>
    <s v="Y"/>
    <x v="0"/>
  </r>
  <r>
    <n v="96"/>
    <n v="649"/>
    <n v="2165"/>
    <n v="2618.8925013340627"/>
    <n v="82.66853255325104"/>
    <s v="Y"/>
    <x v="1"/>
  </r>
  <r>
    <n v="97"/>
    <n v="641"/>
    <n v="2025"/>
    <n v="2509.0039787651381"/>
    <n v="80.709318005810758"/>
    <s v="Y"/>
    <x v="1"/>
  </r>
  <r>
    <n v="98"/>
    <n v="663"/>
    <n v="2465"/>
    <n v="2819.3614302798505"/>
    <n v="87.431145702923345"/>
    <s v="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597DD-139F-6C4A-9A86-132B0AB60492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4" indent="0" outline="1" outlineData="1" multipleFieldFilters="0" rowHeaderCaption="Sex">
  <location ref="R3:T5" firstHeaderRow="0" firstDataRow="1" firstDataCol="1"/>
  <pivotFields count="7">
    <pivotField showAll="0"/>
    <pivotField dataField="1" showAll="0"/>
    <pivotField dataField="1" showAll="0"/>
    <pivotField showAll="0"/>
    <pivotField showAll="0"/>
    <pivotField showAll="0"/>
    <pivotField axis="axisRow" showAll="0">
      <items count="3">
        <item n="Male" x="1"/>
        <item n="Female" x="0"/>
        <item t="default"/>
      </items>
    </pivotField>
  </pivotFields>
  <rowFields count="1">
    <field x="6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Mean Length" fld="1" subtotal="average" baseField="4" baseItem="0"/>
    <dataField name="Mean Weight" fld="2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5"/>
  <sheetViews>
    <sheetView topLeftCell="A225" zoomScale="75" workbookViewId="0">
      <selection activeCell="F58" sqref="F58"/>
    </sheetView>
  </sheetViews>
  <sheetFormatPr baseColWidth="10" defaultRowHeight="16" x14ac:dyDescent="0.2"/>
  <cols>
    <col min="2" max="2" width="13.33203125" bestFit="1" customWidth="1"/>
    <col min="4" max="4" width="10.83203125" style="2"/>
    <col min="5" max="5" width="10.83203125" style="25"/>
    <col min="7" max="8" width="10.83203125" style="4"/>
    <col min="9" max="9" width="10.83203125" style="3" customWidth="1"/>
    <col min="10" max="11" width="10.83203125" style="4"/>
    <col min="12" max="12" width="10.83203125" style="3"/>
    <col min="13" max="13" width="22.33203125" style="16" hidden="1" customWidth="1"/>
    <col min="14" max="14" width="17.5" style="14" hidden="1" customWidth="1"/>
    <col min="15" max="15" width="17.5" style="4" customWidth="1"/>
    <col min="16" max="16" width="27.1640625" style="4" customWidth="1"/>
    <col min="17" max="17" width="12.83203125" style="4" customWidth="1"/>
    <col min="19" max="19" width="12.83203125" bestFit="1" customWidth="1"/>
    <col min="20" max="20" width="12.83203125" customWidth="1"/>
    <col min="22" max="22" width="12.1640625" bestFit="1" customWidth="1"/>
    <col min="23" max="23" width="10.6640625" bestFit="1" customWidth="1"/>
    <col min="24" max="24" width="13.83203125" bestFit="1" customWidth="1"/>
    <col min="26" max="26" width="12.33203125" style="29" bestFit="1" customWidth="1"/>
    <col min="27" max="27" width="10.83203125" style="29"/>
    <col min="36" max="36" width="13.83203125" bestFit="1" customWidth="1"/>
    <col min="50" max="50" width="23.83203125" bestFit="1" customWidth="1"/>
    <col min="57" max="57" width="0" hidden="1" customWidth="1"/>
  </cols>
  <sheetData>
    <row r="1" spans="1:57" x14ac:dyDescent="0.2">
      <c r="R1" s="88" t="s">
        <v>63</v>
      </c>
      <c r="S1" s="88"/>
      <c r="T1" s="88"/>
      <c r="U1" s="88"/>
      <c r="V1" s="88"/>
      <c r="W1" s="88"/>
      <c r="X1" s="88"/>
      <c r="Y1" s="88"/>
      <c r="Z1" s="88"/>
      <c r="AA1" s="88"/>
      <c r="AB1" s="13"/>
      <c r="AC1" s="27"/>
      <c r="AD1" t="s">
        <v>16</v>
      </c>
      <c r="AH1" t="s">
        <v>23</v>
      </c>
    </row>
    <row r="2" spans="1:57" x14ac:dyDescent="0.2">
      <c r="A2" t="s">
        <v>0</v>
      </c>
      <c r="B2" t="s">
        <v>10</v>
      </c>
      <c r="C2" t="s">
        <v>15</v>
      </c>
      <c r="D2" s="2" t="s">
        <v>27</v>
      </c>
      <c r="E2" s="25" t="s">
        <v>21</v>
      </c>
      <c r="F2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7" t="s">
        <v>76</v>
      </c>
      <c r="N2" s="15" t="s">
        <v>74</v>
      </c>
      <c r="O2" s="3" t="s">
        <v>75</v>
      </c>
      <c r="P2" s="3" t="s">
        <v>8</v>
      </c>
      <c r="Q2" s="3" t="s">
        <v>9</v>
      </c>
      <c r="R2" s="3" t="s">
        <v>20</v>
      </c>
      <c r="S2" s="3" t="s">
        <v>42</v>
      </c>
      <c r="T2" s="3" t="s">
        <v>69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28" t="s">
        <v>130</v>
      </c>
      <c r="AA2" s="28" t="s">
        <v>132</v>
      </c>
      <c r="AB2" s="3" t="s">
        <v>133</v>
      </c>
      <c r="AC2" s="3"/>
      <c r="AD2" s="5" t="s">
        <v>17</v>
      </c>
      <c r="AE2" s="5" t="s">
        <v>131</v>
      </c>
      <c r="AF2" s="5"/>
      <c r="AG2" t="s">
        <v>24</v>
      </c>
      <c r="AH2" s="11">
        <v>100</v>
      </c>
      <c r="AI2" s="11">
        <f t="array" ref="AI2:AI74">FREQUENCY(G3:G3999,BE4:BE74)</f>
        <v>0</v>
      </c>
      <c r="AJ2" s="22" t="s">
        <v>78</v>
      </c>
      <c r="AK2" s="22" t="s">
        <v>79</v>
      </c>
      <c r="AL2" s="22"/>
      <c r="AM2" s="22" t="s">
        <v>123</v>
      </c>
      <c r="AQ2" t="s">
        <v>60</v>
      </c>
    </row>
    <row r="3" spans="1:57" x14ac:dyDescent="0.2">
      <c r="A3" s="6">
        <v>44060</v>
      </c>
      <c r="B3" s="6" t="s">
        <v>13</v>
      </c>
      <c r="C3" s="6"/>
      <c r="D3" s="7">
        <v>1</v>
      </c>
      <c r="E3" s="26" t="s">
        <v>19</v>
      </c>
      <c r="F3" s="8">
        <v>151</v>
      </c>
      <c r="G3" s="9">
        <v>312</v>
      </c>
      <c r="H3" s="9">
        <v>167</v>
      </c>
      <c r="I3" s="10" t="s">
        <v>12</v>
      </c>
      <c r="J3" s="9"/>
      <c r="K3" s="9">
        <v>61170608</v>
      </c>
      <c r="L3" s="10"/>
      <c r="M3" s="18">
        <f>-6.301+3.456*LOG10(G3)</f>
        <v>2.3187982769277387</v>
      </c>
      <c r="N3" s="19">
        <f>10^M3</f>
        <v>208.35228941355498</v>
      </c>
      <c r="O3" s="20">
        <f>(H3/N3)*100</f>
        <v>80.152706970512085</v>
      </c>
      <c r="P3" s="9" t="s">
        <v>19</v>
      </c>
      <c r="Q3" s="9"/>
      <c r="AH3" s="11">
        <v>110</v>
      </c>
      <c r="AI3" s="12">
        <v>0</v>
      </c>
      <c r="AJ3" s="23" t="s">
        <v>20</v>
      </c>
      <c r="AK3" s="23">
        <f>COUNT(R3:R3999)</f>
        <v>68</v>
      </c>
      <c r="AL3" s="22"/>
      <c r="AM3" s="22" t="s">
        <v>124</v>
      </c>
      <c r="AN3" t="s">
        <v>62</v>
      </c>
      <c r="AO3" t="s">
        <v>25</v>
      </c>
      <c r="AQ3" t="s">
        <v>61</v>
      </c>
      <c r="AR3" t="s">
        <v>62</v>
      </c>
      <c r="AS3" t="s">
        <v>70</v>
      </c>
      <c r="AT3" t="s">
        <v>25</v>
      </c>
      <c r="AW3" t="s">
        <v>71</v>
      </c>
    </row>
    <row r="4" spans="1:57" x14ac:dyDescent="0.2">
      <c r="A4" s="6">
        <v>44060</v>
      </c>
      <c r="B4" s="6" t="s">
        <v>13</v>
      </c>
      <c r="C4" s="6"/>
      <c r="D4" s="7">
        <v>1</v>
      </c>
      <c r="E4" s="26" t="s">
        <v>19</v>
      </c>
      <c r="F4" s="8">
        <v>152</v>
      </c>
      <c r="G4" s="9">
        <v>583</v>
      </c>
      <c r="H4" s="9">
        <v>1707</v>
      </c>
      <c r="I4" s="10" t="s">
        <v>12</v>
      </c>
      <c r="J4" s="9"/>
      <c r="K4" s="9">
        <v>61170558</v>
      </c>
      <c r="L4" s="10"/>
      <c r="M4" s="18">
        <f>-6.301+3.456*LOG10(G4)</f>
        <v>3.2571505252471518</v>
      </c>
      <c r="N4" s="19">
        <f>10^M4</f>
        <v>1807.8005960453315</v>
      </c>
      <c r="O4" s="20">
        <f>(H4/N4)*100</f>
        <v>94.424130832469103</v>
      </c>
      <c r="P4" s="9" t="s">
        <v>19</v>
      </c>
      <c r="Q4" s="9"/>
      <c r="AH4" s="11">
        <v>120</v>
      </c>
      <c r="AI4" s="12">
        <v>0</v>
      </c>
      <c r="AJ4" s="23" t="s">
        <v>42</v>
      </c>
      <c r="AK4" s="23">
        <f>COUNT(S3:S3999)</f>
        <v>105</v>
      </c>
      <c r="AL4" s="22"/>
      <c r="AM4" s="22">
        <f>COUNTIF(J3:J999,"M")</f>
        <v>68</v>
      </c>
      <c r="AN4">
        <f>COUNTIF(J3:J1509,"F")</f>
        <v>60</v>
      </c>
      <c r="AO4">
        <f>SUM(AM4:AN4)</f>
        <v>128</v>
      </c>
      <c r="AQ4">
        <f>COUNTIF(J3:J150,"M")</f>
        <v>23</v>
      </c>
      <c r="AR4" s="4">
        <f>COUNTIF(J3:J150,"F")-1</f>
        <v>17</v>
      </c>
      <c r="AS4">
        <v>5</v>
      </c>
      <c r="AT4">
        <f>COUNT(Q3:Q3999)</f>
        <v>45</v>
      </c>
      <c r="AW4" t="s">
        <v>73</v>
      </c>
      <c r="BE4" s="21">
        <v>109</v>
      </c>
    </row>
    <row r="5" spans="1:57" x14ac:dyDescent="0.2">
      <c r="A5" s="1">
        <v>44096</v>
      </c>
      <c r="B5" s="1" t="s">
        <v>14</v>
      </c>
      <c r="C5" s="1"/>
      <c r="D5" s="2">
        <v>1</v>
      </c>
      <c r="E5" s="25" t="s">
        <v>22</v>
      </c>
      <c r="F5">
        <v>153</v>
      </c>
      <c r="G5" s="4">
        <v>333</v>
      </c>
      <c r="H5" s="4">
        <v>216</v>
      </c>
      <c r="I5" s="3" t="s">
        <v>12</v>
      </c>
      <c r="K5" s="4">
        <v>61170569</v>
      </c>
      <c r="M5" s="18">
        <f>-6.301+3.456*LOG10(G5)</f>
        <v>2.4165672709978416</v>
      </c>
      <c r="N5" s="19">
        <f t="shared" ref="N5:N68" si="0">10^M5</f>
        <v>260.95599052242375</v>
      </c>
      <c r="O5" s="20">
        <f>(H5/N5)*100</f>
        <v>82.772577693110776</v>
      </c>
      <c r="P5" s="4" t="s">
        <v>20</v>
      </c>
      <c r="R5">
        <v>1</v>
      </c>
      <c r="Z5" s="29">
        <v>1</v>
      </c>
      <c r="AH5" s="11">
        <v>130</v>
      </c>
      <c r="AI5" s="12">
        <v>0</v>
      </c>
      <c r="AJ5" s="23" t="s">
        <v>69</v>
      </c>
      <c r="AK5" s="23">
        <f>COUNT(T3:T3999)</f>
        <v>99</v>
      </c>
      <c r="AL5" s="22"/>
      <c r="AM5" s="22"/>
      <c r="AX5" t="s">
        <v>72</v>
      </c>
      <c r="BE5" s="21">
        <v>119</v>
      </c>
    </row>
    <row r="6" spans="1:57" x14ac:dyDescent="0.2">
      <c r="A6" s="1">
        <v>44096</v>
      </c>
      <c r="B6" s="1" t="s">
        <v>14</v>
      </c>
      <c r="C6" s="1"/>
      <c r="D6" s="2">
        <v>1</v>
      </c>
      <c r="E6" s="25" t="s">
        <v>22</v>
      </c>
      <c r="F6">
        <v>154</v>
      </c>
      <c r="G6" s="4">
        <v>297</v>
      </c>
      <c r="H6" s="4">
        <v>137</v>
      </c>
      <c r="I6" s="3" t="s">
        <v>12</v>
      </c>
      <c r="K6" s="4">
        <v>61170563</v>
      </c>
      <c r="M6" s="18">
        <f>-6.301+3.456*LOG10(G6)</f>
        <v>2.2448462888402858</v>
      </c>
      <c r="N6" s="19">
        <f t="shared" si="0"/>
        <v>175.73015368296271</v>
      </c>
      <c r="O6" s="20">
        <f>(H6/N6)*100</f>
        <v>77.960439417337369</v>
      </c>
      <c r="P6" s="4" t="s">
        <v>20</v>
      </c>
      <c r="R6">
        <v>1</v>
      </c>
      <c r="Z6" s="29">
        <v>1</v>
      </c>
      <c r="AH6" s="11">
        <v>140</v>
      </c>
      <c r="AI6" s="12">
        <v>0</v>
      </c>
      <c r="AJ6" s="23" t="s">
        <v>64</v>
      </c>
      <c r="AK6" s="23">
        <f>COUNT(U3:U3999)</f>
        <v>55</v>
      </c>
      <c r="AL6" s="22"/>
      <c r="AM6" s="22"/>
      <c r="AY6" t="s">
        <v>97</v>
      </c>
      <c r="BE6" s="21">
        <v>129</v>
      </c>
    </row>
    <row r="7" spans="1:57" x14ac:dyDescent="0.2">
      <c r="A7" s="1">
        <v>44096</v>
      </c>
      <c r="B7" s="1" t="s">
        <v>14</v>
      </c>
      <c r="C7" s="2"/>
      <c r="D7" s="2">
        <v>1</v>
      </c>
      <c r="E7" s="25" t="s">
        <v>22</v>
      </c>
      <c r="F7">
        <v>155</v>
      </c>
      <c r="G7" s="4">
        <v>363</v>
      </c>
      <c r="H7" s="4">
        <v>291</v>
      </c>
      <c r="I7" s="3" t="s">
        <v>12</v>
      </c>
      <c r="K7" s="4">
        <v>61170595</v>
      </c>
      <c r="M7" s="18">
        <f>-6.301+3.456*LOG10(G7)</f>
        <v>2.5460372961248048</v>
      </c>
      <c r="N7" s="19">
        <f t="shared" si="0"/>
        <v>351.59063295678857</v>
      </c>
      <c r="O7" s="20">
        <f>(H7/N7)*100</f>
        <v>82.766710123294061</v>
      </c>
      <c r="P7" s="4" t="s">
        <v>20</v>
      </c>
      <c r="R7">
        <v>1</v>
      </c>
      <c r="Z7" s="29">
        <v>1</v>
      </c>
      <c r="AH7" s="11">
        <v>150</v>
      </c>
      <c r="AI7" s="12">
        <v>0</v>
      </c>
      <c r="AJ7" s="23" t="s">
        <v>65</v>
      </c>
      <c r="AK7" s="23">
        <f>COUNT(V3:V3999)</f>
        <v>46</v>
      </c>
      <c r="AL7" s="22"/>
      <c r="AM7" s="22"/>
      <c r="AX7" t="s">
        <v>129</v>
      </c>
      <c r="AY7">
        <f>COUNTIF(B3:B3999,"Fleegs")</f>
        <v>36</v>
      </c>
      <c r="BE7" s="21">
        <v>139</v>
      </c>
    </row>
    <row r="8" spans="1:57" x14ac:dyDescent="0.2">
      <c r="A8" s="1">
        <v>44096</v>
      </c>
      <c r="B8" s="1" t="s">
        <v>14</v>
      </c>
      <c r="C8" s="2"/>
      <c r="D8" s="2">
        <v>1</v>
      </c>
      <c r="E8" s="25" t="s">
        <v>22</v>
      </c>
      <c r="F8">
        <v>156</v>
      </c>
      <c r="G8" s="4">
        <v>626</v>
      </c>
      <c r="H8" s="4">
        <v>2198</v>
      </c>
      <c r="I8" s="3" t="s">
        <v>12</v>
      </c>
      <c r="K8" s="4">
        <v>61170560</v>
      </c>
      <c r="M8" s="18">
        <f t="shared" ref="M8:M71" si="1">-6.301+3.456*LOG10(G8)</f>
        <v>3.3639608955752447</v>
      </c>
      <c r="N8" s="19">
        <f t="shared" si="0"/>
        <v>2311.8566183081134</v>
      </c>
      <c r="O8" s="20">
        <f t="shared" ref="O8:O71" si="2">(H8/N8)*100</f>
        <v>95.075100358454009</v>
      </c>
      <c r="P8" s="4" t="s">
        <v>20</v>
      </c>
      <c r="Q8" s="4">
        <v>52910</v>
      </c>
      <c r="R8">
        <v>1</v>
      </c>
      <c r="Z8" s="29">
        <v>1</v>
      </c>
      <c r="AH8" s="11">
        <v>160</v>
      </c>
      <c r="AI8" s="12">
        <v>1</v>
      </c>
      <c r="AJ8" s="23" t="s">
        <v>66</v>
      </c>
      <c r="AK8" s="23">
        <f>COUNT(W3:W3999)</f>
        <v>53</v>
      </c>
      <c r="AL8" s="22"/>
      <c r="AM8" s="22"/>
      <c r="AX8" t="s">
        <v>128</v>
      </c>
      <c r="AY8">
        <f>COUNTIF(B3:B3999,"Shramm-South")</f>
        <v>97</v>
      </c>
      <c r="BE8" s="21">
        <v>149</v>
      </c>
    </row>
    <row r="9" spans="1:57" x14ac:dyDescent="0.2">
      <c r="A9" s="1">
        <v>44096</v>
      </c>
      <c r="B9" s="1" t="s">
        <v>14</v>
      </c>
      <c r="C9" s="1"/>
      <c r="D9" s="2">
        <v>2</v>
      </c>
      <c r="E9" s="25" t="s">
        <v>22</v>
      </c>
      <c r="F9">
        <v>157</v>
      </c>
      <c r="G9" s="4">
        <v>357</v>
      </c>
      <c r="H9" s="4">
        <v>272</v>
      </c>
      <c r="I9" s="3" t="s">
        <v>12</v>
      </c>
      <c r="K9" s="4">
        <v>61170604</v>
      </c>
      <c r="M9" s="18">
        <f t="shared" si="1"/>
        <v>2.5210213548837395</v>
      </c>
      <c r="N9" s="19">
        <f t="shared" si="0"/>
        <v>331.91077768124671</v>
      </c>
      <c r="O9" s="20">
        <f t="shared" si="2"/>
        <v>81.949734172602689</v>
      </c>
      <c r="P9" s="4" t="s">
        <v>20</v>
      </c>
      <c r="R9">
        <v>1</v>
      </c>
      <c r="Z9" s="29">
        <v>1</v>
      </c>
      <c r="AH9" s="11">
        <v>170</v>
      </c>
      <c r="AI9" s="12">
        <v>0</v>
      </c>
      <c r="AJ9" s="23" t="s">
        <v>67</v>
      </c>
      <c r="AK9" s="23">
        <f>COUNT(X3:X3999)</f>
        <v>41</v>
      </c>
      <c r="AL9" s="22"/>
      <c r="AM9" s="22"/>
      <c r="AX9" t="s">
        <v>127</v>
      </c>
      <c r="AY9">
        <f>COUNTIF(B3:B3999,"Shramm-North")</f>
        <v>81</v>
      </c>
      <c r="BE9" s="21">
        <v>159</v>
      </c>
    </row>
    <row r="10" spans="1:57" x14ac:dyDescent="0.2">
      <c r="A10" s="1">
        <v>44096</v>
      </c>
      <c r="B10" s="1" t="s">
        <v>14</v>
      </c>
      <c r="C10" s="1"/>
      <c r="D10" s="2">
        <v>2</v>
      </c>
      <c r="E10" s="25" t="s">
        <v>22</v>
      </c>
      <c r="F10">
        <v>158</v>
      </c>
      <c r="G10" s="4">
        <v>336</v>
      </c>
      <c r="H10" s="4">
        <v>211</v>
      </c>
      <c r="I10" s="3" t="s">
        <v>12</v>
      </c>
      <c r="K10" s="4">
        <v>61170623</v>
      </c>
      <c r="M10" s="18">
        <f t="shared" si="1"/>
        <v>2.4300285426593007</v>
      </c>
      <c r="N10" s="19">
        <f t="shared" si="0"/>
        <v>269.17117025260399</v>
      </c>
      <c r="O10" s="20">
        <f t="shared" si="2"/>
        <v>78.388781310415538</v>
      </c>
      <c r="P10" s="4" t="s">
        <v>20</v>
      </c>
      <c r="R10">
        <v>1</v>
      </c>
      <c r="Z10" s="29">
        <v>1</v>
      </c>
      <c r="AH10" s="11">
        <v>180</v>
      </c>
      <c r="AI10" s="12">
        <v>0</v>
      </c>
      <c r="AJ10" s="23" t="s">
        <v>68</v>
      </c>
      <c r="AK10" s="23">
        <f>COUNT(Y3:Y3999)</f>
        <v>33</v>
      </c>
      <c r="AL10" s="22"/>
      <c r="AM10" s="22"/>
      <c r="AX10" t="s">
        <v>126</v>
      </c>
      <c r="AY10">
        <f>COUNTIF(B3:B3999,"Olivet-South")</f>
        <v>50</v>
      </c>
      <c r="BE10" s="21">
        <v>169</v>
      </c>
    </row>
    <row r="11" spans="1:57" x14ac:dyDescent="0.2">
      <c r="A11" s="1">
        <v>44096</v>
      </c>
      <c r="B11" s="1" t="s">
        <v>14</v>
      </c>
      <c r="C11" s="1"/>
      <c r="D11" s="2">
        <v>2</v>
      </c>
      <c r="E11" s="25" t="s">
        <v>22</v>
      </c>
      <c r="F11">
        <v>159</v>
      </c>
      <c r="G11" s="4">
        <v>318</v>
      </c>
      <c r="H11" s="4">
        <v>200</v>
      </c>
      <c r="I11" s="3" t="s">
        <v>12</v>
      </c>
      <c r="K11" s="4">
        <v>61170619</v>
      </c>
      <c r="M11" s="18">
        <f t="shared" si="1"/>
        <v>2.347388126666198</v>
      </c>
      <c r="N11" s="19">
        <f t="shared" si="0"/>
        <v>222.52977389957258</v>
      </c>
      <c r="O11" s="20">
        <f t="shared" si="2"/>
        <v>89.87561371911508</v>
      </c>
      <c r="P11" s="4" t="s">
        <v>20</v>
      </c>
      <c r="R11">
        <v>1</v>
      </c>
      <c r="Z11" s="29">
        <v>1</v>
      </c>
      <c r="AH11" s="11">
        <v>190</v>
      </c>
      <c r="AI11" s="11">
        <v>2</v>
      </c>
      <c r="AJ11" s="24" t="s">
        <v>134</v>
      </c>
      <c r="AK11" s="22">
        <f>COUNT(Z3:Z3999)</f>
        <v>54</v>
      </c>
      <c r="AL11" s="22"/>
      <c r="AM11" s="22"/>
      <c r="AX11" t="s">
        <v>125</v>
      </c>
      <c r="AY11">
        <f>COUNTIF(B3:B3999,"Olivet-North")</f>
        <v>7</v>
      </c>
      <c r="BE11" s="21">
        <v>179</v>
      </c>
    </row>
    <row r="12" spans="1:57" x14ac:dyDescent="0.2">
      <c r="A12" s="1">
        <v>44096</v>
      </c>
      <c r="B12" s="1" t="s">
        <v>14</v>
      </c>
      <c r="C12" s="1"/>
      <c r="D12" s="2">
        <v>2</v>
      </c>
      <c r="E12" s="25" t="s">
        <v>22</v>
      </c>
      <c r="F12">
        <v>160</v>
      </c>
      <c r="G12" s="4">
        <v>307</v>
      </c>
      <c r="H12" s="4">
        <v>159</v>
      </c>
      <c r="I12" s="3" t="s">
        <v>12</v>
      </c>
      <c r="K12" s="4">
        <v>61170599</v>
      </c>
      <c r="M12" s="18">
        <f t="shared" si="1"/>
        <v>2.2945502256491572</v>
      </c>
      <c r="N12" s="19">
        <f t="shared" si="0"/>
        <v>197.03810663077005</v>
      </c>
      <c r="O12" s="20">
        <f t="shared" si="2"/>
        <v>80.695050677659168</v>
      </c>
      <c r="P12" s="4" t="s">
        <v>20</v>
      </c>
      <c r="R12">
        <v>1</v>
      </c>
      <c r="Z12" s="29">
        <v>1</v>
      </c>
      <c r="AH12" s="11">
        <v>200</v>
      </c>
      <c r="AI12" s="11">
        <v>2</v>
      </c>
      <c r="AJ12" s="24" t="s">
        <v>135</v>
      </c>
      <c r="AK12" s="22">
        <f>COUNT(AA4:AA3999)</f>
        <v>195</v>
      </c>
      <c r="AL12" s="22"/>
      <c r="AM12" s="22"/>
      <c r="AX12" t="s">
        <v>25</v>
      </c>
      <c r="AY12">
        <f>SUM(AY7+AY8+AY9+AY10+AY11)</f>
        <v>271</v>
      </c>
      <c r="BE12" s="21">
        <v>189</v>
      </c>
    </row>
    <row r="13" spans="1:57" x14ac:dyDescent="0.2">
      <c r="A13" s="1">
        <v>44096</v>
      </c>
      <c r="B13" s="1" t="s">
        <v>14</v>
      </c>
      <c r="C13" s="1"/>
      <c r="D13" s="2">
        <v>2</v>
      </c>
      <c r="E13" s="25" t="s">
        <v>22</v>
      </c>
      <c r="F13">
        <v>161</v>
      </c>
      <c r="G13" s="4">
        <v>328</v>
      </c>
      <c r="H13" s="4">
        <v>197</v>
      </c>
      <c r="I13" s="3" t="s">
        <v>12</v>
      </c>
      <c r="K13" s="4">
        <v>61170621</v>
      </c>
      <c r="M13" s="18">
        <f t="shared" si="1"/>
        <v>2.3938600038675624</v>
      </c>
      <c r="N13" s="19">
        <f t="shared" si="0"/>
        <v>247.66235818842901</v>
      </c>
      <c r="O13" s="20">
        <f t="shared" si="2"/>
        <v>79.543779458853592</v>
      </c>
      <c r="P13" s="4" t="s">
        <v>20</v>
      </c>
      <c r="R13">
        <v>1</v>
      </c>
      <c r="Z13" s="29">
        <v>1</v>
      </c>
      <c r="AH13" s="11">
        <v>210</v>
      </c>
      <c r="AI13" s="11">
        <v>0</v>
      </c>
      <c r="AJ13" s="24" t="s">
        <v>136</v>
      </c>
      <c r="AK13" s="22">
        <f>COUNT(AB4:AB3999)</f>
        <v>22</v>
      </c>
      <c r="AL13" s="22"/>
      <c r="AM13" s="22"/>
      <c r="BE13" s="21">
        <v>199</v>
      </c>
    </row>
    <row r="14" spans="1:57" x14ac:dyDescent="0.2">
      <c r="A14" s="1">
        <v>44096</v>
      </c>
      <c r="B14" s="1" t="s">
        <v>14</v>
      </c>
      <c r="C14" s="1"/>
      <c r="D14" s="2">
        <v>2</v>
      </c>
      <c r="E14" s="25" t="s">
        <v>22</v>
      </c>
      <c r="F14">
        <v>162</v>
      </c>
      <c r="G14" s="4">
        <v>294</v>
      </c>
      <c r="H14" s="4">
        <v>131</v>
      </c>
      <c r="I14" s="3" t="s">
        <v>12</v>
      </c>
      <c r="K14" s="4">
        <v>61170596</v>
      </c>
      <c r="M14" s="18">
        <f t="shared" si="1"/>
        <v>2.2296083739044157</v>
      </c>
      <c r="N14" s="19">
        <f t="shared" si="0"/>
        <v>169.67129474180527</v>
      </c>
      <c r="O14" s="20">
        <f t="shared" si="2"/>
        <v>77.208110069147097</v>
      </c>
      <c r="P14" s="4" t="s">
        <v>20</v>
      </c>
      <c r="R14">
        <v>1</v>
      </c>
      <c r="Z14" s="29">
        <v>1</v>
      </c>
      <c r="AH14" s="11">
        <v>220</v>
      </c>
      <c r="AI14" s="11">
        <v>0</v>
      </c>
      <c r="AJ14" s="22"/>
      <c r="AK14" s="22"/>
      <c r="AL14" s="22"/>
      <c r="AM14" s="22"/>
      <c r="BE14" s="21">
        <v>209</v>
      </c>
    </row>
    <row r="15" spans="1:57" x14ac:dyDescent="0.2">
      <c r="A15" s="1">
        <v>44096</v>
      </c>
      <c r="B15" s="1" t="s">
        <v>14</v>
      </c>
      <c r="C15" s="1"/>
      <c r="D15" s="2">
        <v>2</v>
      </c>
      <c r="E15" s="25" t="s">
        <v>22</v>
      </c>
      <c r="F15">
        <v>163</v>
      </c>
      <c r="G15" s="4">
        <v>336</v>
      </c>
      <c r="H15" s="4">
        <v>219</v>
      </c>
      <c r="I15" s="3" t="s">
        <v>12</v>
      </c>
      <c r="K15" s="4">
        <v>61170592</v>
      </c>
      <c r="M15" s="18">
        <f t="shared" si="1"/>
        <v>2.4300285426593007</v>
      </c>
      <c r="N15" s="19">
        <f t="shared" si="0"/>
        <v>269.17117025260399</v>
      </c>
      <c r="O15" s="20">
        <f t="shared" si="2"/>
        <v>81.360867805597152</v>
      </c>
      <c r="P15" s="4" t="s">
        <v>20</v>
      </c>
      <c r="R15">
        <v>1</v>
      </c>
      <c r="Z15" s="29">
        <v>1</v>
      </c>
      <c r="AH15" s="11">
        <v>230</v>
      </c>
      <c r="AI15" s="11">
        <v>0</v>
      </c>
      <c r="AJ15" s="22"/>
      <c r="AK15" s="22"/>
      <c r="AL15" s="22"/>
      <c r="AM15" s="22"/>
      <c r="BE15" s="21">
        <v>219</v>
      </c>
    </row>
    <row r="16" spans="1:57" x14ac:dyDescent="0.2">
      <c r="A16" s="1">
        <v>44096</v>
      </c>
      <c r="B16" s="1" t="s">
        <v>14</v>
      </c>
      <c r="C16" s="1"/>
      <c r="D16" s="2">
        <v>2</v>
      </c>
      <c r="E16" s="25" t="s">
        <v>22</v>
      </c>
      <c r="F16">
        <v>164</v>
      </c>
      <c r="G16" s="4">
        <v>341</v>
      </c>
      <c r="H16" s="4">
        <v>209</v>
      </c>
      <c r="I16" s="3" t="s">
        <v>12</v>
      </c>
      <c r="K16" s="4">
        <v>61170589</v>
      </c>
      <c r="M16" s="18">
        <f t="shared" si="1"/>
        <v>2.4521991337980715</v>
      </c>
      <c r="N16" s="19">
        <f t="shared" si="0"/>
        <v>283.26905504636312</v>
      </c>
      <c r="O16" s="20">
        <f t="shared" si="2"/>
        <v>73.781444275934987</v>
      </c>
      <c r="P16" s="4" t="s">
        <v>20</v>
      </c>
      <c r="R16">
        <v>1</v>
      </c>
      <c r="Z16" s="29">
        <v>1</v>
      </c>
      <c r="AH16" s="11">
        <v>240</v>
      </c>
      <c r="AI16" s="11">
        <v>0</v>
      </c>
      <c r="AJ16" s="22"/>
      <c r="AK16" s="22"/>
      <c r="AL16" s="22"/>
      <c r="AM16" s="22"/>
      <c r="BE16" s="21">
        <v>229</v>
      </c>
    </row>
    <row r="17" spans="1:57" x14ac:dyDescent="0.2">
      <c r="A17" s="1">
        <v>44096</v>
      </c>
      <c r="B17" s="1" t="s">
        <v>14</v>
      </c>
      <c r="C17" s="1"/>
      <c r="D17" s="2">
        <v>2</v>
      </c>
      <c r="E17" s="25" t="s">
        <v>22</v>
      </c>
      <c r="F17">
        <v>165</v>
      </c>
      <c r="G17" s="4">
        <v>317</v>
      </c>
      <c r="H17" s="4">
        <v>177</v>
      </c>
      <c r="I17" s="3" t="s">
        <v>12</v>
      </c>
      <c r="K17" s="4">
        <v>61170545</v>
      </c>
      <c r="M17" s="18">
        <f t="shared" si="1"/>
        <v>2.3426608102245492</v>
      </c>
      <c r="N17" s="19">
        <f t="shared" si="0"/>
        <v>220.12066198390553</v>
      </c>
      <c r="O17" s="20">
        <f t="shared" si="2"/>
        <v>80.410443256318047</v>
      </c>
      <c r="P17" s="4" t="s">
        <v>20</v>
      </c>
      <c r="R17">
        <v>1</v>
      </c>
      <c r="Z17" s="29">
        <v>1</v>
      </c>
      <c r="AH17" s="11">
        <v>250</v>
      </c>
      <c r="AI17" s="11">
        <v>0</v>
      </c>
      <c r="AJ17" s="22"/>
      <c r="AK17" s="22"/>
      <c r="AL17" s="22"/>
      <c r="AM17" s="22"/>
      <c r="BE17" s="21">
        <v>239</v>
      </c>
    </row>
    <row r="18" spans="1:57" x14ac:dyDescent="0.2">
      <c r="A18" s="1">
        <v>44096</v>
      </c>
      <c r="B18" s="1" t="s">
        <v>14</v>
      </c>
      <c r="C18" s="1"/>
      <c r="D18" s="2">
        <v>2</v>
      </c>
      <c r="E18" s="25" t="s">
        <v>22</v>
      </c>
      <c r="F18">
        <v>166</v>
      </c>
      <c r="G18" s="4">
        <v>318</v>
      </c>
      <c r="H18" s="4">
        <v>169</v>
      </c>
      <c r="I18" s="3" t="s">
        <v>12</v>
      </c>
      <c r="K18" s="4">
        <v>61170579</v>
      </c>
      <c r="M18" s="18">
        <f t="shared" si="1"/>
        <v>2.347388126666198</v>
      </c>
      <c r="N18" s="19">
        <f t="shared" si="0"/>
        <v>222.52977389957258</v>
      </c>
      <c r="O18" s="20">
        <f t="shared" si="2"/>
        <v>75.944893592652235</v>
      </c>
      <c r="P18" s="4" t="s">
        <v>20</v>
      </c>
      <c r="R18">
        <v>1</v>
      </c>
      <c r="Z18" s="29">
        <v>1</v>
      </c>
      <c r="AH18" s="11">
        <v>260</v>
      </c>
      <c r="AI18" s="11">
        <v>1</v>
      </c>
      <c r="AJ18" s="22"/>
      <c r="AK18" s="22"/>
      <c r="AL18" s="22"/>
      <c r="AM18" s="22"/>
      <c r="BE18" s="21">
        <v>249</v>
      </c>
    </row>
    <row r="19" spans="1:57" x14ac:dyDescent="0.2">
      <c r="A19" s="1">
        <v>44096</v>
      </c>
      <c r="B19" s="1" t="s">
        <v>14</v>
      </c>
      <c r="C19" s="1"/>
      <c r="D19" s="2">
        <v>2</v>
      </c>
      <c r="E19" s="25" t="s">
        <v>22</v>
      </c>
      <c r="F19">
        <v>167</v>
      </c>
      <c r="G19" s="4">
        <v>360</v>
      </c>
      <c r="H19" s="4">
        <v>272</v>
      </c>
      <c r="I19" s="3" t="s">
        <v>12</v>
      </c>
      <c r="K19" s="4">
        <v>61170605</v>
      </c>
      <c r="M19" s="18">
        <f t="shared" si="1"/>
        <v>2.5335814426517445</v>
      </c>
      <c r="N19" s="19">
        <f t="shared" si="0"/>
        <v>341.65001384006013</v>
      </c>
      <c r="O19" s="20">
        <f t="shared" si="2"/>
        <v>79.613636464634823</v>
      </c>
      <c r="P19" s="4" t="s">
        <v>20</v>
      </c>
      <c r="R19">
        <v>1</v>
      </c>
      <c r="Z19" s="29">
        <v>1</v>
      </c>
      <c r="AH19" s="11">
        <v>270</v>
      </c>
      <c r="AI19" s="11">
        <v>0</v>
      </c>
      <c r="AJ19" s="22"/>
      <c r="AK19" s="22"/>
      <c r="AL19" s="22"/>
      <c r="AM19" s="22"/>
      <c r="BE19" s="21">
        <v>259</v>
      </c>
    </row>
    <row r="20" spans="1:57" x14ac:dyDescent="0.2">
      <c r="A20" s="1">
        <v>44096</v>
      </c>
      <c r="B20" s="1" t="s">
        <v>14</v>
      </c>
      <c r="C20" s="1"/>
      <c r="D20" s="2">
        <v>2</v>
      </c>
      <c r="E20" s="25" t="s">
        <v>22</v>
      </c>
      <c r="F20">
        <v>168</v>
      </c>
      <c r="G20" s="4">
        <v>297</v>
      </c>
      <c r="H20" s="4">
        <v>154</v>
      </c>
      <c r="I20" s="3" t="s">
        <v>12</v>
      </c>
      <c r="K20" s="4">
        <v>61170610</v>
      </c>
      <c r="M20" s="18">
        <f t="shared" si="1"/>
        <v>2.2448462888402858</v>
      </c>
      <c r="N20" s="19">
        <f t="shared" si="0"/>
        <v>175.73015368296271</v>
      </c>
      <c r="O20" s="20">
        <f t="shared" si="2"/>
        <v>87.634362556715004</v>
      </c>
      <c r="P20" s="4" t="s">
        <v>20</v>
      </c>
      <c r="R20">
        <v>1</v>
      </c>
      <c r="Z20" s="29">
        <v>1</v>
      </c>
      <c r="AH20" s="11">
        <v>280</v>
      </c>
      <c r="AI20" s="11">
        <v>1</v>
      </c>
      <c r="AJ20" s="22"/>
      <c r="AK20" s="22"/>
      <c r="AL20" s="22"/>
      <c r="AM20" s="22"/>
      <c r="BE20" s="21">
        <v>269</v>
      </c>
    </row>
    <row r="21" spans="1:57" x14ac:dyDescent="0.2">
      <c r="A21" s="1">
        <v>44096</v>
      </c>
      <c r="B21" s="1" t="s">
        <v>14</v>
      </c>
      <c r="C21" s="1"/>
      <c r="D21" s="2">
        <v>2</v>
      </c>
      <c r="E21" s="25" t="s">
        <v>22</v>
      </c>
      <c r="F21">
        <v>169</v>
      </c>
      <c r="G21" s="4">
        <v>353</v>
      </c>
      <c r="H21" s="4">
        <v>237</v>
      </c>
      <c r="I21" s="3" t="s">
        <v>12</v>
      </c>
      <c r="K21" s="4">
        <v>61170616</v>
      </c>
      <c r="M21" s="18">
        <f t="shared" si="1"/>
        <v>2.5041093818203137</v>
      </c>
      <c r="N21" s="19">
        <f t="shared" si="0"/>
        <v>319.23417800878013</v>
      </c>
      <c r="O21" s="20">
        <f t="shared" si="2"/>
        <v>74.240171111465898</v>
      </c>
      <c r="P21" s="4" t="s">
        <v>20</v>
      </c>
      <c r="R21">
        <v>1</v>
      </c>
      <c r="Z21" s="29">
        <v>1</v>
      </c>
      <c r="AH21" s="11">
        <v>290</v>
      </c>
      <c r="AI21" s="11">
        <v>4</v>
      </c>
      <c r="AJ21" s="22"/>
      <c r="AK21" s="22"/>
      <c r="AL21" s="22"/>
      <c r="AM21" s="22"/>
      <c r="BE21" s="21">
        <v>279</v>
      </c>
    </row>
    <row r="22" spans="1:57" x14ac:dyDescent="0.2">
      <c r="A22" s="1">
        <v>44096</v>
      </c>
      <c r="B22" s="1" t="s">
        <v>14</v>
      </c>
      <c r="C22" s="1"/>
      <c r="D22" s="2">
        <v>2</v>
      </c>
      <c r="E22" s="25" t="s">
        <v>22</v>
      </c>
      <c r="F22">
        <v>170</v>
      </c>
      <c r="G22" s="4">
        <v>345</v>
      </c>
      <c r="H22" s="4">
        <v>195</v>
      </c>
      <c r="I22" s="3" t="s">
        <v>12</v>
      </c>
      <c r="K22" s="4">
        <v>61170598</v>
      </c>
      <c r="M22" s="18">
        <f t="shared" si="1"/>
        <v>2.4697027925732353</v>
      </c>
      <c r="N22" s="19">
        <f t="shared" si="0"/>
        <v>294.91902711462728</v>
      </c>
      <c r="O22" s="20">
        <f t="shared" si="2"/>
        <v>66.119843778071541</v>
      </c>
      <c r="P22" s="4" t="s">
        <v>20</v>
      </c>
      <c r="R22">
        <v>1</v>
      </c>
      <c r="Z22" s="29">
        <v>1</v>
      </c>
      <c r="AH22" s="11">
        <v>300</v>
      </c>
      <c r="AI22" s="11">
        <v>8</v>
      </c>
      <c r="AJ22" s="22"/>
      <c r="AK22" s="22"/>
      <c r="AL22" s="22"/>
      <c r="AM22" s="22"/>
      <c r="BE22" s="21">
        <v>289</v>
      </c>
    </row>
    <row r="23" spans="1:57" x14ac:dyDescent="0.2">
      <c r="A23" s="1">
        <v>44096</v>
      </c>
      <c r="B23" s="1" t="s">
        <v>14</v>
      </c>
      <c r="C23" s="1"/>
      <c r="D23" s="2">
        <v>2</v>
      </c>
      <c r="E23" s="25" t="s">
        <v>22</v>
      </c>
      <c r="F23">
        <v>171</v>
      </c>
      <c r="G23" s="4">
        <v>316</v>
      </c>
      <c r="H23" s="4">
        <v>187</v>
      </c>
      <c r="I23" s="3" t="s">
        <v>12</v>
      </c>
      <c r="K23" s="4">
        <v>61170601</v>
      </c>
      <c r="M23" s="18">
        <f t="shared" si="1"/>
        <v>2.3379185575292034</v>
      </c>
      <c r="N23" s="19">
        <f t="shared" si="0"/>
        <v>217.73014286068167</v>
      </c>
      <c r="O23" s="20">
        <f t="shared" si="2"/>
        <v>85.886132963985204</v>
      </c>
      <c r="P23" s="4" t="s">
        <v>20</v>
      </c>
      <c r="R23">
        <v>1</v>
      </c>
      <c r="Z23" s="29">
        <v>1</v>
      </c>
      <c r="AH23" s="11">
        <v>310</v>
      </c>
      <c r="AI23" s="11">
        <v>13</v>
      </c>
      <c r="AJ23" s="22"/>
      <c r="AK23" s="22"/>
      <c r="AL23" s="22"/>
      <c r="AM23" s="22"/>
      <c r="BE23" s="21">
        <v>299</v>
      </c>
    </row>
    <row r="24" spans="1:57" x14ac:dyDescent="0.2">
      <c r="A24" s="1">
        <v>44096</v>
      </c>
      <c r="B24" s="1" t="s">
        <v>14</v>
      </c>
      <c r="C24" s="1"/>
      <c r="D24" s="2">
        <v>2</v>
      </c>
      <c r="E24" s="25" t="s">
        <v>22</v>
      </c>
      <c r="F24">
        <v>172</v>
      </c>
      <c r="G24" s="4">
        <v>362</v>
      </c>
      <c r="H24" s="4">
        <v>307</v>
      </c>
      <c r="I24" s="3" t="s">
        <v>12</v>
      </c>
      <c r="K24" s="4">
        <v>61170607</v>
      </c>
      <c r="M24" s="18">
        <f t="shared" si="1"/>
        <v>2.5418968197626199</v>
      </c>
      <c r="N24" s="19">
        <f t="shared" si="0"/>
        <v>348.25456644220668</v>
      </c>
      <c r="O24" s="20">
        <f t="shared" si="2"/>
        <v>88.153905097737479</v>
      </c>
      <c r="P24" s="4" t="s">
        <v>20</v>
      </c>
      <c r="R24">
        <v>1</v>
      </c>
      <c r="Z24" s="29">
        <v>1</v>
      </c>
      <c r="AH24" s="11">
        <v>320</v>
      </c>
      <c r="AI24" s="11">
        <v>18</v>
      </c>
      <c r="AJ24" s="22"/>
      <c r="AK24" s="22"/>
      <c r="AL24" s="22"/>
      <c r="AM24" s="22"/>
      <c r="BE24" s="21">
        <v>309</v>
      </c>
    </row>
    <row r="25" spans="1:57" x14ac:dyDescent="0.2">
      <c r="A25" s="1">
        <v>44096</v>
      </c>
      <c r="B25" s="1" t="s">
        <v>14</v>
      </c>
      <c r="C25" s="1"/>
      <c r="D25" s="2">
        <v>2</v>
      </c>
      <c r="E25" s="25" t="s">
        <v>22</v>
      </c>
      <c r="F25">
        <v>173</v>
      </c>
      <c r="G25" s="4">
        <v>300</v>
      </c>
      <c r="H25" s="4">
        <v>145</v>
      </c>
      <c r="I25" s="3" t="s">
        <v>12</v>
      </c>
      <c r="K25" s="4">
        <v>61170586</v>
      </c>
      <c r="M25" s="18">
        <f t="shared" si="1"/>
        <v>2.259931056311153</v>
      </c>
      <c r="N25" s="19">
        <f t="shared" si="0"/>
        <v>181.9412006373806</v>
      </c>
      <c r="O25" s="20">
        <f t="shared" si="2"/>
        <v>79.696077354679787</v>
      </c>
      <c r="P25" s="4" t="s">
        <v>20</v>
      </c>
      <c r="R25">
        <v>1</v>
      </c>
      <c r="Z25" s="29">
        <v>1</v>
      </c>
      <c r="AH25" s="11">
        <v>330</v>
      </c>
      <c r="AI25" s="11">
        <v>22</v>
      </c>
      <c r="AJ25" s="22"/>
      <c r="AK25" s="22"/>
      <c r="AL25" s="22"/>
      <c r="AM25" s="22"/>
      <c r="BE25" s="21">
        <v>319</v>
      </c>
    </row>
    <row r="26" spans="1:57" x14ac:dyDescent="0.2">
      <c r="A26" s="1">
        <v>44096</v>
      </c>
      <c r="B26" s="1" t="s">
        <v>14</v>
      </c>
      <c r="C26" s="1"/>
      <c r="D26" s="2">
        <v>2</v>
      </c>
      <c r="E26" s="25" t="s">
        <v>22</v>
      </c>
      <c r="F26">
        <v>174</v>
      </c>
      <c r="G26" s="4">
        <v>264</v>
      </c>
      <c r="H26" s="4">
        <v>91</v>
      </c>
      <c r="I26" s="3" t="s">
        <v>12</v>
      </c>
      <c r="K26" s="4">
        <v>61170561</v>
      </c>
      <c r="M26" s="18">
        <f t="shared" si="1"/>
        <v>2.0680631712621373</v>
      </c>
      <c r="N26" s="19">
        <f t="shared" si="0"/>
        <v>116.96695155069129</v>
      </c>
      <c r="O26" s="20">
        <f t="shared" si="2"/>
        <v>77.799753514617592</v>
      </c>
      <c r="P26" s="4" t="s">
        <v>20</v>
      </c>
      <c r="R26">
        <v>1</v>
      </c>
      <c r="Z26" s="29">
        <v>1</v>
      </c>
      <c r="AH26" s="11">
        <v>340</v>
      </c>
      <c r="AI26" s="11">
        <v>14</v>
      </c>
      <c r="AJ26" s="22"/>
      <c r="AK26" s="22"/>
      <c r="AL26" s="22"/>
      <c r="AM26" s="22"/>
      <c r="BE26" s="21">
        <v>329</v>
      </c>
    </row>
    <row r="27" spans="1:57" x14ac:dyDescent="0.2">
      <c r="A27" s="1">
        <v>44096</v>
      </c>
      <c r="B27" s="1" t="s">
        <v>14</v>
      </c>
      <c r="C27" s="1"/>
      <c r="D27" s="2">
        <v>2</v>
      </c>
      <c r="E27" s="25" t="s">
        <v>22</v>
      </c>
      <c r="F27">
        <v>175</v>
      </c>
      <c r="G27" s="4">
        <v>309</v>
      </c>
      <c r="H27" s="4">
        <v>173</v>
      </c>
      <c r="I27" s="3" t="s">
        <v>12</v>
      </c>
      <c r="K27" s="4">
        <v>61170617</v>
      </c>
      <c r="M27" s="18">
        <f t="shared" si="1"/>
        <v>2.3042965048922284</v>
      </c>
      <c r="N27" s="19">
        <f t="shared" si="0"/>
        <v>201.50995447007887</v>
      </c>
      <c r="O27" s="20">
        <f t="shared" si="2"/>
        <v>85.851838165983935</v>
      </c>
      <c r="P27" s="4" t="s">
        <v>20</v>
      </c>
      <c r="R27">
        <v>1</v>
      </c>
      <c r="Z27" s="29">
        <v>1</v>
      </c>
      <c r="AH27" s="11">
        <v>350</v>
      </c>
      <c r="AI27" s="11">
        <v>21</v>
      </c>
      <c r="AJ27" s="22"/>
      <c r="AK27" s="22"/>
      <c r="AL27" s="22"/>
      <c r="AM27" s="22"/>
      <c r="BE27" s="21">
        <v>339</v>
      </c>
    </row>
    <row r="28" spans="1:57" x14ac:dyDescent="0.2">
      <c r="A28" s="1">
        <v>44096</v>
      </c>
      <c r="B28" s="1" t="s">
        <v>14</v>
      </c>
      <c r="C28" s="1"/>
      <c r="D28" s="2">
        <v>2</v>
      </c>
      <c r="E28" s="25" t="s">
        <v>22</v>
      </c>
      <c r="F28">
        <v>176</v>
      </c>
      <c r="G28" s="4">
        <v>320</v>
      </c>
      <c r="H28" s="4">
        <v>177</v>
      </c>
      <c r="I28" s="3" t="s">
        <v>12</v>
      </c>
      <c r="K28" s="4">
        <v>61170624</v>
      </c>
      <c r="M28" s="18">
        <f t="shared" si="1"/>
        <v>2.3567983250735942</v>
      </c>
      <c r="N28" s="19">
        <f t="shared" si="0"/>
        <v>227.40411806740218</v>
      </c>
      <c r="O28" s="20">
        <f t="shared" si="2"/>
        <v>77.835002067789077</v>
      </c>
      <c r="P28" s="4" t="s">
        <v>20</v>
      </c>
      <c r="R28">
        <v>1</v>
      </c>
      <c r="Z28" s="29">
        <v>1</v>
      </c>
      <c r="AH28" s="11">
        <v>360</v>
      </c>
      <c r="AI28" s="11">
        <v>14</v>
      </c>
      <c r="AJ28" s="22"/>
      <c r="AK28" s="22"/>
      <c r="AL28" s="22"/>
      <c r="AM28" s="22"/>
      <c r="BE28" s="21">
        <v>349</v>
      </c>
    </row>
    <row r="29" spans="1:57" x14ac:dyDescent="0.2">
      <c r="A29" s="1">
        <v>44096</v>
      </c>
      <c r="B29" s="1" t="s">
        <v>14</v>
      </c>
      <c r="C29" s="1"/>
      <c r="D29" s="2">
        <v>2</v>
      </c>
      <c r="E29" s="25" t="s">
        <v>22</v>
      </c>
      <c r="F29">
        <v>177</v>
      </c>
      <c r="G29" s="4">
        <v>349</v>
      </c>
      <c r="H29" s="4">
        <v>250</v>
      </c>
      <c r="I29" s="3" t="s">
        <v>12</v>
      </c>
      <c r="K29" s="4">
        <v>61170614</v>
      </c>
      <c r="M29" s="18">
        <f t="shared" si="1"/>
        <v>2.4870046755709243</v>
      </c>
      <c r="N29" s="19">
        <f t="shared" si="0"/>
        <v>306.90550293525695</v>
      </c>
      <c r="O29" s="20">
        <f t="shared" si="2"/>
        <v>81.458298273895267</v>
      </c>
      <c r="P29" s="4" t="s">
        <v>20</v>
      </c>
      <c r="R29">
        <v>1</v>
      </c>
      <c r="Z29" s="29">
        <v>1</v>
      </c>
      <c r="AH29" s="11">
        <v>370</v>
      </c>
      <c r="AI29" s="11">
        <v>5</v>
      </c>
      <c r="AJ29" s="22"/>
      <c r="AK29" s="22"/>
      <c r="AL29" s="22"/>
      <c r="AM29" s="22"/>
      <c r="BE29" s="21">
        <v>359</v>
      </c>
    </row>
    <row r="30" spans="1:57" x14ac:dyDescent="0.2">
      <c r="A30" s="1">
        <v>44096</v>
      </c>
      <c r="B30" s="1" t="s">
        <v>14</v>
      </c>
      <c r="C30" s="1"/>
      <c r="D30" s="2">
        <v>2</v>
      </c>
      <c r="E30" s="25" t="s">
        <v>22</v>
      </c>
      <c r="F30">
        <v>178</v>
      </c>
      <c r="G30" s="4">
        <v>328</v>
      </c>
      <c r="H30" s="4">
        <v>208</v>
      </c>
      <c r="I30" s="3" t="s">
        <v>12</v>
      </c>
      <c r="K30" s="4">
        <v>61170591</v>
      </c>
      <c r="M30" s="18">
        <f t="shared" si="1"/>
        <v>2.3938600038675624</v>
      </c>
      <c r="N30" s="19">
        <f t="shared" si="0"/>
        <v>247.66235818842901</v>
      </c>
      <c r="O30" s="20">
        <f t="shared" si="2"/>
        <v>83.985310291581456</v>
      </c>
      <c r="P30" s="4" t="s">
        <v>20</v>
      </c>
      <c r="R30">
        <v>1</v>
      </c>
      <c r="Z30" s="29">
        <v>1</v>
      </c>
      <c r="AH30" s="11">
        <v>380</v>
      </c>
      <c r="AI30" s="11">
        <v>4</v>
      </c>
      <c r="AJ30" s="22"/>
      <c r="AK30" s="22"/>
      <c r="AL30" s="22"/>
      <c r="AM30" s="22"/>
      <c r="BE30" s="21">
        <v>369</v>
      </c>
    </row>
    <row r="31" spans="1:57" x14ac:dyDescent="0.2">
      <c r="A31" s="1">
        <v>44096</v>
      </c>
      <c r="B31" s="1" t="s">
        <v>14</v>
      </c>
      <c r="C31" s="1"/>
      <c r="D31" s="2">
        <v>2</v>
      </c>
      <c r="E31" s="25" t="s">
        <v>22</v>
      </c>
      <c r="F31">
        <v>179</v>
      </c>
      <c r="G31" s="4">
        <v>304</v>
      </c>
      <c r="H31" s="4">
        <v>182</v>
      </c>
      <c r="I31" s="3" t="s">
        <v>12</v>
      </c>
      <c r="K31" s="4">
        <v>61170613</v>
      </c>
      <c r="M31" s="18">
        <f t="shared" si="1"/>
        <v>2.2798111049518539</v>
      </c>
      <c r="N31" s="19">
        <f t="shared" si="0"/>
        <v>190.46321238992567</v>
      </c>
      <c r="O31" s="20">
        <f t="shared" si="2"/>
        <v>95.556510738357517</v>
      </c>
      <c r="P31" s="4" t="s">
        <v>20</v>
      </c>
      <c r="R31">
        <v>1</v>
      </c>
      <c r="Z31" s="29">
        <v>1</v>
      </c>
      <c r="AH31" s="11">
        <v>390</v>
      </c>
      <c r="AI31" s="11">
        <v>6</v>
      </c>
      <c r="AJ31" s="22"/>
      <c r="AK31" s="22"/>
      <c r="AL31" s="22"/>
      <c r="AM31" s="22"/>
      <c r="BE31" s="21">
        <v>379</v>
      </c>
    </row>
    <row r="32" spans="1:57" x14ac:dyDescent="0.2">
      <c r="A32" s="1">
        <v>44096</v>
      </c>
      <c r="B32" s="1" t="s">
        <v>14</v>
      </c>
      <c r="C32" s="1"/>
      <c r="D32" s="2">
        <v>2</v>
      </c>
      <c r="E32" s="25" t="s">
        <v>22</v>
      </c>
      <c r="F32">
        <v>180</v>
      </c>
      <c r="G32" s="4">
        <v>316</v>
      </c>
      <c r="H32" s="4">
        <v>177</v>
      </c>
      <c r="I32" s="3" t="s">
        <v>12</v>
      </c>
      <c r="K32" s="4">
        <v>61170559</v>
      </c>
      <c r="M32" s="18">
        <f t="shared" si="1"/>
        <v>2.3379185575292034</v>
      </c>
      <c r="N32" s="19">
        <f t="shared" si="0"/>
        <v>217.73014286068167</v>
      </c>
      <c r="O32" s="20">
        <f t="shared" si="2"/>
        <v>81.293291629012728</v>
      </c>
      <c r="P32" s="4" t="s">
        <v>20</v>
      </c>
      <c r="R32">
        <v>1</v>
      </c>
      <c r="Z32" s="29">
        <v>1</v>
      </c>
      <c r="AH32" s="11">
        <v>400</v>
      </c>
      <c r="AI32" s="11">
        <v>0</v>
      </c>
      <c r="AJ32" s="22"/>
      <c r="AK32" s="22"/>
      <c r="AL32" s="22"/>
      <c r="AM32" s="22"/>
      <c r="BE32" s="21">
        <v>389</v>
      </c>
    </row>
    <row r="33" spans="1:57" x14ac:dyDescent="0.2">
      <c r="A33" s="1">
        <v>44096</v>
      </c>
      <c r="B33" s="1" t="s">
        <v>14</v>
      </c>
      <c r="C33" s="1"/>
      <c r="D33" s="2">
        <v>2</v>
      </c>
      <c r="E33" s="25" t="s">
        <v>22</v>
      </c>
      <c r="F33">
        <v>181</v>
      </c>
      <c r="G33" s="4">
        <v>631</v>
      </c>
      <c r="H33" s="4">
        <v>2359</v>
      </c>
      <c r="I33" s="3" t="s">
        <v>12</v>
      </c>
      <c r="J33" s="4" t="s">
        <v>18</v>
      </c>
      <c r="K33" s="4">
        <v>61170615</v>
      </c>
      <c r="M33" s="18">
        <f t="shared" si="1"/>
        <v>3.3759014655477273</v>
      </c>
      <c r="N33" s="19">
        <f t="shared" si="0"/>
        <v>2376.3010808569875</v>
      </c>
      <c r="O33" s="20">
        <f t="shared" si="2"/>
        <v>99.271932290215176</v>
      </c>
      <c r="P33" s="4" t="s">
        <v>20</v>
      </c>
      <c r="Q33" s="4">
        <v>52907</v>
      </c>
      <c r="R33">
        <v>1</v>
      </c>
      <c r="Z33" s="29">
        <v>1</v>
      </c>
      <c r="AH33" s="11">
        <v>410</v>
      </c>
      <c r="AI33" s="11">
        <v>0</v>
      </c>
      <c r="AJ33" s="22"/>
      <c r="AK33" s="22"/>
      <c r="AL33" s="22"/>
      <c r="AM33" s="22"/>
      <c r="BE33" s="21">
        <v>399</v>
      </c>
    </row>
    <row r="34" spans="1:57" x14ac:dyDescent="0.2">
      <c r="A34" s="1">
        <v>44096</v>
      </c>
      <c r="B34" s="1" t="s">
        <v>14</v>
      </c>
      <c r="C34" s="1"/>
      <c r="D34" s="2">
        <v>2</v>
      </c>
      <c r="E34" s="25" t="s">
        <v>22</v>
      </c>
      <c r="F34">
        <v>182</v>
      </c>
      <c r="G34" s="4">
        <v>328</v>
      </c>
      <c r="H34" s="4">
        <v>225</v>
      </c>
      <c r="I34" s="3" t="s">
        <v>12</v>
      </c>
      <c r="K34" s="4">
        <v>61170597</v>
      </c>
      <c r="M34" s="18">
        <f t="shared" si="1"/>
        <v>2.3938600038675624</v>
      </c>
      <c r="N34" s="19">
        <f t="shared" si="0"/>
        <v>247.66235818842901</v>
      </c>
      <c r="O34" s="20">
        <f t="shared" si="2"/>
        <v>90.849494305797251</v>
      </c>
      <c r="P34" s="4" t="s">
        <v>20</v>
      </c>
      <c r="R34">
        <v>1</v>
      </c>
      <c r="Z34" s="29">
        <v>1</v>
      </c>
      <c r="AH34" s="11">
        <v>420</v>
      </c>
      <c r="AI34" s="11">
        <v>0</v>
      </c>
      <c r="AJ34" s="22"/>
      <c r="AK34" s="22"/>
      <c r="AL34" s="22"/>
      <c r="AM34" s="22"/>
      <c r="BE34" s="21">
        <v>409</v>
      </c>
    </row>
    <row r="35" spans="1:57" x14ac:dyDescent="0.2">
      <c r="A35" s="1">
        <v>44098</v>
      </c>
      <c r="B35" s="1" t="s">
        <v>26</v>
      </c>
      <c r="C35">
        <v>949</v>
      </c>
      <c r="D35" s="2">
        <v>4</v>
      </c>
      <c r="E35" s="25" t="s">
        <v>28</v>
      </c>
      <c r="F35">
        <v>183</v>
      </c>
      <c r="G35" s="4">
        <v>365</v>
      </c>
      <c r="H35" s="4">
        <v>265</v>
      </c>
      <c r="I35" s="3" t="s">
        <v>12</v>
      </c>
      <c r="K35" s="4">
        <v>61170588</v>
      </c>
      <c r="M35" s="18">
        <f t="shared" si="1"/>
        <v>2.5542841395615756</v>
      </c>
      <c r="N35" s="19">
        <f t="shared" si="0"/>
        <v>358.33080033123622</v>
      </c>
      <c r="O35" s="20">
        <f t="shared" si="2"/>
        <v>73.954011141391561</v>
      </c>
      <c r="P35" s="4" t="s">
        <v>29</v>
      </c>
      <c r="S35">
        <v>1</v>
      </c>
      <c r="U35">
        <v>1</v>
      </c>
      <c r="AA35" s="29">
        <v>1</v>
      </c>
      <c r="AH35" s="11">
        <v>430</v>
      </c>
      <c r="AI35" s="11">
        <v>0</v>
      </c>
      <c r="AJ35" s="22"/>
      <c r="AK35" s="22"/>
      <c r="AL35" s="22"/>
      <c r="AM35" s="22"/>
      <c r="BE35" s="21">
        <v>419</v>
      </c>
    </row>
    <row r="36" spans="1:57" x14ac:dyDescent="0.2">
      <c r="A36" s="1">
        <v>44098</v>
      </c>
      <c r="B36" s="1" t="s">
        <v>26</v>
      </c>
      <c r="C36">
        <v>949</v>
      </c>
      <c r="D36" s="2">
        <v>4</v>
      </c>
      <c r="E36" s="25" t="s">
        <v>28</v>
      </c>
      <c r="F36">
        <v>184</v>
      </c>
      <c r="G36" s="4">
        <v>361</v>
      </c>
      <c r="H36" s="4">
        <v>300</v>
      </c>
      <c r="I36" s="3" t="s">
        <v>12</v>
      </c>
      <c r="K36" s="4">
        <v>61170556</v>
      </c>
      <c r="M36" s="18">
        <f t="shared" si="1"/>
        <v>2.5377448897859534</v>
      </c>
      <c r="N36" s="19">
        <f t="shared" si="0"/>
        <v>344.94105695976498</v>
      </c>
      <c r="O36" s="20">
        <f t="shared" si="2"/>
        <v>86.97138074665115</v>
      </c>
      <c r="P36" s="4" t="s">
        <v>29</v>
      </c>
      <c r="S36">
        <v>1</v>
      </c>
      <c r="U36">
        <v>1</v>
      </c>
      <c r="AA36" s="29">
        <v>1</v>
      </c>
      <c r="AH36" s="11">
        <v>440</v>
      </c>
      <c r="AI36" s="11">
        <v>0</v>
      </c>
      <c r="AJ36" s="22"/>
      <c r="AK36" s="22"/>
      <c r="AL36" s="22"/>
      <c r="AM36" s="22"/>
      <c r="BE36" s="21">
        <v>429</v>
      </c>
    </row>
    <row r="37" spans="1:57" x14ac:dyDescent="0.2">
      <c r="A37" s="1">
        <v>44098</v>
      </c>
      <c r="B37" s="1" t="s">
        <v>26</v>
      </c>
      <c r="C37">
        <v>949</v>
      </c>
      <c r="D37" s="2">
        <v>4</v>
      </c>
      <c r="E37" s="25" t="s">
        <v>28</v>
      </c>
      <c r="F37">
        <v>185</v>
      </c>
      <c r="G37" s="4">
        <v>351</v>
      </c>
      <c r="H37" s="4">
        <v>245</v>
      </c>
      <c r="I37" s="3" t="s">
        <v>12</v>
      </c>
      <c r="K37" s="4">
        <v>61170555</v>
      </c>
      <c r="M37" s="18">
        <f t="shared" si="1"/>
        <v>2.4955813945058871</v>
      </c>
      <c r="N37" s="19">
        <f t="shared" si="0"/>
        <v>313.02670842860613</v>
      </c>
      <c r="O37" s="20">
        <f t="shared" si="2"/>
        <v>78.268081733312741</v>
      </c>
      <c r="P37" s="4" t="s">
        <v>29</v>
      </c>
      <c r="S37">
        <v>1</v>
      </c>
      <c r="AA37" s="29">
        <v>1</v>
      </c>
      <c r="AH37" s="11">
        <v>450</v>
      </c>
      <c r="AI37" s="11">
        <v>1</v>
      </c>
      <c r="AJ37" s="22"/>
      <c r="AK37" s="22"/>
      <c r="AL37" s="22"/>
      <c r="AM37" s="22"/>
      <c r="BE37" s="21">
        <v>439</v>
      </c>
    </row>
    <row r="38" spans="1:57" x14ac:dyDescent="0.2">
      <c r="A38" s="1">
        <v>44098</v>
      </c>
      <c r="B38" s="1" t="s">
        <v>26</v>
      </c>
      <c r="C38">
        <v>949</v>
      </c>
      <c r="D38" s="2">
        <v>4</v>
      </c>
      <c r="E38" s="25" t="s">
        <v>28</v>
      </c>
      <c r="F38">
        <v>186</v>
      </c>
      <c r="G38" s="4">
        <v>632</v>
      </c>
      <c r="H38" s="4">
        <v>2094</v>
      </c>
      <c r="I38" s="3" t="s">
        <v>12</v>
      </c>
      <c r="K38" s="4">
        <v>61170547</v>
      </c>
      <c r="M38" s="18">
        <f t="shared" si="1"/>
        <v>3.3782782225439227</v>
      </c>
      <c r="N38" s="19">
        <f t="shared" si="0"/>
        <v>2389.3414791326691</v>
      </c>
      <c r="O38" s="20">
        <f t="shared" si="2"/>
        <v>87.639210145890161</v>
      </c>
      <c r="P38" s="4" t="s">
        <v>29</v>
      </c>
      <c r="Q38" s="4">
        <v>52904</v>
      </c>
      <c r="S38">
        <v>1</v>
      </c>
      <c r="AA38" s="29">
        <v>1</v>
      </c>
      <c r="AH38" s="11">
        <v>460</v>
      </c>
      <c r="AI38" s="11">
        <v>0</v>
      </c>
      <c r="AJ38" s="22"/>
      <c r="AK38" s="22"/>
      <c r="BE38" s="21">
        <v>449</v>
      </c>
    </row>
    <row r="39" spans="1:57" x14ac:dyDescent="0.2">
      <c r="A39" s="1">
        <v>44098</v>
      </c>
      <c r="B39" s="1" t="s">
        <v>26</v>
      </c>
      <c r="C39">
        <v>526</v>
      </c>
      <c r="D39" s="2">
        <v>7</v>
      </c>
      <c r="E39" s="25" t="s">
        <v>30</v>
      </c>
      <c r="F39">
        <v>187</v>
      </c>
      <c r="G39" s="4">
        <v>357</v>
      </c>
      <c r="H39" s="4">
        <v>270</v>
      </c>
      <c r="I39" s="3" t="s">
        <v>12</v>
      </c>
      <c r="K39" s="4">
        <v>61170535</v>
      </c>
      <c r="M39" s="18">
        <f t="shared" si="1"/>
        <v>2.5210213548837395</v>
      </c>
      <c r="N39" s="19">
        <f t="shared" si="0"/>
        <v>331.91077768124671</v>
      </c>
      <c r="O39" s="20">
        <f t="shared" si="2"/>
        <v>81.347162597804143</v>
      </c>
      <c r="P39" s="4" t="s">
        <v>32</v>
      </c>
      <c r="S39">
        <v>1</v>
      </c>
      <c r="Y39">
        <v>1</v>
      </c>
      <c r="AA39" s="29">
        <v>1</v>
      </c>
      <c r="AH39" s="11">
        <v>470</v>
      </c>
      <c r="AI39" s="11">
        <v>0</v>
      </c>
      <c r="AJ39" s="22"/>
      <c r="AK39" s="22"/>
      <c r="BE39" s="21">
        <v>459</v>
      </c>
    </row>
    <row r="40" spans="1:57" x14ac:dyDescent="0.2">
      <c r="A40" s="1">
        <v>44098</v>
      </c>
      <c r="B40" s="1" t="s">
        <v>26</v>
      </c>
      <c r="C40">
        <v>526</v>
      </c>
      <c r="D40" s="2">
        <v>7</v>
      </c>
      <c r="E40" s="25" t="s">
        <v>30</v>
      </c>
      <c r="F40">
        <v>188</v>
      </c>
      <c r="G40" s="4">
        <v>335</v>
      </c>
      <c r="H40" s="4">
        <v>204</v>
      </c>
      <c r="I40" s="3" t="s">
        <v>12</v>
      </c>
      <c r="K40" s="4">
        <v>61170534</v>
      </c>
      <c r="M40" s="18">
        <f t="shared" si="1"/>
        <v>2.4255548531193369</v>
      </c>
      <c r="N40" s="19">
        <f t="shared" si="0"/>
        <v>266.41265652926921</v>
      </c>
      <c r="O40" s="20">
        <f t="shared" si="2"/>
        <v>76.572938634988503</v>
      </c>
      <c r="P40" s="4" t="s">
        <v>32</v>
      </c>
      <c r="S40">
        <v>1</v>
      </c>
      <c r="Y40">
        <v>1</v>
      </c>
      <c r="AA40" s="29">
        <v>1</v>
      </c>
      <c r="AH40" s="11">
        <v>480</v>
      </c>
      <c r="AI40" s="11">
        <v>0</v>
      </c>
      <c r="AJ40" s="22"/>
      <c r="AK40" s="22"/>
      <c r="BE40" s="21">
        <v>469</v>
      </c>
    </row>
    <row r="41" spans="1:57" x14ac:dyDescent="0.2">
      <c r="A41" s="1">
        <v>44098</v>
      </c>
      <c r="B41" s="1" t="s">
        <v>26</v>
      </c>
      <c r="C41">
        <v>526</v>
      </c>
      <c r="D41" s="2">
        <v>7</v>
      </c>
      <c r="E41" s="25" t="s">
        <v>30</v>
      </c>
      <c r="F41">
        <v>189</v>
      </c>
      <c r="G41" s="4">
        <v>286</v>
      </c>
      <c r="H41" s="4">
        <v>120</v>
      </c>
      <c r="I41" s="3" t="s">
        <v>12</v>
      </c>
      <c r="K41" s="4">
        <v>61170540</v>
      </c>
      <c r="M41" s="18">
        <f t="shared" si="1"/>
        <v>2.1882010104939731</v>
      </c>
      <c r="N41" s="19">
        <f t="shared" si="0"/>
        <v>154.24141845550946</v>
      </c>
      <c r="O41" s="20">
        <f t="shared" si="2"/>
        <v>77.800114393147709</v>
      </c>
      <c r="P41" s="4" t="s">
        <v>32</v>
      </c>
      <c r="S41">
        <v>1</v>
      </c>
      <c r="Y41">
        <v>1</v>
      </c>
      <c r="AA41" s="29">
        <v>1</v>
      </c>
      <c r="AH41" s="11">
        <v>490</v>
      </c>
      <c r="AI41" s="11">
        <v>0</v>
      </c>
      <c r="AJ41" s="22"/>
      <c r="AK41" s="22"/>
      <c r="BE41" s="21">
        <v>479</v>
      </c>
    </row>
    <row r="42" spans="1:57" x14ac:dyDescent="0.2">
      <c r="A42" s="1">
        <v>44098</v>
      </c>
      <c r="B42" s="1" t="s">
        <v>26</v>
      </c>
      <c r="C42">
        <v>1028</v>
      </c>
      <c r="D42" s="2">
        <v>8</v>
      </c>
      <c r="E42" s="25" t="s">
        <v>31</v>
      </c>
      <c r="F42">
        <v>190</v>
      </c>
      <c r="G42" s="4">
        <v>579</v>
      </c>
      <c r="H42" s="4">
        <v>1682</v>
      </c>
      <c r="I42" s="3" t="s">
        <v>12</v>
      </c>
      <c r="K42" s="4">
        <v>61170580</v>
      </c>
      <c r="M42" s="18">
        <f t="shared" si="1"/>
        <v>3.2468171162420187</v>
      </c>
      <c r="N42" s="19">
        <f t="shared" si="0"/>
        <v>1765.2942891605585</v>
      </c>
      <c r="O42" s="20">
        <f t="shared" si="2"/>
        <v>95.281563551640616</v>
      </c>
      <c r="P42" s="4" t="s">
        <v>32</v>
      </c>
      <c r="Q42" s="4">
        <v>52901</v>
      </c>
      <c r="S42">
        <v>1</v>
      </c>
      <c r="Y42">
        <v>1</v>
      </c>
      <c r="Z42" s="29">
        <v>1</v>
      </c>
      <c r="AH42" s="11">
        <v>500</v>
      </c>
      <c r="AI42" s="11">
        <v>0</v>
      </c>
      <c r="AJ42" s="22"/>
      <c r="AK42" s="22"/>
      <c r="BE42" s="21">
        <v>489</v>
      </c>
    </row>
    <row r="43" spans="1:57" x14ac:dyDescent="0.2">
      <c r="A43" s="1">
        <v>44098</v>
      </c>
      <c r="B43" s="1" t="s">
        <v>26</v>
      </c>
      <c r="C43">
        <v>1028</v>
      </c>
      <c r="D43" s="2">
        <v>8</v>
      </c>
      <c r="E43" s="25" t="s">
        <v>31</v>
      </c>
      <c r="F43">
        <v>191</v>
      </c>
      <c r="G43" s="4">
        <v>580</v>
      </c>
      <c r="H43" s="4">
        <v>1775</v>
      </c>
      <c r="I43" s="3" t="s">
        <v>12</v>
      </c>
      <c r="K43" s="4">
        <v>61170570</v>
      </c>
      <c r="M43" s="18">
        <f t="shared" si="1"/>
        <v>3.2494071457535103</v>
      </c>
      <c r="N43" s="19">
        <f t="shared" si="0"/>
        <v>1775.8535416781633</v>
      </c>
      <c r="O43" s="20">
        <f t="shared" si="2"/>
        <v>99.95193625723455</v>
      </c>
      <c r="P43" s="4" t="s">
        <v>32</v>
      </c>
      <c r="Q43" s="4">
        <v>52898</v>
      </c>
      <c r="S43">
        <v>1</v>
      </c>
      <c r="Y43">
        <v>1</v>
      </c>
      <c r="Z43" s="29">
        <v>1</v>
      </c>
      <c r="AH43" s="11">
        <v>510</v>
      </c>
      <c r="AI43" s="11">
        <v>0</v>
      </c>
      <c r="AJ43" s="22"/>
      <c r="AK43" s="22"/>
      <c r="BE43" s="21">
        <v>499</v>
      </c>
    </row>
    <row r="44" spans="1:57" x14ac:dyDescent="0.2">
      <c r="A44" s="1">
        <v>44098</v>
      </c>
      <c r="B44" s="1" t="s">
        <v>26</v>
      </c>
      <c r="C44">
        <v>1028</v>
      </c>
      <c r="D44" s="2">
        <v>8</v>
      </c>
      <c r="E44" s="25" t="s">
        <v>31</v>
      </c>
      <c r="F44">
        <v>192</v>
      </c>
      <c r="G44" s="4">
        <v>713</v>
      </c>
      <c r="H44" s="4">
        <v>2860</v>
      </c>
      <c r="I44" s="3" t="s">
        <v>12</v>
      </c>
      <c r="J44" s="4" t="s">
        <v>33</v>
      </c>
      <c r="K44" s="4">
        <v>61170582</v>
      </c>
      <c r="M44" s="18">
        <f t="shared" si="1"/>
        <v>3.5592774151680473</v>
      </c>
      <c r="N44" s="19">
        <f t="shared" si="0"/>
        <v>3624.7446303102834</v>
      </c>
      <c r="O44" s="20">
        <f t="shared" si="2"/>
        <v>78.902110126174037</v>
      </c>
      <c r="P44" s="4" t="s">
        <v>32</v>
      </c>
      <c r="Q44" s="4">
        <v>52895</v>
      </c>
      <c r="S44">
        <v>1</v>
      </c>
      <c r="Y44">
        <v>1</v>
      </c>
      <c r="Z44" s="29">
        <v>1</v>
      </c>
      <c r="AH44" s="11">
        <v>520</v>
      </c>
      <c r="AI44" s="11">
        <v>0</v>
      </c>
      <c r="AJ44" s="22"/>
      <c r="AK44" s="22"/>
      <c r="BE44" s="21">
        <v>509</v>
      </c>
    </row>
    <row r="45" spans="1:57" x14ac:dyDescent="0.2">
      <c r="A45" s="1">
        <v>44098</v>
      </c>
      <c r="B45" s="1" t="s">
        <v>26</v>
      </c>
      <c r="C45">
        <v>1028</v>
      </c>
      <c r="D45" s="2">
        <v>8</v>
      </c>
      <c r="E45" s="25" t="s">
        <v>31</v>
      </c>
      <c r="F45">
        <v>193</v>
      </c>
      <c r="G45" s="4">
        <v>587</v>
      </c>
      <c r="H45" s="4">
        <v>1690</v>
      </c>
      <c r="I45" s="3" t="s">
        <v>12</v>
      </c>
      <c r="K45" s="4">
        <v>61170550</v>
      </c>
      <c r="M45" s="18">
        <f t="shared" si="1"/>
        <v>3.2674132779117553</v>
      </c>
      <c r="N45" s="19">
        <f t="shared" si="0"/>
        <v>1851.0292345489634</v>
      </c>
      <c r="O45" s="20">
        <f t="shared" si="2"/>
        <v>91.300556925660814</v>
      </c>
      <c r="P45" s="4" t="s">
        <v>32</v>
      </c>
      <c r="Q45" s="4">
        <v>52909</v>
      </c>
      <c r="S45">
        <v>1</v>
      </c>
      <c r="Y45">
        <v>1</v>
      </c>
      <c r="Z45" s="29">
        <v>1</v>
      </c>
      <c r="AH45" s="11">
        <v>530</v>
      </c>
      <c r="AI45" s="11">
        <v>0</v>
      </c>
      <c r="AJ45" s="22"/>
      <c r="AK45" s="22"/>
      <c r="BE45" s="21">
        <v>519</v>
      </c>
    </row>
    <row r="46" spans="1:57" x14ac:dyDescent="0.2">
      <c r="A46" s="1">
        <v>44098</v>
      </c>
      <c r="B46" s="1" t="s">
        <v>26</v>
      </c>
      <c r="C46">
        <v>1028</v>
      </c>
      <c r="D46" s="2">
        <v>8</v>
      </c>
      <c r="E46" s="25" t="s">
        <v>31</v>
      </c>
      <c r="F46">
        <v>194</v>
      </c>
      <c r="G46" s="4">
        <v>725</v>
      </c>
      <c r="H46" s="4">
        <v>3182</v>
      </c>
      <c r="I46" s="3" t="s">
        <v>12</v>
      </c>
      <c r="J46" s="4" t="s">
        <v>18</v>
      </c>
      <c r="K46" s="4">
        <v>61170568</v>
      </c>
      <c r="M46" s="18">
        <f t="shared" si="1"/>
        <v>3.5843281507093536</v>
      </c>
      <c r="N46" s="19">
        <f t="shared" si="0"/>
        <v>3839.9728230356941</v>
      </c>
      <c r="O46" s="20">
        <f t="shared" si="2"/>
        <v>82.865169797854634</v>
      </c>
      <c r="P46" s="4" t="s">
        <v>32</v>
      </c>
      <c r="Q46" s="4">
        <v>52906</v>
      </c>
      <c r="S46">
        <v>1</v>
      </c>
      <c r="Y46">
        <v>1</v>
      </c>
      <c r="Z46" s="29">
        <v>1</v>
      </c>
      <c r="AH46" s="11">
        <v>540</v>
      </c>
      <c r="AI46" s="11">
        <v>1</v>
      </c>
      <c r="AJ46" s="22"/>
      <c r="AK46" s="22"/>
      <c r="BE46" s="21">
        <v>529</v>
      </c>
    </row>
    <row r="47" spans="1:57" x14ac:dyDescent="0.2">
      <c r="A47" s="1">
        <v>44098</v>
      </c>
      <c r="B47" s="1" t="s">
        <v>26</v>
      </c>
      <c r="C47">
        <v>526</v>
      </c>
      <c r="D47" s="2">
        <v>7</v>
      </c>
      <c r="E47" s="25" t="s">
        <v>30</v>
      </c>
      <c r="F47">
        <v>195</v>
      </c>
      <c r="G47" s="4">
        <v>332</v>
      </c>
      <c r="H47" s="4">
        <v>203</v>
      </c>
      <c r="I47" s="3" t="s">
        <v>12</v>
      </c>
      <c r="K47" s="4">
        <v>61170566</v>
      </c>
      <c r="M47" s="18">
        <f t="shared" si="1"/>
        <v>2.4120532172811497</v>
      </c>
      <c r="N47" s="19">
        <f t="shared" si="0"/>
        <v>258.25766332610391</v>
      </c>
      <c r="O47" s="20">
        <f t="shared" si="2"/>
        <v>78.603669446071905</v>
      </c>
      <c r="P47" s="4" t="s">
        <v>32</v>
      </c>
      <c r="S47">
        <v>1</v>
      </c>
      <c r="Y47">
        <v>1</v>
      </c>
      <c r="AA47" s="29">
        <v>1</v>
      </c>
      <c r="AH47" s="11">
        <v>550</v>
      </c>
      <c r="AI47" s="11">
        <v>4</v>
      </c>
      <c r="AJ47" s="22"/>
      <c r="AK47" s="22"/>
      <c r="BE47" s="21">
        <v>539</v>
      </c>
    </row>
    <row r="48" spans="1:57" x14ac:dyDescent="0.2">
      <c r="A48" s="1">
        <v>44102</v>
      </c>
      <c r="B48" s="1" t="s">
        <v>34</v>
      </c>
      <c r="C48">
        <v>1591</v>
      </c>
      <c r="D48" s="2">
        <v>12</v>
      </c>
      <c r="E48" s="25" t="s">
        <v>35</v>
      </c>
      <c r="F48">
        <v>196</v>
      </c>
      <c r="G48" s="4">
        <v>328</v>
      </c>
      <c r="H48" s="4">
        <v>210</v>
      </c>
      <c r="I48" s="3" t="s">
        <v>12</v>
      </c>
      <c r="K48" s="4">
        <v>61170546</v>
      </c>
      <c r="M48" s="18">
        <f t="shared" si="1"/>
        <v>2.3938600038675624</v>
      </c>
      <c r="N48" s="19">
        <f t="shared" si="0"/>
        <v>247.66235818842901</v>
      </c>
      <c r="O48" s="20">
        <f t="shared" si="2"/>
        <v>84.792861352077438</v>
      </c>
      <c r="P48" s="4" t="s">
        <v>32</v>
      </c>
      <c r="S48">
        <v>1</v>
      </c>
      <c r="Y48">
        <v>1</v>
      </c>
      <c r="AB48">
        <v>1</v>
      </c>
      <c r="AH48" s="11">
        <v>560</v>
      </c>
      <c r="AI48" s="11">
        <v>6</v>
      </c>
      <c r="AJ48" s="22"/>
      <c r="AK48" s="22"/>
      <c r="BE48" s="21">
        <v>549</v>
      </c>
    </row>
    <row r="49" spans="1:57" x14ac:dyDescent="0.2">
      <c r="A49" s="1">
        <v>44102</v>
      </c>
      <c r="B49" s="1" t="s">
        <v>34</v>
      </c>
      <c r="C49">
        <v>1333</v>
      </c>
      <c r="D49" s="2">
        <v>11</v>
      </c>
      <c r="E49" s="25" t="s">
        <v>36</v>
      </c>
      <c r="F49">
        <v>197</v>
      </c>
      <c r="G49" s="4">
        <v>346</v>
      </c>
      <c r="H49" s="4">
        <v>258</v>
      </c>
      <c r="I49" s="3" t="s">
        <v>12</v>
      </c>
      <c r="K49" s="4">
        <v>61170567</v>
      </c>
      <c r="M49" s="18">
        <f t="shared" si="1"/>
        <v>2.4740469974278358</v>
      </c>
      <c r="N49" s="19">
        <f t="shared" si="0"/>
        <v>297.88387687431964</v>
      </c>
      <c r="O49" s="20">
        <f t="shared" si="2"/>
        <v>86.610931315645828</v>
      </c>
      <c r="P49" s="4" t="s">
        <v>38</v>
      </c>
      <c r="S49">
        <v>1</v>
      </c>
      <c r="AA49" s="29">
        <v>1</v>
      </c>
      <c r="AH49" s="11">
        <v>570</v>
      </c>
      <c r="AI49" s="11">
        <v>9</v>
      </c>
      <c r="AJ49" s="22"/>
      <c r="AK49" s="22"/>
      <c r="BE49" s="21">
        <v>559</v>
      </c>
    </row>
    <row r="50" spans="1:57" x14ac:dyDescent="0.2">
      <c r="A50" s="1">
        <v>44102</v>
      </c>
      <c r="B50" s="1" t="s">
        <v>34</v>
      </c>
      <c r="C50">
        <v>1333</v>
      </c>
      <c r="D50" s="2">
        <v>11</v>
      </c>
      <c r="E50" s="25" t="s">
        <v>36</v>
      </c>
      <c r="F50">
        <v>198</v>
      </c>
      <c r="G50" s="4">
        <v>396</v>
      </c>
      <c r="H50" s="4">
        <v>389</v>
      </c>
      <c r="I50" s="3" t="s">
        <v>12</v>
      </c>
      <c r="K50" s="4">
        <v>61170577</v>
      </c>
      <c r="M50" s="18">
        <f t="shared" si="1"/>
        <v>2.6766345625585704</v>
      </c>
      <c r="N50" s="19">
        <f t="shared" si="0"/>
        <v>474.93542296512226</v>
      </c>
      <c r="O50" s="20">
        <f t="shared" si="2"/>
        <v>81.905872080753795</v>
      </c>
      <c r="P50" s="4" t="s">
        <v>38</v>
      </c>
      <c r="S50">
        <v>1</v>
      </c>
      <c r="AA50" s="29">
        <v>1</v>
      </c>
      <c r="AH50" s="11">
        <v>580</v>
      </c>
      <c r="AI50" s="11">
        <v>12</v>
      </c>
      <c r="AJ50" s="22"/>
      <c r="AK50" s="22"/>
      <c r="BE50" s="21">
        <v>569</v>
      </c>
    </row>
    <row r="51" spans="1:57" x14ac:dyDescent="0.2">
      <c r="A51" s="1">
        <v>44102</v>
      </c>
      <c r="B51" s="1" t="s">
        <v>34</v>
      </c>
      <c r="C51">
        <v>1161</v>
      </c>
      <c r="D51" s="2">
        <v>13</v>
      </c>
      <c r="E51" s="25" t="s">
        <v>37</v>
      </c>
      <c r="F51">
        <v>199</v>
      </c>
      <c r="G51" s="4">
        <v>353</v>
      </c>
      <c r="H51" s="4">
        <v>231</v>
      </c>
      <c r="I51" s="3" t="s">
        <v>12</v>
      </c>
      <c r="K51" s="4">
        <v>61170544</v>
      </c>
      <c r="M51" s="18">
        <f t="shared" si="1"/>
        <v>2.5041093818203137</v>
      </c>
      <c r="N51" s="19">
        <f t="shared" si="0"/>
        <v>319.23417800878013</v>
      </c>
      <c r="O51" s="20">
        <f t="shared" si="2"/>
        <v>72.360673108643965</v>
      </c>
      <c r="P51" s="4" t="s">
        <v>39</v>
      </c>
      <c r="R51">
        <v>1</v>
      </c>
      <c r="S51">
        <v>1</v>
      </c>
      <c r="U51">
        <v>1</v>
      </c>
      <c r="AA51" s="29">
        <v>1</v>
      </c>
      <c r="AH51" s="11">
        <v>590</v>
      </c>
      <c r="AI51" s="11">
        <v>16</v>
      </c>
      <c r="AJ51" s="22"/>
      <c r="AK51" s="22"/>
      <c r="BE51" s="21">
        <v>579</v>
      </c>
    </row>
    <row r="52" spans="1:57" x14ac:dyDescent="0.2">
      <c r="A52" s="1">
        <v>44102</v>
      </c>
      <c r="B52" s="1" t="s">
        <v>34</v>
      </c>
      <c r="C52">
        <v>1161</v>
      </c>
      <c r="D52" s="2">
        <v>13</v>
      </c>
      <c r="E52" s="25" t="s">
        <v>37</v>
      </c>
      <c r="F52">
        <v>200</v>
      </c>
      <c r="G52" s="4">
        <v>395</v>
      </c>
      <c r="H52" s="4">
        <v>353</v>
      </c>
      <c r="I52" s="3" t="s">
        <v>12</v>
      </c>
      <c r="K52" s="4">
        <v>61170538</v>
      </c>
      <c r="M52" s="18">
        <f t="shared" si="1"/>
        <v>2.6728395624850467</v>
      </c>
      <c r="N52" s="19">
        <f t="shared" si="0"/>
        <v>470.80336960142097</v>
      </c>
      <c r="O52" s="20">
        <f t="shared" si="2"/>
        <v>74.97822292538973</v>
      </c>
      <c r="P52" s="4" t="s">
        <v>39</v>
      </c>
      <c r="R52">
        <v>1</v>
      </c>
      <c r="S52">
        <v>1</v>
      </c>
      <c r="U52">
        <v>1</v>
      </c>
      <c r="AA52" s="29">
        <v>1</v>
      </c>
      <c r="AH52" s="11">
        <v>600</v>
      </c>
      <c r="AI52" s="11">
        <v>15</v>
      </c>
      <c r="AJ52" s="22"/>
      <c r="AK52" s="22"/>
      <c r="BE52" s="21">
        <v>589</v>
      </c>
    </row>
    <row r="53" spans="1:57" x14ac:dyDescent="0.2">
      <c r="A53" s="1">
        <v>44102</v>
      </c>
      <c r="B53" s="1" t="s">
        <v>34</v>
      </c>
      <c r="C53">
        <v>1161</v>
      </c>
      <c r="D53" s="2">
        <v>13</v>
      </c>
      <c r="E53" s="25" t="s">
        <v>37</v>
      </c>
      <c r="F53">
        <v>201</v>
      </c>
      <c r="G53" s="4">
        <v>344</v>
      </c>
      <c r="H53" s="4">
        <v>230</v>
      </c>
      <c r="I53" s="3" t="s">
        <v>12</v>
      </c>
      <c r="K53" s="4">
        <v>61170593</v>
      </c>
      <c r="M53" s="18">
        <f t="shared" si="1"/>
        <v>2.4653459775272069</v>
      </c>
      <c r="N53" s="19">
        <f t="shared" si="0"/>
        <v>291.97520869281226</v>
      </c>
      <c r="O53" s="20">
        <f t="shared" si="2"/>
        <v>78.773811321078114</v>
      </c>
      <c r="P53" s="4" t="s">
        <v>39</v>
      </c>
      <c r="R53">
        <v>1</v>
      </c>
      <c r="S53">
        <v>1</v>
      </c>
      <c r="U53">
        <v>1</v>
      </c>
      <c r="AA53" s="29">
        <v>1</v>
      </c>
      <c r="AH53" s="11">
        <v>610</v>
      </c>
      <c r="AI53" s="11">
        <v>7</v>
      </c>
      <c r="AJ53" s="22"/>
      <c r="AK53" s="22"/>
      <c r="BE53" s="21">
        <v>599</v>
      </c>
    </row>
    <row r="54" spans="1:57" x14ac:dyDescent="0.2">
      <c r="A54" s="1">
        <v>44102</v>
      </c>
      <c r="B54" s="1" t="s">
        <v>34</v>
      </c>
      <c r="C54">
        <v>1161</v>
      </c>
      <c r="D54" s="2">
        <v>13</v>
      </c>
      <c r="E54" s="25" t="s">
        <v>37</v>
      </c>
      <c r="F54">
        <v>202</v>
      </c>
      <c r="G54" s="4">
        <v>358</v>
      </c>
      <c r="H54" s="4">
        <v>277</v>
      </c>
      <c r="I54" s="3" t="s">
        <v>12</v>
      </c>
      <c r="K54" s="4">
        <v>61170606</v>
      </c>
      <c r="M54" s="18">
        <f t="shared" si="1"/>
        <v>2.52521974008123</v>
      </c>
      <c r="N54" s="19">
        <f t="shared" si="0"/>
        <v>335.13496458371372</v>
      </c>
      <c r="O54" s="20">
        <f t="shared" si="2"/>
        <v>82.653267868983534</v>
      </c>
      <c r="P54" s="4" t="s">
        <v>39</v>
      </c>
      <c r="R54">
        <v>1</v>
      </c>
      <c r="S54">
        <v>1</v>
      </c>
      <c r="U54">
        <v>1</v>
      </c>
      <c r="AA54" s="29">
        <v>1</v>
      </c>
      <c r="AH54" s="11">
        <v>620</v>
      </c>
      <c r="AI54" s="11">
        <v>10</v>
      </c>
      <c r="AJ54" s="22"/>
      <c r="AK54" s="22"/>
      <c r="BE54" s="21">
        <v>609</v>
      </c>
    </row>
    <row r="55" spans="1:57" x14ac:dyDescent="0.2">
      <c r="A55" s="1">
        <v>44102</v>
      </c>
      <c r="B55" s="1" t="s">
        <v>34</v>
      </c>
      <c r="C55">
        <v>1161</v>
      </c>
      <c r="D55" s="2">
        <v>13</v>
      </c>
      <c r="E55" s="25" t="s">
        <v>37</v>
      </c>
      <c r="F55">
        <v>203</v>
      </c>
      <c r="G55" s="4">
        <v>359</v>
      </c>
      <c r="H55" s="4">
        <v>296</v>
      </c>
      <c r="I55" s="3" t="s">
        <v>12</v>
      </c>
      <c r="K55" s="4">
        <v>61170565</v>
      </c>
      <c r="M55" s="18">
        <f t="shared" si="1"/>
        <v>2.5294064142866706</v>
      </c>
      <c r="N55" s="19">
        <f t="shared" si="0"/>
        <v>338.38134652814779</v>
      </c>
      <c r="O55" s="20">
        <f t="shared" si="2"/>
        <v>87.47527103281908</v>
      </c>
      <c r="P55" s="4" t="s">
        <v>39</v>
      </c>
      <c r="R55">
        <v>1</v>
      </c>
      <c r="S55">
        <v>1</v>
      </c>
      <c r="U55">
        <v>1</v>
      </c>
      <c r="AA55" s="29">
        <v>1</v>
      </c>
      <c r="AH55" s="11">
        <v>630</v>
      </c>
      <c r="AI55" s="11">
        <v>14</v>
      </c>
      <c r="AJ55" s="22"/>
      <c r="AK55" s="22"/>
      <c r="BE55" s="21">
        <v>619</v>
      </c>
    </row>
    <row r="56" spans="1:57" x14ac:dyDescent="0.2">
      <c r="A56" s="1">
        <v>44102</v>
      </c>
      <c r="B56" s="1" t="s">
        <v>34</v>
      </c>
      <c r="C56">
        <v>1161</v>
      </c>
      <c r="D56" s="2">
        <v>13</v>
      </c>
      <c r="E56" s="25" t="s">
        <v>37</v>
      </c>
      <c r="F56">
        <v>204</v>
      </c>
      <c r="G56" s="4">
        <v>637</v>
      </c>
      <c r="H56" s="4">
        <v>2476</v>
      </c>
      <c r="I56" s="3" t="s">
        <v>12</v>
      </c>
      <c r="J56" s="4" t="s">
        <v>18</v>
      </c>
      <c r="K56" s="4">
        <v>61170578</v>
      </c>
      <c r="M56" s="18">
        <f t="shared" si="1"/>
        <v>3.3901058781509708</v>
      </c>
      <c r="N56" s="19">
        <f t="shared" si="0"/>
        <v>2455.3074305995283</v>
      </c>
      <c r="O56" s="20">
        <f t="shared" si="2"/>
        <v>100.8427689804783</v>
      </c>
      <c r="P56" s="4" t="s">
        <v>39</v>
      </c>
      <c r="Q56" s="4">
        <v>52903</v>
      </c>
      <c r="R56">
        <v>1</v>
      </c>
      <c r="S56">
        <v>1</v>
      </c>
      <c r="U56">
        <v>1</v>
      </c>
      <c r="AA56" s="29">
        <v>1</v>
      </c>
      <c r="AH56" s="11">
        <v>640</v>
      </c>
      <c r="AI56" s="11">
        <v>16</v>
      </c>
      <c r="AJ56" s="22"/>
      <c r="AK56" s="22"/>
      <c r="BE56" s="21">
        <v>629</v>
      </c>
    </row>
    <row r="57" spans="1:57" x14ac:dyDescent="0.2">
      <c r="A57" s="1">
        <v>44102</v>
      </c>
      <c r="B57" s="1" t="s">
        <v>34</v>
      </c>
      <c r="C57">
        <v>531</v>
      </c>
      <c r="D57" s="2">
        <v>14</v>
      </c>
      <c r="E57" s="25" t="s">
        <v>40</v>
      </c>
      <c r="F57">
        <v>205</v>
      </c>
      <c r="G57" s="4">
        <v>600</v>
      </c>
      <c r="H57" s="4">
        <v>2043</v>
      </c>
      <c r="I57" s="3" t="s">
        <v>12</v>
      </c>
      <c r="J57" s="4" t="s">
        <v>18</v>
      </c>
      <c r="K57" s="4">
        <v>61170548</v>
      </c>
      <c r="M57" s="18">
        <f t="shared" si="1"/>
        <v>3.3002907213258705</v>
      </c>
      <c r="N57" s="19">
        <f t="shared" si="0"/>
        <v>1996.598411843479</v>
      </c>
      <c r="O57" s="20">
        <f t="shared" si="2"/>
        <v>102.32403210787282</v>
      </c>
      <c r="P57" s="4" t="s">
        <v>42</v>
      </c>
      <c r="Q57" s="4">
        <v>52900</v>
      </c>
      <c r="S57">
        <v>1</v>
      </c>
      <c r="AB57">
        <v>1</v>
      </c>
      <c r="AH57" s="11">
        <v>650</v>
      </c>
      <c r="AI57" s="11">
        <v>7</v>
      </c>
      <c r="AJ57" s="22"/>
      <c r="AK57" s="22"/>
      <c r="BE57" s="21">
        <v>639</v>
      </c>
    </row>
    <row r="58" spans="1:57" x14ac:dyDescent="0.2">
      <c r="A58" s="1">
        <v>44102</v>
      </c>
      <c r="B58" s="1" t="s">
        <v>34</v>
      </c>
      <c r="C58">
        <v>531</v>
      </c>
      <c r="D58" s="2">
        <v>14</v>
      </c>
      <c r="E58" s="25" t="s">
        <v>41</v>
      </c>
      <c r="F58">
        <v>206</v>
      </c>
      <c r="G58" s="4">
        <v>657</v>
      </c>
      <c r="H58" s="4">
        <v>2370</v>
      </c>
      <c r="I58" s="3" t="s">
        <v>12</v>
      </c>
      <c r="J58" s="4" t="s">
        <v>18</v>
      </c>
      <c r="K58" s="4">
        <v>61170528</v>
      </c>
      <c r="M58" s="18">
        <f t="shared" si="1"/>
        <v>3.4365059171986019</v>
      </c>
      <c r="N58" s="19">
        <f t="shared" si="0"/>
        <v>2732.158668885932</v>
      </c>
      <c r="O58" s="20">
        <f t="shared" si="2"/>
        <v>86.744596021811347</v>
      </c>
      <c r="P58" s="4" t="s">
        <v>42</v>
      </c>
      <c r="Q58" s="4">
        <v>52897</v>
      </c>
      <c r="S58">
        <v>1</v>
      </c>
      <c r="AB58">
        <v>1</v>
      </c>
      <c r="AH58" s="11">
        <v>660</v>
      </c>
      <c r="AI58" s="11">
        <v>2</v>
      </c>
      <c r="AJ58" s="22"/>
      <c r="AK58" s="22"/>
      <c r="BE58" s="21">
        <v>649</v>
      </c>
    </row>
    <row r="59" spans="1:57" x14ac:dyDescent="0.2">
      <c r="A59" s="1">
        <v>44102</v>
      </c>
      <c r="B59" s="1" t="s">
        <v>34</v>
      </c>
      <c r="C59">
        <v>180</v>
      </c>
      <c r="D59" s="2">
        <v>16</v>
      </c>
      <c r="E59" s="25">
        <v>8</v>
      </c>
      <c r="F59">
        <v>207</v>
      </c>
      <c r="G59" s="4">
        <v>375</v>
      </c>
      <c r="H59" s="4">
        <v>351</v>
      </c>
      <c r="I59" s="3" t="s">
        <v>12</v>
      </c>
      <c r="K59" s="4">
        <v>61170527</v>
      </c>
      <c r="M59" s="18">
        <f t="shared" si="1"/>
        <v>2.5948520612669963</v>
      </c>
      <c r="N59" s="19">
        <f t="shared" si="0"/>
        <v>393.41603878989349</v>
      </c>
      <c r="O59" s="20">
        <f t="shared" si="2"/>
        <v>89.21852832427453</v>
      </c>
      <c r="P59" s="4" t="s">
        <v>43</v>
      </c>
      <c r="R59">
        <v>1</v>
      </c>
      <c r="U59">
        <v>1</v>
      </c>
      <c r="AB59">
        <v>1</v>
      </c>
      <c r="AH59" s="11">
        <v>670</v>
      </c>
      <c r="AI59" s="11">
        <v>3</v>
      </c>
      <c r="AJ59" s="22"/>
      <c r="AK59" s="22"/>
      <c r="BE59" s="21">
        <v>659</v>
      </c>
    </row>
    <row r="60" spans="1:57" x14ac:dyDescent="0.2">
      <c r="A60" s="1">
        <v>44102</v>
      </c>
      <c r="B60" s="1" t="s">
        <v>34</v>
      </c>
      <c r="C60">
        <v>813</v>
      </c>
      <c r="D60" s="2">
        <v>18</v>
      </c>
      <c r="E60" s="25">
        <v>2</v>
      </c>
      <c r="F60">
        <v>208</v>
      </c>
      <c r="G60" s="4">
        <v>339</v>
      </c>
      <c r="H60" s="4">
        <v>222</v>
      </c>
      <c r="I60" s="3" t="s">
        <v>12</v>
      </c>
      <c r="K60" s="4">
        <v>61170532</v>
      </c>
      <c r="M60" s="18">
        <f t="shared" si="1"/>
        <v>2.443370156989852</v>
      </c>
      <c r="N60" s="19">
        <f t="shared" si="0"/>
        <v>277.56848628247866</v>
      </c>
      <c r="O60" s="20">
        <f t="shared" si="2"/>
        <v>79.980261078367818</v>
      </c>
      <c r="P60" s="4" t="s">
        <v>44</v>
      </c>
      <c r="R60">
        <v>1</v>
      </c>
      <c r="S60">
        <v>1</v>
      </c>
      <c r="U60">
        <v>1</v>
      </c>
      <c r="Z60" s="29">
        <v>1</v>
      </c>
      <c r="AH60" s="11">
        <v>680</v>
      </c>
      <c r="AI60" s="11">
        <v>4</v>
      </c>
      <c r="AJ60" s="22"/>
      <c r="AK60" s="22"/>
      <c r="BE60" s="21">
        <v>669</v>
      </c>
    </row>
    <row r="61" spans="1:57" x14ac:dyDescent="0.2">
      <c r="A61" s="1">
        <v>44102</v>
      </c>
      <c r="B61" s="1" t="s">
        <v>34</v>
      </c>
      <c r="C61">
        <v>813</v>
      </c>
      <c r="D61" s="2">
        <v>18</v>
      </c>
      <c r="E61" s="25">
        <v>2</v>
      </c>
      <c r="F61">
        <v>209</v>
      </c>
      <c r="G61" s="4">
        <v>375</v>
      </c>
      <c r="H61" s="4">
        <v>316</v>
      </c>
      <c r="I61" s="3" t="s">
        <v>12</v>
      </c>
      <c r="K61" s="4">
        <v>61170603</v>
      </c>
      <c r="M61" s="18">
        <f t="shared" si="1"/>
        <v>2.5948520612669963</v>
      </c>
      <c r="N61" s="19">
        <f t="shared" si="0"/>
        <v>393.41603878989349</v>
      </c>
      <c r="O61" s="20">
        <f t="shared" si="2"/>
        <v>80.322093875985047</v>
      </c>
      <c r="P61" s="4" t="s">
        <v>44</v>
      </c>
      <c r="R61">
        <v>1</v>
      </c>
      <c r="S61">
        <v>1</v>
      </c>
      <c r="U61">
        <v>1</v>
      </c>
      <c r="Z61" s="29">
        <v>1</v>
      </c>
      <c r="AH61" s="11">
        <v>690</v>
      </c>
      <c r="AI61" s="11">
        <v>2</v>
      </c>
      <c r="AJ61" s="22"/>
      <c r="AK61" s="22"/>
      <c r="BE61" s="21">
        <v>679</v>
      </c>
    </row>
    <row r="62" spans="1:57" x14ac:dyDescent="0.2">
      <c r="A62" s="1">
        <v>44102</v>
      </c>
      <c r="B62" s="1" t="s">
        <v>34</v>
      </c>
      <c r="C62">
        <v>813</v>
      </c>
      <c r="D62" s="2">
        <v>18</v>
      </c>
      <c r="E62" s="25">
        <v>2</v>
      </c>
      <c r="F62">
        <v>210</v>
      </c>
      <c r="G62" s="4">
        <v>334</v>
      </c>
      <c r="H62" s="4">
        <v>229</v>
      </c>
      <c r="I62" s="3" t="s">
        <v>12</v>
      </c>
      <c r="K62" s="4">
        <v>61170584</v>
      </c>
      <c r="M62" s="18">
        <f t="shared" si="1"/>
        <v>2.4210677893007677</v>
      </c>
      <c r="N62" s="19">
        <f t="shared" si="0"/>
        <v>263.67429245791169</v>
      </c>
      <c r="O62" s="20">
        <f t="shared" si="2"/>
        <v>86.849574095871901</v>
      </c>
      <c r="P62" s="4" t="s">
        <v>44</v>
      </c>
      <c r="R62">
        <v>1</v>
      </c>
      <c r="S62">
        <v>1</v>
      </c>
      <c r="U62">
        <v>1</v>
      </c>
      <c r="Z62" s="29">
        <v>1</v>
      </c>
      <c r="AH62" s="11">
        <v>700</v>
      </c>
      <c r="AI62" s="11">
        <v>1</v>
      </c>
      <c r="AJ62" s="22"/>
      <c r="AK62" s="22"/>
      <c r="BE62" s="21">
        <v>689</v>
      </c>
    </row>
    <row r="63" spans="1:57" x14ac:dyDescent="0.2">
      <c r="A63" s="1">
        <v>44102</v>
      </c>
      <c r="B63" s="1" t="s">
        <v>34</v>
      </c>
      <c r="C63">
        <v>813</v>
      </c>
      <c r="D63" s="2">
        <v>18</v>
      </c>
      <c r="E63" s="25">
        <v>2</v>
      </c>
      <c r="F63">
        <v>211</v>
      </c>
      <c r="G63" s="4">
        <v>387</v>
      </c>
      <c r="H63" s="4">
        <v>373</v>
      </c>
      <c r="I63" s="3" t="s">
        <v>12</v>
      </c>
      <c r="K63" s="4">
        <v>61170531</v>
      </c>
      <c r="M63" s="18">
        <f t="shared" si="1"/>
        <v>2.6421290951053571</v>
      </c>
      <c r="N63" s="19">
        <f t="shared" si="0"/>
        <v>438.66107148194669</v>
      </c>
      <c r="O63" s="20">
        <f t="shared" si="2"/>
        <v>85.031479711632215</v>
      </c>
      <c r="P63" s="4" t="s">
        <v>44</v>
      </c>
      <c r="R63">
        <v>1</v>
      </c>
      <c r="S63">
        <v>1</v>
      </c>
      <c r="U63">
        <v>1</v>
      </c>
      <c r="Z63" s="29">
        <v>1</v>
      </c>
      <c r="AH63" s="11">
        <v>710</v>
      </c>
      <c r="AI63" s="11">
        <v>4</v>
      </c>
      <c r="AJ63" s="22"/>
      <c r="AK63" s="22"/>
      <c r="BE63" s="21">
        <v>699</v>
      </c>
    </row>
    <row r="64" spans="1:57" x14ac:dyDescent="0.2">
      <c r="A64" s="1">
        <v>44102</v>
      </c>
      <c r="B64" s="1" t="s">
        <v>34</v>
      </c>
      <c r="C64">
        <v>813</v>
      </c>
      <c r="D64" s="2">
        <v>18</v>
      </c>
      <c r="E64" s="25">
        <v>2</v>
      </c>
      <c r="F64">
        <v>212</v>
      </c>
      <c r="G64" s="4">
        <v>359</v>
      </c>
      <c r="H64" s="4">
        <v>285</v>
      </c>
      <c r="I64" s="3" t="s">
        <v>12</v>
      </c>
      <c r="K64" s="4">
        <v>61170536</v>
      </c>
      <c r="M64" s="18">
        <f t="shared" si="1"/>
        <v>2.5294064142866706</v>
      </c>
      <c r="N64" s="19">
        <f t="shared" si="0"/>
        <v>338.38134652814779</v>
      </c>
      <c r="O64" s="20">
        <f t="shared" si="2"/>
        <v>84.224500825518362</v>
      </c>
      <c r="P64" s="4" t="s">
        <v>44</v>
      </c>
      <c r="R64">
        <v>1</v>
      </c>
      <c r="S64">
        <v>1</v>
      </c>
      <c r="U64">
        <v>1</v>
      </c>
      <c r="Z64" s="29">
        <v>1</v>
      </c>
      <c r="AH64" s="11">
        <v>720</v>
      </c>
      <c r="AI64" s="11">
        <v>1</v>
      </c>
      <c r="AJ64" s="22"/>
      <c r="AK64" s="22"/>
      <c r="BE64" s="21">
        <v>709</v>
      </c>
    </row>
    <row r="65" spans="1:57" x14ac:dyDescent="0.2">
      <c r="A65" s="1">
        <v>44102</v>
      </c>
      <c r="B65" s="1" t="s">
        <v>34</v>
      </c>
      <c r="C65">
        <v>813</v>
      </c>
      <c r="D65" s="2">
        <v>18</v>
      </c>
      <c r="E65" s="25">
        <v>2</v>
      </c>
      <c r="F65">
        <v>213</v>
      </c>
      <c r="G65" s="4">
        <v>204</v>
      </c>
      <c r="H65" s="4">
        <v>48</v>
      </c>
      <c r="I65" s="3" t="s">
        <v>12</v>
      </c>
      <c r="K65" s="4">
        <v>61170557</v>
      </c>
      <c r="M65" s="18">
        <f t="shared" si="1"/>
        <v>1.681081858623906</v>
      </c>
      <c r="N65" s="19">
        <f t="shared" si="0"/>
        <v>47.982388041231083</v>
      </c>
      <c r="O65" s="20">
        <f t="shared" si="2"/>
        <v>100.03670504843107</v>
      </c>
      <c r="P65" s="4" t="s">
        <v>44</v>
      </c>
      <c r="R65">
        <v>1</v>
      </c>
      <c r="S65">
        <v>1</v>
      </c>
      <c r="U65">
        <v>1</v>
      </c>
      <c r="Z65" s="29">
        <v>1</v>
      </c>
      <c r="AH65" s="11">
        <v>730</v>
      </c>
      <c r="AI65" s="11">
        <v>0</v>
      </c>
      <c r="AJ65" s="22"/>
      <c r="AK65" s="22"/>
      <c r="BE65" s="21">
        <v>719</v>
      </c>
    </row>
    <row r="66" spans="1:57" x14ac:dyDescent="0.2">
      <c r="A66" s="1">
        <v>44102</v>
      </c>
      <c r="B66" s="1" t="s">
        <v>34</v>
      </c>
      <c r="C66">
        <v>260</v>
      </c>
      <c r="D66" s="2">
        <v>17</v>
      </c>
      <c r="E66" s="25" t="s">
        <v>45</v>
      </c>
      <c r="F66">
        <v>214</v>
      </c>
      <c r="G66" s="4">
        <v>590</v>
      </c>
      <c r="H66" s="4">
        <v>1647</v>
      </c>
      <c r="I66" s="3" t="s">
        <v>12</v>
      </c>
      <c r="J66" s="4" t="s">
        <v>33</v>
      </c>
      <c r="K66" s="4">
        <v>61170552</v>
      </c>
      <c r="M66" s="18">
        <f t="shared" si="1"/>
        <v>3.2750645522352499</v>
      </c>
      <c r="N66" s="19">
        <f t="shared" si="0"/>
        <v>1883.9290902757534</v>
      </c>
      <c r="O66" s="20">
        <f t="shared" si="2"/>
        <v>87.423672605370001</v>
      </c>
      <c r="P66" s="4" t="s">
        <v>46</v>
      </c>
      <c r="Q66" s="4">
        <v>52894</v>
      </c>
      <c r="S66">
        <v>1</v>
      </c>
      <c r="AA66" s="29">
        <v>1</v>
      </c>
      <c r="AH66" s="11">
        <v>740</v>
      </c>
      <c r="AI66" s="11">
        <v>0</v>
      </c>
      <c r="AJ66" s="22"/>
      <c r="AK66" s="22"/>
      <c r="BE66" s="21">
        <v>729</v>
      </c>
    </row>
    <row r="67" spans="1:57" x14ac:dyDescent="0.2">
      <c r="A67" s="1">
        <v>44102</v>
      </c>
      <c r="B67" s="1" t="s">
        <v>34</v>
      </c>
      <c r="C67">
        <v>1080</v>
      </c>
      <c r="D67" s="2">
        <v>15</v>
      </c>
      <c r="E67" s="25" t="s">
        <v>45</v>
      </c>
      <c r="F67">
        <v>215</v>
      </c>
      <c r="G67" s="4">
        <v>591</v>
      </c>
      <c r="H67" s="4">
        <v>1907</v>
      </c>
      <c r="I67" s="3" t="s">
        <v>12</v>
      </c>
      <c r="J67" s="4" t="s">
        <v>33</v>
      </c>
      <c r="K67" s="4">
        <v>61170554</v>
      </c>
      <c r="M67" s="18">
        <f t="shared" si="1"/>
        <v>3.2776063339256183</v>
      </c>
      <c r="N67" s="19">
        <f t="shared" si="0"/>
        <v>1894.9874318018476</v>
      </c>
      <c r="O67" s="20">
        <f t="shared" si="2"/>
        <v>100.63391281633622</v>
      </c>
      <c r="P67" s="4" t="s">
        <v>42</v>
      </c>
      <c r="Q67" s="4">
        <v>52908</v>
      </c>
      <c r="S67">
        <v>1</v>
      </c>
      <c r="AA67" s="29">
        <v>1</v>
      </c>
      <c r="AH67" s="11">
        <v>750</v>
      </c>
      <c r="AI67" s="11">
        <v>0</v>
      </c>
      <c r="AJ67" s="22"/>
      <c r="AK67" s="22"/>
      <c r="BE67" s="21">
        <v>739</v>
      </c>
    </row>
    <row r="68" spans="1:57" x14ac:dyDescent="0.2">
      <c r="A68" s="1">
        <v>44102</v>
      </c>
      <c r="B68" s="1" t="s">
        <v>34</v>
      </c>
      <c r="C68">
        <v>1080</v>
      </c>
      <c r="D68" s="2">
        <v>15</v>
      </c>
      <c r="E68" s="25" t="s">
        <v>45</v>
      </c>
      <c r="F68">
        <v>216</v>
      </c>
      <c r="G68" s="4">
        <v>604</v>
      </c>
      <c r="H68" s="4">
        <v>1750</v>
      </c>
      <c r="I68" s="3" t="s">
        <v>12</v>
      </c>
      <c r="J68" s="4" t="s">
        <v>33</v>
      </c>
      <c r="K68" s="4">
        <v>61170553</v>
      </c>
      <c r="M68" s="18">
        <f t="shared" si="1"/>
        <v>3.3102636598746304</v>
      </c>
      <c r="N68" s="19">
        <f t="shared" si="0"/>
        <v>2042.977858677664</v>
      </c>
      <c r="O68" s="20">
        <f t="shared" si="2"/>
        <v>85.659273915611763</v>
      </c>
      <c r="P68" s="4" t="s">
        <v>42</v>
      </c>
      <c r="Q68" s="4">
        <v>52905</v>
      </c>
      <c r="S68">
        <v>1</v>
      </c>
      <c r="AA68" s="29">
        <v>1</v>
      </c>
      <c r="AH68" s="11">
        <v>760</v>
      </c>
      <c r="AI68" s="11">
        <v>0</v>
      </c>
      <c r="AJ68" s="22"/>
      <c r="AK68" s="22"/>
      <c r="BE68" s="21">
        <v>749</v>
      </c>
    </row>
    <row r="69" spans="1:57" x14ac:dyDescent="0.2">
      <c r="A69" s="1">
        <v>44102</v>
      </c>
      <c r="B69" s="1" t="s">
        <v>34</v>
      </c>
      <c r="C69">
        <v>1080</v>
      </c>
      <c r="D69" s="2">
        <v>15</v>
      </c>
      <c r="E69" s="25" t="s">
        <v>45</v>
      </c>
      <c r="F69">
        <v>217</v>
      </c>
      <c r="G69" s="4">
        <v>376</v>
      </c>
      <c r="H69" s="4">
        <v>332</v>
      </c>
      <c r="I69" s="3" t="s">
        <v>12</v>
      </c>
      <c r="K69" s="4">
        <v>61170572</v>
      </c>
      <c r="M69" s="18">
        <f t="shared" si="1"/>
        <v>2.598849192069995</v>
      </c>
      <c r="N69" s="19">
        <f t="shared" ref="N69:N132" si="3">10^M69</f>
        <v>397.05364940606609</v>
      </c>
      <c r="O69" s="20">
        <f t="shared" si="2"/>
        <v>83.615904424156085</v>
      </c>
      <c r="P69" s="4" t="s">
        <v>42</v>
      </c>
      <c r="S69">
        <v>1</v>
      </c>
      <c r="AA69" s="29">
        <v>1</v>
      </c>
      <c r="AH69" s="11">
        <v>770</v>
      </c>
      <c r="AI69" s="11">
        <v>0</v>
      </c>
      <c r="AJ69" s="22"/>
      <c r="AK69" s="22"/>
      <c r="BE69" s="21">
        <v>759</v>
      </c>
    </row>
    <row r="70" spans="1:57" x14ac:dyDescent="0.2">
      <c r="A70" s="1">
        <v>44102</v>
      </c>
      <c r="B70" s="1" t="s">
        <v>34</v>
      </c>
      <c r="C70">
        <v>1080</v>
      </c>
      <c r="D70" s="2">
        <v>15</v>
      </c>
      <c r="E70" s="25" t="s">
        <v>45</v>
      </c>
      <c r="F70">
        <v>218</v>
      </c>
      <c r="G70" s="4">
        <v>353</v>
      </c>
      <c r="H70" s="4">
        <v>258</v>
      </c>
      <c r="I70" s="3" t="s">
        <v>12</v>
      </c>
      <c r="K70" s="4">
        <v>61170576</v>
      </c>
      <c r="M70" s="18">
        <f t="shared" si="1"/>
        <v>2.5041093818203137</v>
      </c>
      <c r="N70" s="19">
        <f t="shared" si="3"/>
        <v>319.23417800878013</v>
      </c>
      <c r="O70" s="20">
        <f t="shared" si="2"/>
        <v>80.818414121342613</v>
      </c>
      <c r="P70" s="4" t="s">
        <v>42</v>
      </c>
      <c r="S70">
        <v>1</v>
      </c>
      <c r="AA70" s="29">
        <v>1</v>
      </c>
      <c r="AH70" s="11">
        <v>780</v>
      </c>
      <c r="AI70" s="11">
        <v>0</v>
      </c>
      <c r="AJ70" s="22"/>
      <c r="AK70" s="22"/>
      <c r="BE70" s="21">
        <v>769</v>
      </c>
    </row>
    <row r="71" spans="1:57" x14ac:dyDescent="0.2">
      <c r="A71" s="1">
        <v>44102</v>
      </c>
      <c r="B71" s="1" t="s">
        <v>34</v>
      </c>
      <c r="C71">
        <v>1080</v>
      </c>
      <c r="D71" s="2">
        <v>15</v>
      </c>
      <c r="E71" s="25" t="s">
        <v>45</v>
      </c>
      <c r="F71">
        <v>219</v>
      </c>
      <c r="G71" s="4">
        <v>657</v>
      </c>
      <c r="H71" s="4">
        <v>2393</v>
      </c>
      <c r="I71" s="3" t="s">
        <v>12</v>
      </c>
      <c r="J71" s="4" t="s">
        <v>18</v>
      </c>
      <c r="K71" s="4">
        <v>61170526</v>
      </c>
      <c r="M71" s="18">
        <f t="shared" si="1"/>
        <v>3.4365059171986019</v>
      </c>
      <c r="N71" s="19">
        <f t="shared" si="3"/>
        <v>2732.158668885932</v>
      </c>
      <c r="O71" s="20">
        <f t="shared" si="2"/>
        <v>87.586421215271955</v>
      </c>
      <c r="P71" s="4" t="s">
        <v>42</v>
      </c>
      <c r="Q71" s="4">
        <v>52902</v>
      </c>
      <c r="S71">
        <v>1</v>
      </c>
      <c r="AA71" s="29">
        <v>1</v>
      </c>
      <c r="AH71" s="11">
        <v>790</v>
      </c>
      <c r="AI71" s="11">
        <v>0</v>
      </c>
      <c r="AJ71" s="22"/>
      <c r="AK71" s="22"/>
      <c r="BE71" s="21">
        <v>779</v>
      </c>
    </row>
    <row r="72" spans="1:57" x14ac:dyDescent="0.2">
      <c r="A72" s="1">
        <v>44102</v>
      </c>
      <c r="B72" s="1" t="s">
        <v>34</v>
      </c>
      <c r="C72">
        <v>1080</v>
      </c>
      <c r="D72" s="2">
        <v>15</v>
      </c>
      <c r="E72" s="25" t="s">
        <v>45</v>
      </c>
      <c r="F72">
        <v>220</v>
      </c>
      <c r="G72" s="4">
        <v>632</v>
      </c>
      <c r="H72" s="4">
        <v>2327</v>
      </c>
      <c r="I72" s="3" t="s">
        <v>12</v>
      </c>
      <c r="J72" s="4" t="s">
        <v>18</v>
      </c>
      <c r="K72" s="4">
        <v>61170530</v>
      </c>
      <c r="M72" s="18">
        <f t="shared" ref="M72:M130" si="4">-6.301+3.456*LOG10(G72)</f>
        <v>3.3782782225439227</v>
      </c>
      <c r="N72" s="19">
        <f t="shared" si="3"/>
        <v>2389.3414791326691</v>
      </c>
      <c r="O72" s="20">
        <f t="shared" ref="O72:O130" si="5">(H72/N72)*100</f>
        <v>97.390851007395611</v>
      </c>
      <c r="P72" s="4" t="s">
        <v>42</v>
      </c>
      <c r="Q72" s="4">
        <v>52899</v>
      </c>
      <c r="S72">
        <v>1</v>
      </c>
      <c r="AA72" s="29">
        <v>1</v>
      </c>
      <c r="AH72" s="11">
        <v>800</v>
      </c>
      <c r="AI72" s="11">
        <v>0</v>
      </c>
      <c r="AJ72" s="22"/>
      <c r="AK72" s="22"/>
      <c r="BE72" s="21">
        <v>789</v>
      </c>
    </row>
    <row r="73" spans="1:57" x14ac:dyDescent="0.2">
      <c r="A73" s="1">
        <v>44102</v>
      </c>
      <c r="B73" s="1" t="s">
        <v>34</v>
      </c>
      <c r="C73">
        <v>1080</v>
      </c>
      <c r="D73" s="2">
        <v>15</v>
      </c>
      <c r="E73" s="25" t="s">
        <v>45</v>
      </c>
      <c r="F73">
        <v>221</v>
      </c>
      <c r="G73" s="4">
        <v>310</v>
      </c>
      <c r="H73" s="4">
        <v>152</v>
      </c>
      <c r="I73" s="3" t="s">
        <v>12</v>
      </c>
      <c r="K73" s="4">
        <v>61170618</v>
      </c>
      <c r="M73" s="18">
        <f t="shared" si="4"/>
        <v>2.3091460138912456</v>
      </c>
      <c r="N73" s="19">
        <f t="shared" si="3"/>
        <v>203.77270655627203</v>
      </c>
      <c r="O73" s="20">
        <f t="shared" si="5"/>
        <v>74.59291411925426</v>
      </c>
      <c r="P73" s="4" t="s">
        <v>42</v>
      </c>
      <c r="S73">
        <v>1</v>
      </c>
      <c r="AA73" s="29">
        <v>1</v>
      </c>
      <c r="AH73" s="11">
        <v>810</v>
      </c>
      <c r="AI73" s="11">
        <v>0</v>
      </c>
      <c r="AJ73" s="22"/>
      <c r="AK73" s="22"/>
      <c r="BE73" s="21">
        <v>799</v>
      </c>
    </row>
    <row r="74" spans="1:57" x14ac:dyDescent="0.2">
      <c r="A74" s="1">
        <v>44102</v>
      </c>
      <c r="B74" s="1" t="s">
        <v>34</v>
      </c>
      <c r="C74">
        <v>1080</v>
      </c>
      <c r="D74" s="2">
        <v>15</v>
      </c>
      <c r="E74" s="25" t="s">
        <v>45</v>
      </c>
      <c r="F74">
        <v>222</v>
      </c>
      <c r="G74" s="4">
        <v>301</v>
      </c>
      <c r="H74" s="4">
        <v>163</v>
      </c>
      <c r="I74" s="3" t="s">
        <v>12</v>
      </c>
      <c r="K74" s="4">
        <v>61170590</v>
      </c>
      <c r="M74" s="18">
        <f t="shared" si="4"/>
        <v>2.2649258087723236</v>
      </c>
      <c r="N74" s="19">
        <f t="shared" si="3"/>
        <v>184.04575662738227</v>
      </c>
      <c r="O74" s="20">
        <f t="shared" si="5"/>
        <v>88.564932431454338</v>
      </c>
      <c r="P74" s="4" t="s">
        <v>42</v>
      </c>
      <c r="S74">
        <v>1</v>
      </c>
      <c r="AA74" s="29">
        <v>1</v>
      </c>
      <c r="AH74" t="s">
        <v>77</v>
      </c>
      <c r="AI74" s="11" t="e">
        <v>#N/A</v>
      </c>
      <c r="AJ74" s="22"/>
      <c r="AK74" s="22"/>
      <c r="BE74" s="21">
        <v>809</v>
      </c>
    </row>
    <row r="75" spans="1:57" x14ac:dyDescent="0.2">
      <c r="A75" s="1">
        <v>44102</v>
      </c>
      <c r="B75" s="1" t="s">
        <v>34</v>
      </c>
      <c r="C75">
        <v>585</v>
      </c>
      <c r="D75" s="2">
        <v>20</v>
      </c>
      <c r="E75" s="25" t="s">
        <v>47</v>
      </c>
      <c r="F75">
        <v>223</v>
      </c>
      <c r="G75" s="4">
        <v>357</v>
      </c>
      <c r="H75" s="4">
        <v>365</v>
      </c>
      <c r="I75" s="3" t="s">
        <v>12</v>
      </c>
      <c r="K75" s="4">
        <v>61170543</v>
      </c>
      <c r="M75" s="18">
        <f t="shared" si="4"/>
        <v>2.5210213548837395</v>
      </c>
      <c r="N75" s="19">
        <f t="shared" si="3"/>
        <v>331.91077768124671</v>
      </c>
      <c r="O75" s="20">
        <f t="shared" si="5"/>
        <v>109.96931240073525</v>
      </c>
      <c r="P75" s="4" t="s">
        <v>48</v>
      </c>
      <c r="R75">
        <v>1</v>
      </c>
      <c r="U75">
        <v>1</v>
      </c>
      <c r="AA75" s="29">
        <v>1</v>
      </c>
      <c r="AH75" t="s">
        <v>25</v>
      </c>
      <c r="AI75">
        <f>SUM(AI2:AI73)</f>
        <v>271</v>
      </c>
    </row>
    <row r="76" spans="1:57" x14ac:dyDescent="0.2">
      <c r="A76" s="1">
        <v>44102</v>
      </c>
      <c r="B76" s="1" t="s">
        <v>34</v>
      </c>
      <c r="C76">
        <v>585</v>
      </c>
      <c r="D76" s="2">
        <v>20</v>
      </c>
      <c r="E76" s="25" t="s">
        <v>47</v>
      </c>
      <c r="F76">
        <v>224</v>
      </c>
      <c r="G76" s="4">
        <v>334</v>
      </c>
      <c r="H76" s="4">
        <v>221</v>
      </c>
      <c r="I76" s="3" t="s">
        <v>12</v>
      </c>
      <c r="K76" s="4">
        <v>61170542</v>
      </c>
      <c r="M76" s="18">
        <f t="shared" si="4"/>
        <v>2.4210677893007677</v>
      </c>
      <c r="N76" s="19">
        <f t="shared" si="3"/>
        <v>263.67429245791169</v>
      </c>
      <c r="O76" s="20">
        <f t="shared" si="5"/>
        <v>83.815527839247565</v>
      </c>
      <c r="P76" s="4" t="s">
        <v>48</v>
      </c>
      <c r="R76">
        <v>1</v>
      </c>
      <c r="U76">
        <v>1</v>
      </c>
      <c r="AA76" s="29">
        <v>1</v>
      </c>
    </row>
    <row r="77" spans="1:57" x14ac:dyDescent="0.2">
      <c r="A77" s="1">
        <v>44102</v>
      </c>
      <c r="B77" s="1" t="s">
        <v>34</v>
      </c>
      <c r="C77">
        <v>585</v>
      </c>
      <c r="D77" s="2">
        <v>20</v>
      </c>
      <c r="E77" s="25" t="s">
        <v>47</v>
      </c>
      <c r="F77">
        <v>225</v>
      </c>
      <c r="G77" s="4">
        <v>307</v>
      </c>
      <c r="H77" s="4">
        <v>172</v>
      </c>
      <c r="I77" s="3" t="s">
        <v>12</v>
      </c>
      <c r="K77" s="4">
        <v>61170571</v>
      </c>
      <c r="M77" s="18">
        <f t="shared" si="4"/>
        <v>2.2945502256491572</v>
      </c>
      <c r="N77" s="19">
        <f t="shared" si="3"/>
        <v>197.03810663077005</v>
      </c>
      <c r="O77" s="20">
        <f t="shared" si="5"/>
        <v>87.292759223631293</v>
      </c>
      <c r="P77" s="4" t="s">
        <v>48</v>
      </c>
      <c r="R77">
        <v>1</v>
      </c>
      <c r="U77">
        <v>1</v>
      </c>
      <c r="AA77" s="29">
        <v>1</v>
      </c>
    </row>
    <row r="78" spans="1:57" x14ac:dyDescent="0.2">
      <c r="A78" s="1">
        <v>44102</v>
      </c>
      <c r="B78" s="1" t="s">
        <v>34</v>
      </c>
      <c r="C78">
        <v>585</v>
      </c>
      <c r="D78" s="2">
        <v>20</v>
      </c>
      <c r="E78" s="25" t="s">
        <v>47</v>
      </c>
      <c r="F78">
        <v>226</v>
      </c>
      <c r="G78" s="4">
        <v>323</v>
      </c>
      <c r="H78" s="4">
        <v>194</v>
      </c>
      <c r="I78" s="3" t="s">
        <v>12</v>
      </c>
      <c r="K78" s="4">
        <v>61170541</v>
      </c>
      <c r="M78" s="18">
        <f t="shared" si="4"/>
        <v>2.3708039171762909</v>
      </c>
      <c r="N78" s="19">
        <f t="shared" si="3"/>
        <v>234.85722072197626</v>
      </c>
      <c r="O78" s="20">
        <f t="shared" si="5"/>
        <v>82.603378939605605</v>
      </c>
      <c r="P78" s="4" t="s">
        <v>48</v>
      </c>
      <c r="R78">
        <v>1</v>
      </c>
      <c r="U78">
        <v>1</v>
      </c>
      <c r="AA78" s="29">
        <v>1</v>
      </c>
    </row>
    <row r="79" spans="1:57" x14ac:dyDescent="0.2">
      <c r="A79" s="1">
        <v>44102</v>
      </c>
      <c r="B79" s="1" t="s">
        <v>34</v>
      </c>
      <c r="C79">
        <v>303</v>
      </c>
      <c r="D79" s="2">
        <v>21</v>
      </c>
      <c r="E79" s="25" t="s">
        <v>47</v>
      </c>
      <c r="F79">
        <v>227</v>
      </c>
      <c r="G79" s="4">
        <v>338</v>
      </c>
      <c r="H79" s="4">
        <v>255</v>
      </c>
      <c r="I79" s="3" t="s">
        <v>12</v>
      </c>
      <c r="K79" s="4">
        <v>61170551</v>
      </c>
      <c r="M79" s="18">
        <f t="shared" si="4"/>
        <v>2.4389361161595744</v>
      </c>
      <c r="N79" s="19">
        <f t="shared" si="3"/>
        <v>274.74899731546958</v>
      </c>
      <c r="O79" s="20">
        <f t="shared" si="5"/>
        <v>92.811985663848091</v>
      </c>
      <c r="P79" s="4" t="s">
        <v>32</v>
      </c>
      <c r="S79">
        <v>1</v>
      </c>
      <c r="AA79" s="29">
        <v>1</v>
      </c>
    </row>
    <row r="80" spans="1:57" x14ac:dyDescent="0.2">
      <c r="A80" s="1">
        <v>44102</v>
      </c>
      <c r="B80" s="1" t="s">
        <v>34</v>
      </c>
      <c r="C80">
        <v>585</v>
      </c>
      <c r="D80" s="2">
        <v>20</v>
      </c>
      <c r="E80" s="25" t="s">
        <v>47</v>
      </c>
      <c r="F80">
        <v>228</v>
      </c>
      <c r="G80" s="4">
        <v>359</v>
      </c>
      <c r="H80" s="4">
        <v>291</v>
      </c>
      <c r="I80" s="3" t="s">
        <v>11</v>
      </c>
      <c r="K80" s="4">
        <v>61170529</v>
      </c>
      <c r="M80" s="18">
        <f t="shared" si="4"/>
        <v>2.5294064142866706</v>
      </c>
      <c r="N80" s="19">
        <f t="shared" si="3"/>
        <v>338.38134652814779</v>
      </c>
      <c r="O80" s="20">
        <f t="shared" si="5"/>
        <v>85.997648211318761</v>
      </c>
      <c r="P80" s="4" t="s">
        <v>49</v>
      </c>
      <c r="R80">
        <v>1</v>
      </c>
      <c r="U80">
        <v>1</v>
      </c>
      <c r="AA80" s="29">
        <v>1</v>
      </c>
    </row>
    <row r="81" spans="1:55" x14ac:dyDescent="0.2">
      <c r="A81" s="1">
        <v>44102</v>
      </c>
      <c r="B81" s="1" t="s">
        <v>34</v>
      </c>
      <c r="C81">
        <v>1660</v>
      </c>
      <c r="D81" s="2">
        <v>19</v>
      </c>
      <c r="E81" s="25" t="s">
        <v>50</v>
      </c>
      <c r="F81">
        <v>229</v>
      </c>
      <c r="G81" s="4">
        <v>165</v>
      </c>
      <c r="H81" s="4">
        <v>28</v>
      </c>
      <c r="I81" s="3" t="s">
        <v>12</v>
      </c>
      <c r="K81" s="4">
        <v>61170549</v>
      </c>
      <c r="M81" s="18"/>
      <c r="N81" s="19"/>
      <c r="O81" s="20"/>
      <c r="P81" s="4" t="s">
        <v>29</v>
      </c>
      <c r="S81">
        <v>1</v>
      </c>
      <c r="U81">
        <v>1</v>
      </c>
      <c r="AA81" s="29">
        <v>1</v>
      </c>
    </row>
    <row r="82" spans="1:55" x14ac:dyDescent="0.2">
      <c r="A82" s="1">
        <v>44102</v>
      </c>
      <c r="B82" s="1" t="s">
        <v>34</v>
      </c>
      <c r="C82">
        <v>1660</v>
      </c>
      <c r="D82" s="2">
        <v>19</v>
      </c>
      <c r="E82" s="25" t="s">
        <v>50</v>
      </c>
      <c r="F82">
        <v>230</v>
      </c>
      <c r="G82" s="4">
        <v>207</v>
      </c>
      <c r="H82" s="4">
        <v>54</v>
      </c>
      <c r="I82" s="3" t="s">
        <v>12</v>
      </c>
      <c r="K82" s="4">
        <v>61170575</v>
      </c>
      <c r="M82" s="18"/>
      <c r="N82" s="19"/>
      <c r="O82" s="20"/>
      <c r="P82" s="4" t="s">
        <v>29</v>
      </c>
      <c r="S82">
        <v>1</v>
      </c>
      <c r="U82">
        <v>1</v>
      </c>
      <c r="AA82" s="29">
        <v>1</v>
      </c>
    </row>
    <row r="83" spans="1:55" x14ac:dyDescent="0.2">
      <c r="A83" s="1">
        <v>44102</v>
      </c>
      <c r="B83" s="1" t="s">
        <v>34</v>
      </c>
      <c r="C83">
        <v>1660</v>
      </c>
      <c r="D83" s="2">
        <v>19</v>
      </c>
      <c r="E83" s="25" t="s">
        <v>50</v>
      </c>
      <c r="F83">
        <v>231</v>
      </c>
      <c r="G83" s="4">
        <v>320</v>
      </c>
      <c r="H83" s="4">
        <v>167</v>
      </c>
      <c r="I83" s="3" t="s">
        <v>12</v>
      </c>
      <c r="K83" s="4">
        <v>61170564</v>
      </c>
      <c r="M83" s="18">
        <f t="shared" si="4"/>
        <v>2.3567983250735942</v>
      </c>
      <c r="N83" s="19">
        <f t="shared" si="3"/>
        <v>227.40411806740218</v>
      </c>
      <c r="O83" s="20">
        <f t="shared" si="5"/>
        <v>73.437544323846197</v>
      </c>
      <c r="P83" s="4" t="s">
        <v>29</v>
      </c>
      <c r="S83">
        <v>1</v>
      </c>
      <c r="U83">
        <v>1</v>
      </c>
      <c r="AA83" s="29">
        <v>1</v>
      </c>
    </row>
    <row r="84" spans="1:55" x14ac:dyDescent="0.2">
      <c r="A84" s="1">
        <v>44102</v>
      </c>
      <c r="B84" s="1" t="s">
        <v>34</v>
      </c>
      <c r="C84">
        <v>1660</v>
      </c>
      <c r="D84" s="2">
        <v>19</v>
      </c>
      <c r="E84" s="25" t="s">
        <v>50</v>
      </c>
      <c r="F84">
        <v>232</v>
      </c>
      <c r="G84" s="4">
        <v>361</v>
      </c>
      <c r="H84" s="4">
        <v>273</v>
      </c>
      <c r="I84" s="3" t="s">
        <v>12</v>
      </c>
      <c r="K84" s="4">
        <v>61170533</v>
      </c>
      <c r="M84" s="18">
        <f t="shared" si="4"/>
        <v>2.5377448897859534</v>
      </c>
      <c r="N84" s="19">
        <f t="shared" si="3"/>
        <v>344.94105695976498</v>
      </c>
      <c r="O84" s="20">
        <f t="shared" si="5"/>
        <v>79.143956479452541</v>
      </c>
      <c r="P84" s="4" t="s">
        <v>29</v>
      </c>
      <c r="S84">
        <v>1</v>
      </c>
      <c r="U84">
        <v>1</v>
      </c>
      <c r="AA84" s="29">
        <v>1</v>
      </c>
    </row>
    <row r="85" spans="1:55" x14ac:dyDescent="0.2">
      <c r="A85" s="1">
        <v>44102</v>
      </c>
      <c r="B85" s="1" t="s">
        <v>34</v>
      </c>
      <c r="C85">
        <v>1660</v>
      </c>
      <c r="D85" s="2">
        <v>19</v>
      </c>
      <c r="E85" s="25" t="s">
        <v>50</v>
      </c>
      <c r="F85">
        <v>233</v>
      </c>
      <c r="G85" s="4">
        <v>351</v>
      </c>
      <c r="H85" s="4">
        <v>260</v>
      </c>
      <c r="I85" s="3" t="s">
        <v>11</v>
      </c>
      <c r="K85" s="4">
        <v>61170539</v>
      </c>
      <c r="M85" s="18">
        <f t="shared" si="4"/>
        <v>2.4955813945058871</v>
      </c>
      <c r="N85" s="19">
        <f t="shared" si="3"/>
        <v>313.02670842860613</v>
      </c>
      <c r="O85" s="20">
        <f t="shared" si="5"/>
        <v>83.060005104740057</v>
      </c>
      <c r="P85" s="4" t="s">
        <v>29</v>
      </c>
      <c r="S85">
        <v>1</v>
      </c>
      <c r="U85">
        <v>1</v>
      </c>
      <c r="AA85" s="29">
        <v>1</v>
      </c>
    </row>
    <row r="86" spans="1:55" x14ac:dyDescent="0.2">
      <c r="A86" s="1">
        <v>44102</v>
      </c>
      <c r="B86" s="1" t="s">
        <v>34</v>
      </c>
      <c r="C86">
        <v>1660</v>
      </c>
      <c r="D86" s="2">
        <v>19</v>
      </c>
      <c r="E86" s="25" t="s">
        <v>50</v>
      </c>
      <c r="F86">
        <v>234</v>
      </c>
      <c r="G86" s="4">
        <v>335</v>
      </c>
      <c r="H86" s="4">
        <v>242</v>
      </c>
      <c r="I86" s="3" t="s">
        <v>12</v>
      </c>
      <c r="K86" s="4">
        <v>61170525</v>
      </c>
      <c r="M86" s="18">
        <f t="shared" si="4"/>
        <v>2.4255548531193369</v>
      </c>
      <c r="N86" s="19">
        <f t="shared" si="3"/>
        <v>266.41265652926921</v>
      </c>
      <c r="O86" s="20">
        <f t="shared" si="5"/>
        <v>90.836525243466752</v>
      </c>
      <c r="P86" s="4" t="s">
        <v>29</v>
      </c>
      <c r="S86">
        <v>1</v>
      </c>
      <c r="U86">
        <v>1</v>
      </c>
      <c r="AA86" s="29">
        <v>1</v>
      </c>
    </row>
    <row r="87" spans="1:55" x14ac:dyDescent="0.2">
      <c r="A87" s="1">
        <v>44102</v>
      </c>
      <c r="B87" s="1" t="s">
        <v>34</v>
      </c>
      <c r="C87">
        <v>1660</v>
      </c>
      <c r="D87" s="2">
        <v>19</v>
      </c>
      <c r="E87" s="25" t="s">
        <v>50</v>
      </c>
      <c r="F87">
        <v>235</v>
      </c>
      <c r="G87" s="4">
        <v>329</v>
      </c>
      <c r="H87" s="4">
        <v>208</v>
      </c>
      <c r="I87" s="3" t="s">
        <v>12</v>
      </c>
      <c r="K87" s="4">
        <v>61170788</v>
      </c>
      <c r="M87" s="18">
        <f t="shared" si="4"/>
        <v>2.3984290233151118</v>
      </c>
      <c r="N87" s="19">
        <f t="shared" si="3"/>
        <v>250.28165800023908</v>
      </c>
      <c r="O87" s="20">
        <f t="shared" si="5"/>
        <v>83.106369704407712</v>
      </c>
      <c r="P87" s="4" t="s">
        <v>29</v>
      </c>
      <c r="S87">
        <v>1</v>
      </c>
      <c r="U87">
        <v>1</v>
      </c>
      <c r="AA87" s="29">
        <v>1</v>
      </c>
    </row>
    <row r="88" spans="1:55" x14ac:dyDescent="0.2">
      <c r="A88" s="1">
        <v>44102</v>
      </c>
      <c r="B88" s="1" t="s">
        <v>34</v>
      </c>
      <c r="C88">
        <v>1660</v>
      </c>
      <c r="D88" s="2">
        <v>19</v>
      </c>
      <c r="E88" s="25" t="s">
        <v>50</v>
      </c>
      <c r="F88">
        <v>236</v>
      </c>
      <c r="G88" s="4">
        <v>322</v>
      </c>
      <c r="H88" s="4">
        <v>202</v>
      </c>
      <c r="I88" s="3" t="s">
        <v>12</v>
      </c>
      <c r="K88" s="4">
        <v>61170765</v>
      </c>
      <c r="M88" s="18">
        <f t="shared" si="4"/>
        <v>2.3661498925807916</v>
      </c>
      <c r="N88" s="19">
        <f t="shared" si="3"/>
        <v>232.35386050757265</v>
      </c>
      <c r="O88" s="20">
        <f t="shared" si="5"/>
        <v>86.936364887045471</v>
      </c>
      <c r="P88" s="4" t="s">
        <v>29</v>
      </c>
      <c r="S88">
        <v>1</v>
      </c>
      <c r="U88">
        <v>1</v>
      </c>
      <c r="AA88" s="29">
        <v>1</v>
      </c>
    </row>
    <row r="89" spans="1:55" x14ac:dyDescent="0.2">
      <c r="A89" s="1">
        <v>44102</v>
      </c>
      <c r="B89" s="1" t="s">
        <v>34</v>
      </c>
      <c r="C89">
        <v>1660</v>
      </c>
      <c r="D89" s="2">
        <v>19</v>
      </c>
      <c r="E89" s="25" t="s">
        <v>50</v>
      </c>
      <c r="F89">
        <v>237</v>
      </c>
      <c r="G89" s="4">
        <v>354</v>
      </c>
      <c r="H89" s="4">
        <v>247</v>
      </c>
      <c r="I89" s="3" t="s">
        <v>11</v>
      </c>
      <c r="K89" s="4">
        <v>61170776</v>
      </c>
      <c r="M89" s="18">
        <f t="shared" si="4"/>
        <v>2.5083552735611221</v>
      </c>
      <c r="N89" s="19">
        <f t="shared" si="3"/>
        <v>322.37048569627859</v>
      </c>
      <c r="O89" s="20">
        <f t="shared" si="5"/>
        <v>76.619917442662882</v>
      </c>
      <c r="P89" s="4" t="s">
        <v>29</v>
      </c>
      <c r="S89">
        <v>1</v>
      </c>
      <c r="U89">
        <v>1</v>
      </c>
      <c r="AA89" s="29">
        <v>1</v>
      </c>
    </row>
    <row r="90" spans="1:55" x14ac:dyDescent="0.2">
      <c r="A90" s="1">
        <v>44102</v>
      </c>
      <c r="B90" s="1" t="s">
        <v>34</v>
      </c>
      <c r="C90">
        <v>1660</v>
      </c>
      <c r="D90" s="2">
        <v>19</v>
      </c>
      <c r="E90" s="25" t="s">
        <v>50</v>
      </c>
      <c r="F90">
        <v>238</v>
      </c>
      <c r="G90" s="4">
        <v>331</v>
      </c>
      <c r="H90" s="4">
        <v>205</v>
      </c>
      <c r="I90" s="3" t="s">
        <v>11</v>
      </c>
      <c r="K90" s="4">
        <v>61170745</v>
      </c>
      <c r="M90" s="18">
        <f t="shared" si="4"/>
        <v>2.4075255464888841</v>
      </c>
      <c r="N90" s="19">
        <f t="shared" si="3"/>
        <v>255.57922359184445</v>
      </c>
      <c r="O90" s="20">
        <f t="shared" si="5"/>
        <v>80.20996273444409</v>
      </c>
      <c r="P90" s="4" t="s">
        <v>29</v>
      </c>
      <c r="S90">
        <v>1</v>
      </c>
      <c r="U90">
        <v>1</v>
      </c>
      <c r="AA90" s="29">
        <v>1</v>
      </c>
    </row>
    <row r="91" spans="1:55" x14ac:dyDescent="0.2">
      <c r="A91" s="1">
        <v>44102</v>
      </c>
      <c r="B91" s="1" t="s">
        <v>34</v>
      </c>
      <c r="C91">
        <v>1660</v>
      </c>
      <c r="D91" s="2">
        <v>19</v>
      </c>
      <c r="E91" s="25" t="s">
        <v>50</v>
      </c>
      <c r="F91">
        <v>239</v>
      </c>
      <c r="G91" s="4">
        <v>314</v>
      </c>
      <c r="H91" s="4">
        <v>205</v>
      </c>
      <c r="I91" s="3" t="s">
        <v>12</v>
      </c>
      <c r="K91" s="4">
        <v>61170761</v>
      </c>
      <c r="M91" s="18">
        <f t="shared" si="4"/>
        <v>2.328388863741031</v>
      </c>
      <c r="N91" s="19">
        <f t="shared" si="3"/>
        <v>213.0045417694669</v>
      </c>
      <c r="O91" s="20">
        <f t="shared" si="5"/>
        <v>96.242079298886424</v>
      </c>
      <c r="P91" s="4" t="s">
        <v>29</v>
      </c>
      <c r="S91">
        <v>1</v>
      </c>
      <c r="U91">
        <v>1</v>
      </c>
      <c r="AA91" s="29">
        <v>1</v>
      </c>
    </row>
    <row r="92" spans="1:55" x14ac:dyDescent="0.2">
      <c r="A92" s="1">
        <v>44102</v>
      </c>
      <c r="B92" s="1" t="s">
        <v>34</v>
      </c>
      <c r="C92">
        <v>1660</v>
      </c>
      <c r="D92" s="2">
        <v>19</v>
      </c>
      <c r="E92" s="25" t="s">
        <v>50</v>
      </c>
      <c r="F92">
        <v>240</v>
      </c>
      <c r="G92" s="4">
        <v>352</v>
      </c>
      <c r="H92" s="4">
        <v>271</v>
      </c>
      <c r="I92" s="3" t="s">
        <v>11</v>
      </c>
      <c r="K92" s="4">
        <v>61170771</v>
      </c>
      <c r="M92" s="18">
        <f t="shared" si="4"/>
        <v>2.4998514449804219</v>
      </c>
      <c r="N92" s="19">
        <f t="shared" si="3"/>
        <v>316.11961546389034</v>
      </c>
      <c r="O92" s="20">
        <f t="shared" si="5"/>
        <v>85.727043417511609</v>
      </c>
      <c r="P92" s="4" t="s">
        <v>29</v>
      </c>
      <c r="S92">
        <v>1</v>
      </c>
      <c r="U92">
        <v>1</v>
      </c>
      <c r="AA92" s="29">
        <v>1</v>
      </c>
    </row>
    <row r="93" spans="1:55" x14ac:dyDescent="0.2">
      <c r="A93" s="1">
        <v>44102</v>
      </c>
      <c r="B93" s="1" t="s">
        <v>34</v>
      </c>
      <c r="C93">
        <v>1660</v>
      </c>
      <c r="D93" s="2">
        <v>19</v>
      </c>
      <c r="E93" s="25" t="s">
        <v>50</v>
      </c>
      <c r="F93">
        <v>241</v>
      </c>
      <c r="G93" s="4">
        <v>341</v>
      </c>
      <c r="H93" s="4">
        <v>219</v>
      </c>
      <c r="I93" s="3" t="s">
        <v>12</v>
      </c>
      <c r="K93" s="4">
        <v>61170733</v>
      </c>
      <c r="M93" s="18">
        <f t="shared" si="4"/>
        <v>2.4521991337980715</v>
      </c>
      <c r="N93" s="19">
        <f t="shared" si="3"/>
        <v>283.26905504636312</v>
      </c>
      <c r="O93" s="20">
        <f t="shared" si="5"/>
        <v>77.311656920716558</v>
      </c>
      <c r="P93" s="4" t="s">
        <v>29</v>
      </c>
      <c r="S93">
        <v>1</v>
      </c>
      <c r="U93">
        <v>1</v>
      </c>
      <c r="AA93" s="29">
        <v>1</v>
      </c>
    </row>
    <row r="94" spans="1:55" x14ac:dyDescent="0.2">
      <c r="A94" s="1">
        <v>44102</v>
      </c>
      <c r="B94" s="1" t="s">
        <v>34</v>
      </c>
      <c r="C94">
        <v>1660</v>
      </c>
      <c r="D94" s="2">
        <v>19</v>
      </c>
      <c r="E94" s="25" t="s">
        <v>50</v>
      </c>
      <c r="F94">
        <v>242</v>
      </c>
      <c r="G94" s="4">
        <v>303</v>
      </c>
      <c r="H94" s="4">
        <v>160</v>
      </c>
      <c r="I94" s="3" t="s">
        <v>12</v>
      </c>
      <c r="K94" s="4">
        <v>61170793</v>
      </c>
      <c r="M94" s="18">
        <f t="shared" si="4"/>
        <v>2.2748657241039645</v>
      </c>
      <c r="N94" s="19">
        <f t="shared" si="3"/>
        <v>188.30667897291096</v>
      </c>
      <c r="O94" s="20">
        <f t="shared" si="5"/>
        <v>84.967777496100894</v>
      </c>
      <c r="P94" s="4" t="s">
        <v>29</v>
      </c>
      <c r="S94">
        <v>1</v>
      </c>
      <c r="U94">
        <v>1</v>
      </c>
      <c r="AA94" s="29">
        <v>1</v>
      </c>
    </row>
    <row r="95" spans="1:55" x14ac:dyDescent="0.2">
      <c r="A95" s="1">
        <v>44102</v>
      </c>
      <c r="B95" s="1" t="s">
        <v>34</v>
      </c>
      <c r="C95">
        <v>1660</v>
      </c>
      <c r="D95" s="2">
        <v>19</v>
      </c>
      <c r="E95" s="25" t="s">
        <v>50</v>
      </c>
      <c r="F95">
        <v>243</v>
      </c>
      <c r="G95" s="4">
        <v>341</v>
      </c>
      <c r="H95" s="4">
        <v>234</v>
      </c>
      <c r="I95" s="3" t="s">
        <v>12</v>
      </c>
      <c r="K95" s="4">
        <v>61170814</v>
      </c>
      <c r="M95" s="18">
        <f t="shared" si="4"/>
        <v>2.4521991337980715</v>
      </c>
      <c r="N95" s="19">
        <f t="shared" si="3"/>
        <v>283.26905504636312</v>
      </c>
      <c r="O95" s="20">
        <f t="shared" si="5"/>
        <v>82.606975887888936</v>
      </c>
      <c r="P95" s="4" t="s">
        <v>29</v>
      </c>
      <c r="S95">
        <v>1</v>
      </c>
      <c r="U95">
        <v>1</v>
      </c>
      <c r="AA95" s="29">
        <v>1</v>
      </c>
    </row>
    <row r="96" spans="1:55" x14ac:dyDescent="0.2">
      <c r="A96" s="1">
        <v>44102</v>
      </c>
      <c r="B96" s="1" t="s">
        <v>34</v>
      </c>
      <c r="C96">
        <v>1660</v>
      </c>
      <c r="D96" s="2">
        <v>19</v>
      </c>
      <c r="E96" s="25" t="s">
        <v>50</v>
      </c>
      <c r="F96">
        <v>244</v>
      </c>
      <c r="G96" s="4">
        <v>365</v>
      </c>
      <c r="H96" s="4">
        <v>274</v>
      </c>
      <c r="I96" s="3" t="s">
        <v>12</v>
      </c>
      <c r="K96" s="4">
        <v>61170732</v>
      </c>
      <c r="M96" s="18">
        <f t="shared" si="4"/>
        <v>2.5542841395615756</v>
      </c>
      <c r="N96" s="19">
        <f t="shared" si="3"/>
        <v>358.33080033123622</v>
      </c>
      <c r="O96" s="20">
        <f t="shared" si="5"/>
        <v>76.465656802797326</v>
      </c>
      <c r="P96" s="4" t="s">
        <v>29</v>
      </c>
      <c r="S96">
        <v>1</v>
      </c>
      <c r="U96">
        <v>1</v>
      </c>
      <c r="AA96" s="29">
        <v>1</v>
      </c>
      <c r="BC96" t="s">
        <v>137</v>
      </c>
    </row>
    <row r="97" spans="1:27" x14ac:dyDescent="0.2">
      <c r="A97" s="1">
        <v>44102</v>
      </c>
      <c r="B97" s="1" t="s">
        <v>34</v>
      </c>
      <c r="C97">
        <v>1660</v>
      </c>
      <c r="D97" s="2">
        <v>19</v>
      </c>
      <c r="E97" s="25" t="s">
        <v>50</v>
      </c>
      <c r="F97">
        <v>245</v>
      </c>
      <c r="G97" s="4">
        <v>320</v>
      </c>
      <c r="H97" s="4">
        <v>201</v>
      </c>
      <c r="I97" s="3" t="s">
        <v>12</v>
      </c>
      <c r="K97" s="4">
        <v>61170729</v>
      </c>
      <c r="M97" s="18">
        <f t="shared" si="4"/>
        <v>2.3567983250735942</v>
      </c>
      <c r="N97" s="19">
        <f t="shared" si="3"/>
        <v>227.40411806740218</v>
      </c>
      <c r="O97" s="20">
        <f t="shared" si="5"/>
        <v>88.388900653251994</v>
      </c>
      <c r="P97" s="4" t="s">
        <v>29</v>
      </c>
      <c r="S97">
        <v>1</v>
      </c>
      <c r="U97">
        <v>1</v>
      </c>
      <c r="AA97" s="29">
        <v>1</v>
      </c>
    </row>
    <row r="98" spans="1:27" x14ac:dyDescent="0.2">
      <c r="A98" s="1">
        <v>44102</v>
      </c>
      <c r="B98" s="1" t="s">
        <v>34</v>
      </c>
      <c r="C98">
        <v>1660</v>
      </c>
      <c r="D98" s="2">
        <v>19</v>
      </c>
      <c r="E98" s="25" t="s">
        <v>50</v>
      </c>
      <c r="F98">
        <v>246</v>
      </c>
      <c r="G98" s="4">
        <v>322</v>
      </c>
      <c r="H98" s="4">
        <v>214</v>
      </c>
      <c r="I98" s="3" t="s">
        <v>11</v>
      </c>
      <c r="K98" s="4">
        <v>61170780</v>
      </c>
      <c r="M98" s="18">
        <f t="shared" si="4"/>
        <v>2.3661498925807916</v>
      </c>
      <c r="N98" s="19">
        <f t="shared" si="3"/>
        <v>232.35386050757265</v>
      </c>
      <c r="O98" s="20">
        <f t="shared" si="5"/>
        <v>92.100901414988769</v>
      </c>
      <c r="P98" s="4" t="s">
        <v>29</v>
      </c>
      <c r="S98">
        <v>1</v>
      </c>
      <c r="U98">
        <v>1</v>
      </c>
      <c r="AA98" s="29">
        <v>1</v>
      </c>
    </row>
    <row r="99" spans="1:27" x14ac:dyDescent="0.2">
      <c r="A99" s="1">
        <v>44102</v>
      </c>
      <c r="B99" s="1" t="s">
        <v>34</v>
      </c>
      <c r="C99">
        <v>1660</v>
      </c>
      <c r="D99" s="2">
        <v>19</v>
      </c>
      <c r="E99" s="25" t="s">
        <v>50</v>
      </c>
      <c r="F99">
        <v>247</v>
      </c>
      <c r="G99" s="4">
        <v>322</v>
      </c>
      <c r="H99" s="4">
        <v>206</v>
      </c>
      <c r="I99" s="3" t="s">
        <v>11</v>
      </c>
      <c r="K99" s="4">
        <v>61170752</v>
      </c>
      <c r="M99" s="18">
        <f t="shared" si="4"/>
        <v>2.3661498925807916</v>
      </c>
      <c r="N99" s="19">
        <f t="shared" si="3"/>
        <v>232.35386050757265</v>
      </c>
      <c r="O99" s="20">
        <f t="shared" si="5"/>
        <v>88.657877063026575</v>
      </c>
      <c r="P99" s="4" t="s">
        <v>29</v>
      </c>
      <c r="S99">
        <v>1</v>
      </c>
      <c r="U99">
        <v>1</v>
      </c>
      <c r="AA99" s="29">
        <v>1</v>
      </c>
    </row>
    <row r="100" spans="1:27" x14ac:dyDescent="0.2">
      <c r="A100" s="1">
        <v>44102</v>
      </c>
      <c r="B100" s="1" t="s">
        <v>34</v>
      </c>
      <c r="C100">
        <v>1660</v>
      </c>
      <c r="D100" s="2">
        <v>19</v>
      </c>
      <c r="E100" s="25" t="s">
        <v>50</v>
      </c>
      <c r="F100">
        <v>248</v>
      </c>
      <c r="G100" s="4">
        <v>325</v>
      </c>
      <c r="H100" s="4">
        <v>217</v>
      </c>
      <c r="I100" s="3" t="s">
        <v>11</v>
      </c>
      <c r="K100" s="4">
        <v>61170730</v>
      </c>
      <c r="M100" s="18">
        <f t="shared" si="4"/>
        <v>2.3800688955429905</v>
      </c>
      <c r="N100" s="19">
        <f t="shared" si="3"/>
        <v>239.9213494902979</v>
      </c>
      <c r="O100" s="20">
        <f t="shared" si="5"/>
        <v>90.446306867232423</v>
      </c>
      <c r="P100" s="4" t="s">
        <v>29</v>
      </c>
      <c r="S100">
        <v>1</v>
      </c>
      <c r="U100">
        <v>1</v>
      </c>
      <c r="AA100" s="29">
        <v>1</v>
      </c>
    </row>
    <row r="101" spans="1:27" x14ac:dyDescent="0.2">
      <c r="A101" s="1">
        <v>44102</v>
      </c>
      <c r="B101" s="1" t="s">
        <v>34</v>
      </c>
      <c r="C101">
        <v>1660</v>
      </c>
      <c r="D101" s="2">
        <v>19</v>
      </c>
      <c r="E101" s="25" t="s">
        <v>50</v>
      </c>
      <c r="F101">
        <v>249</v>
      </c>
      <c r="G101" s="4">
        <v>345</v>
      </c>
      <c r="H101" s="4">
        <v>250</v>
      </c>
      <c r="I101" s="3" t="s">
        <v>12</v>
      </c>
      <c r="K101" s="4">
        <v>61170751</v>
      </c>
      <c r="M101" s="18">
        <f t="shared" si="4"/>
        <v>2.4697027925732353</v>
      </c>
      <c r="N101" s="19">
        <f t="shared" si="3"/>
        <v>294.91902711462728</v>
      </c>
      <c r="O101" s="20">
        <f t="shared" si="5"/>
        <v>84.769030484707102</v>
      </c>
      <c r="P101" s="4" t="s">
        <v>29</v>
      </c>
      <c r="S101">
        <v>1</v>
      </c>
      <c r="U101">
        <v>1</v>
      </c>
      <c r="AA101" s="29">
        <v>1</v>
      </c>
    </row>
    <row r="102" spans="1:27" x14ac:dyDescent="0.2">
      <c r="A102" s="1">
        <v>44102</v>
      </c>
      <c r="B102" s="1" t="s">
        <v>34</v>
      </c>
      <c r="C102">
        <v>1660</v>
      </c>
      <c r="D102" s="2">
        <v>19</v>
      </c>
      <c r="E102" s="25" t="s">
        <v>50</v>
      </c>
      <c r="F102">
        <v>250</v>
      </c>
      <c r="G102" s="4">
        <v>361</v>
      </c>
      <c r="H102" s="4">
        <v>298</v>
      </c>
      <c r="I102" s="3" t="s">
        <v>12</v>
      </c>
      <c r="K102" s="4">
        <v>61170778</v>
      </c>
      <c r="M102" s="18">
        <f t="shared" si="4"/>
        <v>2.5377448897859534</v>
      </c>
      <c r="N102" s="19">
        <f t="shared" si="3"/>
        <v>344.94105695976498</v>
      </c>
      <c r="O102" s="20">
        <f t="shared" si="5"/>
        <v>86.391571541673471</v>
      </c>
      <c r="P102" s="4" t="s">
        <v>29</v>
      </c>
      <c r="S102">
        <v>1</v>
      </c>
      <c r="U102">
        <v>1</v>
      </c>
      <c r="AA102" s="29">
        <v>1</v>
      </c>
    </row>
    <row r="103" spans="1:27" x14ac:dyDescent="0.2">
      <c r="A103" s="1">
        <v>44102</v>
      </c>
      <c r="B103" s="1" t="s">
        <v>34</v>
      </c>
      <c r="C103">
        <v>1660</v>
      </c>
      <c r="D103" s="2">
        <v>19</v>
      </c>
      <c r="E103" s="25" t="s">
        <v>50</v>
      </c>
      <c r="F103">
        <v>251</v>
      </c>
      <c r="G103" s="4">
        <v>313</v>
      </c>
      <c r="H103" s="4">
        <v>190</v>
      </c>
      <c r="I103" s="3" t="s">
        <v>12</v>
      </c>
      <c r="K103" s="4">
        <v>61170779</v>
      </c>
      <c r="M103" s="18">
        <f t="shared" si="4"/>
        <v>2.3236012305605254</v>
      </c>
      <c r="N103" s="19">
        <f t="shared" si="3"/>
        <v>210.66928949827542</v>
      </c>
      <c r="O103" s="20">
        <f t="shared" si="5"/>
        <v>90.188750554245061</v>
      </c>
      <c r="P103" s="4" t="s">
        <v>29</v>
      </c>
      <c r="S103">
        <v>1</v>
      </c>
      <c r="U103">
        <v>1</v>
      </c>
      <c r="AA103" s="29">
        <v>1</v>
      </c>
    </row>
    <row r="104" spans="1:27" x14ac:dyDescent="0.2">
      <c r="A104" s="1">
        <v>44102</v>
      </c>
      <c r="B104" s="1" t="s">
        <v>34</v>
      </c>
      <c r="C104">
        <v>585</v>
      </c>
      <c r="D104" s="2">
        <v>20</v>
      </c>
      <c r="E104" s="25" t="s">
        <v>47</v>
      </c>
      <c r="F104">
        <v>252</v>
      </c>
      <c r="G104" s="4">
        <v>197</v>
      </c>
      <c r="H104" s="4">
        <v>42</v>
      </c>
      <c r="I104" s="3" t="s">
        <v>12</v>
      </c>
      <c r="K104" s="4">
        <v>61170824</v>
      </c>
      <c r="M104" s="18"/>
      <c r="N104" s="19"/>
      <c r="O104" s="20"/>
      <c r="P104" s="4" t="s">
        <v>49</v>
      </c>
      <c r="R104">
        <v>1</v>
      </c>
      <c r="U104">
        <v>1</v>
      </c>
      <c r="AA104" s="29">
        <v>1</v>
      </c>
    </row>
    <row r="105" spans="1:27" x14ac:dyDescent="0.2">
      <c r="A105" s="1">
        <v>44103</v>
      </c>
      <c r="B105" s="1" t="s">
        <v>51</v>
      </c>
      <c r="C105">
        <v>533</v>
      </c>
      <c r="D105" s="2">
        <v>25</v>
      </c>
      <c r="E105" s="25" t="s">
        <v>22</v>
      </c>
      <c r="F105">
        <v>253</v>
      </c>
      <c r="G105" s="4">
        <v>325</v>
      </c>
      <c r="H105" s="4">
        <v>213</v>
      </c>
      <c r="I105" s="3" t="s">
        <v>11</v>
      </c>
      <c r="K105" s="4">
        <v>61170808</v>
      </c>
      <c r="M105" s="18">
        <f t="shared" si="4"/>
        <v>2.3800688955429905</v>
      </c>
      <c r="N105" s="19">
        <f t="shared" si="3"/>
        <v>239.9213494902979</v>
      </c>
      <c r="O105" s="20">
        <f t="shared" si="5"/>
        <v>88.779093837421684</v>
      </c>
      <c r="P105" s="4" t="s">
        <v>38</v>
      </c>
      <c r="S105">
        <v>1</v>
      </c>
      <c r="Z105" s="29">
        <v>1</v>
      </c>
    </row>
    <row r="106" spans="1:27" x14ac:dyDescent="0.2">
      <c r="A106" s="1">
        <v>44103</v>
      </c>
      <c r="B106" s="1" t="s">
        <v>51</v>
      </c>
      <c r="C106">
        <v>1195</v>
      </c>
      <c r="D106" s="2">
        <v>24</v>
      </c>
      <c r="E106" s="25" t="s">
        <v>52</v>
      </c>
      <c r="F106">
        <v>254</v>
      </c>
      <c r="G106" s="4">
        <v>577</v>
      </c>
      <c r="H106" s="4">
        <v>1545</v>
      </c>
      <c r="I106" s="3" t="s">
        <v>12</v>
      </c>
      <c r="J106" s="4" t="s">
        <v>33</v>
      </c>
      <c r="K106" s="4">
        <v>61170783</v>
      </c>
      <c r="M106" s="18">
        <f t="shared" si="4"/>
        <v>3.2416236102662079</v>
      </c>
      <c r="N106" s="19">
        <f t="shared" si="3"/>
        <v>1744.3097577678191</v>
      </c>
      <c r="O106" s="20">
        <f t="shared" si="5"/>
        <v>88.573717662230223</v>
      </c>
      <c r="P106" s="4" t="s">
        <v>53</v>
      </c>
      <c r="Q106" s="4">
        <v>52896</v>
      </c>
      <c r="T106">
        <v>1</v>
      </c>
      <c r="W106">
        <v>1</v>
      </c>
      <c r="AA106" s="29">
        <v>1</v>
      </c>
    </row>
    <row r="107" spans="1:27" x14ac:dyDescent="0.2">
      <c r="A107" s="1">
        <v>44103</v>
      </c>
      <c r="B107" s="1" t="s">
        <v>51</v>
      </c>
      <c r="C107">
        <v>1195</v>
      </c>
      <c r="D107" s="2">
        <v>24</v>
      </c>
      <c r="E107" s="25" t="s">
        <v>52</v>
      </c>
      <c r="F107">
        <v>255</v>
      </c>
      <c r="G107" s="4">
        <v>646</v>
      </c>
      <c r="H107" s="4">
        <v>2391</v>
      </c>
      <c r="I107" s="3" t="s">
        <v>12</v>
      </c>
      <c r="J107" s="4" t="s">
        <v>33</v>
      </c>
      <c r="K107" s="4">
        <v>61170823</v>
      </c>
      <c r="M107" s="18">
        <f t="shared" si="4"/>
        <v>3.4111635821910102</v>
      </c>
      <c r="N107" s="19">
        <f t="shared" si="3"/>
        <v>2577.2917418416364</v>
      </c>
      <c r="O107" s="20">
        <f t="shared" si="5"/>
        <v>92.771802321900921</v>
      </c>
      <c r="P107" s="4" t="s">
        <v>53</v>
      </c>
      <c r="Q107" s="4">
        <v>52893</v>
      </c>
      <c r="T107">
        <v>1</v>
      </c>
      <c r="W107">
        <v>1</v>
      </c>
      <c r="AA107" s="29">
        <v>1</v>
      </c>
    </row>
    <row r="108" spans="1:27" x14ac:dyDescent="0.2">
      <c r="A108" s="1">
        <v>44103</v>
      </c>
      <c r="B108" s="1" t="s">
        <v>51</v>
      </c>
      <c r="C108">
        <v>1195</v>
      </c>
      <c r="D108" s="2">
        <v>24</v>
      </c>
      <c r="E108" s="25" t="s">
        <v>52</v>
      </c>
      <c r="F108">
        <v>256</v>
      </c>
      <c r="G108" s="4">
        <v>597</v>
      </c>
      <c r="H108" s="4">
        <v>1811</v>
      </c>
      <c r="I108" s="3" t="s">
        <v>12</v>
      </c>
      <c r="J108" s="4" t="s">
        <v>33</v>
      </c>
      <c r="K108" s="4">
        <v>61170790</v>
      </c>
      <c r="M108" s="18">
        <f t="shared" si="4"/>
        <v>3.2927672883830983</v>
      </c>
      <c r="N108" s="19">
        <f t="shared" si="3"/>
        <v>1962.3085150152319</v>
      </c>
      <c r="O108" s="20">
        <f t="shared" si="5"/>
        <v>92.289259621642245</v>
      </c>
      <c r="P108" s="4" t="s">
        <v>53</v>
      </c>
      <c r="Q108" s="4">
        <v>52911</v>
      </c>
      <c r="T108">
        <v>1</v>
      </c>
      <c r="W108">
        <v>1</v>
      </c>
      <c r="AA108" s="29">
        <v>1</v>
      </c>
    </row>
    <row r="109" spans="1:27" x14ac:dyDescent="0.2">
      <c r="A109" s="1">
        <v>44103</v>
      </c>
      <c r="B109" s="1" t="s">
        <v>51</v>
      </c>
      <c r="C109">
        <v>1195</v>
      </c>
      <c r="D109" s="2">
        <v>24</v>
      </c>
      <c r="E109" s="25" t="s">
        <v>52</v>
      </c>
      <c r="F109">
        <v>257</v>
      </c>
      <c r="G109" s="4">
        <v>603</v>
      </c>
      <c r="H109" s="4">
        <v>1759</v>
      </c>
      <c r="I109" s="3" t="s">
        <v>12</v>
      </c>
      <c r="J109" s="4" t="s">
        <v>33</v>
      </c>
      <c r="K109" s="4">
        <v>61170806</v>
      </c>
      <c r="M109" s="18">
        <f t="shared" si="4"/>
        <v>3.3077766307563632</v>
      </c>
      <c r="N109" s="19">
        <f t="shared" si="3"/>
        <v>2031.3119842462024</v>
      </c>
      <c r="O109" s="20">
        <f t="shared" si="5"/>
        <v>86.594280624635104</v>
      </c>
      <c r="P109" s="4" t="s">
        <v>53</v>
      </c>
      <c r="Q109" s="4">
        <v>52914</v>
      </c>
      <c r="T109">
        <v>1</v>
      </c>
      <c r="W109">
        <v>1</v>
      </c>
      <c r="AA109" s="29">
        <v>1</v>
      </c>
    </row>
    <row r="110" spans="1:27" x14ac:dyDescent="0.2">
      <c r="A110" s="1">
        <v>44103</v>
      </c>
      <c r="B110" s="1" t="s">
        <v>51</v>
      </c>
      <c r="C110">
        <v>1195</v>
      </c>
      <c r="D110" s="2">
        <v>24</v>
      </c>
      <c r="E110" s="25" t="s">
        <v>52</v>
      </c>
      <c r="F110">
        <v>258</v>
      </c>
      <c r="G110" s="4">
        <v>600</v>
      </c>
      <c r="H110" s="4">
        <v>1853</v>
      </c>
      <c r="I110" s="3" t="s">
        <v>12</v>
      </c>
      <c r="J110" s="4" t="s">
        <v>33</v>
      </c>
      <c r="K110" s="4">
        <v>61170768</v>
      </c>
      <c r="M110" s="18">
        <f t="shared" si="4"/>
        <v>3.3002907213258705</v>
      </c>
      <c r="N110" s="19">
        <f t="shared" si="3"/>
        <v>1996.598411843479</v>
      </c>
      <c r="O110" s="20">
        <f t="shared" si="5"/>
        <v>92.807847036656057</v>
      </c>
      <c r="P110" s="4" t="s">
        <v>53</v>
      </c>
      <c r="Q110" s="4">
        <v>52917</v>
      </c>
      <c r="T110">
        <v>1</v>
      </c>
      <c r="W110">
        <v>1</v>
      </c>
      <c r="AA110" s="29">
        <v>1</v>
      </c>
    </row>
    <row r="111" spans="1:27" x14ac:dyDescent="0.2">
      <c r="A111" s="1">
        <v>44103</v>
      </c>
      <c r="B111" s="1" t="s">
        <v>51</v>
      </c>
      <c r="C111">
        <v>1195</v>
      </c>
      <c r="D111" s="2">
        <v>24</v>
      </c>
      <c r="E111" s="25" t="s">
        <v>52</v>
      </c>
      <c r="F111">
        <v>259</v>
      </c>
      <c r="G111" s="4">
        <v>339</v>
      </c>
      <c r="H111" s="4">
        <v>208</v>
      </c>
      <c r="I111" s="3" t="s">
        <v>11</v>
      </c>
      <c r="K111" s="4">
        <v>61170817</v>
      </c>
      <c r="M111" s="18">
        <f t="shared" si="4"/>
        <v>2.443370156989852</v>
      </c>
      <c r="N111" s="19">
        <f t="shared" si="3"/>
        <v>277.56848628247866</v>
      </c>
      <c r="O111" s="20">
        <f t="shared" si="5"/>
        <v>74.936460830182455</v>
      </c>
      <c r="P111" s="4" t="s">
        <v>53</v>
      </c>
      <c r="S111">
        <v>1</v>
      </c>
      <c r="T111">
        <v>1</v>
      </c>
      <c r="W111">
        <v>1</v>
      </c>
      <c r="AA111" s="29">
        <v>1</v>
      </c>
    </row>
    <row r="112" spans="1:27" x14ac:dyDescent="0.2">
      <c r="A112" s="1">
        <v>44103</v>
      </c>
      <c r="B112" s="1" t="s">
        <v>51</v>
      </c>
      <c r="C112">
        <v>1195</v>
      </c>
      <c r="D112" s="2">
        <v>24</v>
      </c>
      <c r="E112" s="25" t="s">
        <v>52</v>
      </c>
      <c r="F112">
        <v>260</v>
      </c>
      <c r="G112" s="4">
        <v>591</v>
      </c>
      <c r="H112" s="4">
        <v>1780</v>
      </c>
      <c r="I112" s="3" t="s">
        <v>12</v>
      </c>
      <c r="J112" s="4" t="s">
        <v>18</v>
      </c>
      <c r="K112" s="4">
        <v>61170777</v>
      </c>
      <c r="M112" s="18">
        <f t="shared" si="4"/>
        <v>3.2776063339256183</v>
      </c>
      <c r="N112" s="19">
        <f t="shared" si="3"/>
        <v>1894.9874318018476</v>
      </c>
      <c r="O112" s="20">
        <f t="shared" si="5"/>
        <v>93.932021401719169</v>
      </c>
      <c r="P112" s="4" t="s">
        <v>53</v>
      </c>
      <c r="Q112" s="4">
        <v>52920</v>
      </c>
      <c r="T112">
        <v>1</v>
      </c>
      <c r="W112">
        <v>1</v>
      </c>
      <c r="AA112" s="29">
        <v>1</v>
      </c>
    </row>
    <row r="113" spans="1:27" x14ac:dyDescent="0.2">
      <c r="A113" s="1">
        <v>44103</v>
      </c>
      <c r="B113" s="1" t="s">
        <v>51</v>
      </c>
      <c r="C113">
        <v>1195</v>
      </c>
      <c r="D113" s="2">
        <v>24</v>
      </c>
      <c r="E113" s="25" t="s">
        <v>52</v>
      </c>
      <c r="F113">
        <v>261</v>
      </c>
      <c r="G113" s="4">
        <v>566</v>
      </c>
      <c r="H113" s="4">
        <v>1649</v>
      </c>
      <c r="I113" s="3" t="s">
        <v>12</v>
      </c>
      <c r="J113" s="4" t="s">
        <v>33</v>
      </c>
      <c r="K113" s="4">
        <v>61170807</v>
      </c>
      <c r="M113" s="18">
        <f t="shared" si="4"/>
        <v>3.2127335861866655</v>
      </c>
      <c r="N113" s="19">
        <f t="shared" si="3"/>
        <v>1632.0504749349009</v>
      </c>
      <c r="O113" s="20">
        <f t="shared" si="5"/>
        <v>101.03854171947563</v>
      </c>
      <c r="P113" s="4" t="s">
        <v>53</v>
      </c>
      <c r="Q113" s="4">
        <v>52923</v>
      </c>
      <c r="T113">
        <v>1</v>
      </c>
      <c r="W113">
        <v>1</v>
      </c>
      <c r="AA113" s="29">
        <v>1</v>
      </c>
    </row>
    <row r="114" spans="1:27" x14ac:dyDescent="0.2">
      <c r="A114" s="1">
        <v>44103</v>
      </c>
      <c r="B114" s="1" t="s">
        <v>51</v>
      </c>
      <c r="C114">
        <v>1195</v>
      </c>
      <c r="D114" s="2">
        <v>24</v>
      </c>
      <c r="E114" s="25" t="s">
        <v>52</v>
      </c>
      <c r="F114">
        <v>262</v>
      </c>
      <c r="G114" s="4">
        <v>305</v>
      </c>
      <c r="H114" s="4">
        <v>193</v>
      </c>
      <c r="I114" s="3" t="s">
        <v>12</v>
      </c>
      <c r="K114" s="4">
        <v>61170812</v>
      </c>
      <c r="M114" s="18">
        <f t="shared" si="4"/>
        <v>2.2847402447824923</v>
      </c>
      <c r="N114" s="19">
        <f t="shared" si="3"/>
        <v>192.63723888741191</v>
      </c>
      <c r="O114" s="20">
        <f t="shared" si="5"/>
        <v>100.18831307730697</v>
      </c>
      <c r="P114" s="4" t="s">
        <v>53</v>
      </c>
      <c r="S114">
        <v>1</v>
      </c>
      <c r="T114">
        <v>1</v>
      </c>
      <c r="W114">
        <v>1</v>
      </c>
      <c r="AA114" s="29">
        <v>1</v>
      </c>
    </row>
    <row r="115" spans="1:27" x14ac:dyDescent="0.2">
      <c r="A115" s="1">
        <v>44103</v>
      </c>
      <c r="B115" s="1" t="s">
        <v>51</v>
      </c>
      <c r="C115">
        <v>767</v>
      </c>
      <c r="D115" s="2">
        <v>27</v>
      </c>
      <c r="E115" s="25" t="s">
        <v>54</v>
      </c>
      <c r="F115">
        <v>263</v>
      </c>
      <c r="G115" s="4">
        <v>355</v>
      </c>
      <c r="H115" s="4">
        <v>299</v>
      </c>
      <c r="I115" s="3" t="s">
        <v>11</v>
      </c>
      <c r="K115" s="4">
        <v>61170800</v>
      </c>
      <c r="M115" s="18">
        <f t="shared" si="4"/>
        <v>2.5125891881584046</v>
      </c>
      <c r="N115" s="19">
        <f t="shared" si="3"/>
        <v>325.52862827524268</v>
      </c>
      <c r="O115" s="20">
        <f t="shared" si="5"/>
        <v>91.850600539866477</v>
      </c>
      <c r="P115" s="4" t="s">
        <v>55</v>
      </c>
      <c r="W115">
        <v>1</v>
      </c>
      <c r="AA115" s="29">
        <v>1</v>
      </c>
    </row>
    <row r="116" spans="1:27" x14ac:dyDescent="0.2">
      <c r="A116" s="1">
        <v>44103</v>
      </c>
      <c r="B116" s="1" t="s">
        <v>51</v>
      </c>
      <c r="C116">
        <v>767</v>
      </c>
      <c r="D116" s="2">
        <v>27</v>
      </c>
      <c r="E116" s="25" t="s">
        <v>54</v>
      </c>
      <c r="F116">
        <v>264</v>
      </c>
      <c r="G116" s="4">
        <v>647</v>
      </c>
      <c r="H116" s="4">
        <v>2447</v>
      </c>
      <c r="I116" s="3" t="s">
        <v>12</v>
      </c>
      <c r="J116" s="4" t="s">
        <v>18</v>
      </c>
      <c r="K116" s="4">
        <v>61170766</v>
      </c>
      <c r="M116" s="18">
        <f t="shared" si="4"/>
        <v>3.4134851939910291</v>
      </c>
      <c r="N116" s="19">
        <f t="shared" si="3"/>
        <v>2591.1060836126994</v>
      </c>
      <c r="O116" s="20">
        <f t="shared" si="5"/>
        <v>94.43843366645271</v>
      </c>
      <c r="P116" s="4" t="s">
        <v>55</v>
      </c>
      <c r="Q116" s="4">
        <v>52926</v>
      </c>
      <c r="W116">
        <v>1</v>
      </c>
      <c r="AA116" s="29">
        <v>1</v>
      </c>
    </row>
    <row r="117" spans="1:27" x14ac:dyDescent="0.2">
      <c r="A117" s="1">
        <v>44103</v>
      </c>
      <c r="B117" s="1" t="s">
        <v>51</v>
      </c>
      <c r="C117">
        <v>767</v>
      </c>
      <c r="D117" s="2">
        <v>27</v>
      </c>
      <c r="E117" s="25" t="s">
        <v>54</v>
      </c>
      <c r="F117">
        <v>265</v>
      </c>
      <c r="G117" s="4">
        <v>701</v>
      </c>
      <c r="H117" s="4">
        <v>3043</v>
      </c>
      <c r="I117" s="3" t="s">
        <v>12</v>
      </c>
      <c r="J117" s="4" t="s">
        <v>18</v>
      </c>
      <c r="K117" s="4">
        <v>61170755</v>
      </c>
      <c r="M117" s="18">
        <f t="shared" si="4"/>
        <v>3.5338014700927722</v>
      </c>
      <c r="N117" s="19">
        <f t="shared" si="3"/>
        <v>3418.2314849174099</v>
      </c>
      <c r="O117" s="20">
        <f t="shared" si="5"/>
        <v>89.022642656792556</v>
      </c>
      <c r="P117" s="4" t="s">
        <v>55</v>
      </c>
      <c r="Q117" s="4">
        <v>52912</v>
      </c>
      <c r="W117">
        <v>1</v>
      </c>
      <c r="AA117" s="29">
        <v>1</v>
      </c>
    </row>
    <row r="118" spans="1:27" x14ac:dyDescent="0.2">
      <c r="A118" s="1">
        <v>44103</v>
      </c>
      <c r="B118" s="1" t="s">
        <v>51</v>
      </c>
      <c r="C118">
        <v>1024</v>
      </c>
      <c r="D118" s="2">
        <v>26</v>
      </c>
      <c r="E118" s="25" t="s">
        <v>56</v>
      </c>
      <c r="F118">
        <v>266</v>
      </c>
      <c r="G118" s="4">
        <v>590</v>
      </c>
      <c r="H118" s="4">
        <v>1703</v>
      </c>
      <c r="I118" s="3" t="s">
        <v>12</v>
      </c>
      <c r="J118" s="4" t="s">
        <v>33</v>
      </c>
      <c r="K118" s="4">
        <v>61170726</v>
      </c>
      <c r="M118" s="18">
        <f t="shared" si="4"/>
        <v>3.2750645522352499</v>
      </c>
      <c r="N118" s="19">
        <f t="shared" si="3"/>
        <v>1883.9290902757534</v>
      </c>
      <c r="O118" s="20">
        <f t="shared" si="5"/>
        <v>90.39618363506078</v>
      </c>
      <c r="P118" s="4" t="s">
        <v>55</v>
      </c>
      <c r="Q118" s="4">
        <v>52915</v>
      </c>
      <c r="W118">
        <v>1</v>
      </c>
      <c r="AA118" s="29">
        <v>1</v>
      </c>
    </row>
    <row r="119" spans="1:27" x14ac:dyDescent="0.2">
      <c r="A119" s="1">
        <v>44103</v>
      </c>
      <c r="B119" s="1" t="s">
        <v>51</v>
      </c>
      <c r="C119">
        <v>1024</v>
      </c>
      <c r="D119" s="2">
        <v>26</v>
      </c>
      <c r="E119" s="25" t="s">
        <v>56</v>
      </c>
      <c r="F119">
        <v>267</v>
      </c>
      <c r="G119" s="4">
        <v>605</v>
      </c>
      <c r="H119" s="4">
        <v>2006</v>
      </c>
      <c r="I119" s="3" t="s">
        <v>12</v>
      </c>
      <c r="J119" s="4" t="s">
        <v>18</v>
      </c>
      <c r="K119" s="4">
        <v>61170735</v>
      </c>
      <c r="M119" s="18">
        <f t="shared" si="4"/>
        <v>3.3127465747989326</v>
      </c>
      <c r="N119" s="19">
        <f t="shared" si="3"/>
        <v>2054.6912657500952</v>
      </c>
      <c r="O119" s="20">
        <f t="shared" si="5"/>
        <v>97.630239318104088</v>
      </c>
      <c r="P119" s="4" t="s">
        <v>55</v>
      </c>
      <c r="Q119" s="4">
        <v>52918</v>
      </c>
      <c r="W119">
        <v>1</v>
      </c>
      <c r="AA119" s="29">
        <v>1</v>
      </c>
    </row>
    <row r="120" spans="1:27" x14ac:dyDescent="0.2">
      <c r="A120" s="1">
        <v>44103</v>
      </c>
      <c r="B120" s="1" t="s">
        <v>51</v>
      </c>
      <c r="C120">
        <v>1024</v>
      </c>
      <c r="D120" s="2">
        <v>26</v>
      </c>
      <c r="E120" s="25" t="s">
        <v>56</v>
      </c>
      <c r="F120">
        <v>268</v>
      </c>
      <c r="G120" s="4">
        <v>625</v>
      </c>
      <c r="H120" s="4">
        <v>2052</v>
      </c>
      <c r="I120" s="3" t="s">
        <v>12</v>
      </c>
      <c r="J120" s="4" t="s">
        <v>33</v>
      </c>
      <c r="K120" s="4">
        <v>61170781</v>
      </c>
      <c r="M120" s="18">
        <f t="shared" si="4"/>
        <v>3.3615613399411242</v>
      </c>
      <c r="N120" s="19">
        <f t="shared" si="3"/>
        <v>2299.1184148155116</v>
      </c>
      <c r="O120" s="20">
        <f t="shared" si="5"/>
        <v>89.251601256243205</v>
      </c>
      <c r="P120" s="4" t="s">
        <v>55</v>
      </c>
      <c r="Q120" s="4">
        <v>52921</v>
      </c>
      <c r="W120">
        <v>1</v>
      </c>
      <c r="AA120" s="29">
        <v>1</v>
      </c>
    </row>
    <row r="121" spans="1:27" x14ac:dyDescent="0.2">
      <c r="A121" s="1">
        <v>44103</v>
      </c>
      <c r="B121" s="1" t="s">
        <v>51</v>
      </c>
      <c r="C121">
        <v>1024</v>
      </c>
      <c r="D121" s="2">
        <v>26</v>
      </c>
      <c r="E121" s="25" t="s">
        <v>56</v>
      </c>
      <c r="F121">
        <v>269</v>
      </c>
      <c r="G121" s="4">
        <v>588</v>
      </c>
      <c r="H121" s="4">
        <v>1709</v>
      </c>
      <c r="I121" s="3" t="s">
        <v>12</v>
      </c>
      <c r="J121" s="4" t="s">
        <v>33</v>
      </c>
      <c r="K121" s="4">
        <v>61170727</v>
      </c>
      <c r="M121" s="18">
        <f t="shared" si="4"/>
        <v>3.269968038919135</v>
      </c>
      <c r="N121" s="19">
        <f t="shared" si="3"/>
        <v>1861.9501049248101</v>
      </c>
      <c r="O121" s="20">
        <f t="shared" si="5"/>
        <v>91.785488530532533</v>
      </c>
      <c r="P121" s="4" t="s">
        <v>55</v>
      </c>
      <c r="Q121" s="4">
        <v>52924</v>
      </c>
      <c r="W121">
        <v>1</v>
      </c>
      <c r="AA121" s="29">
        <v>1</v>
      </c>
    </row>
    <row r="122" spans="1:27" x14ac:dyDescent="0.2">
      <c r="A122" s="1">
        <v>44103</v>
      </c>
      <c r="B122" s="1" t="s">
        <v>51</v>
      </c>
      <c r="C122">
        <v>767</v>
      </c>
      <c r="D122" s="2">
        <v>27</v>
      </c>
      <c r="E122" s="25" t="s">
        <v>54</v>
      </c>
      <c r="F122">
        <v>270</v>
      </c>
      <c r="G122" s="4">
        <v>197</v>
      </c>
      <c r="H122" s="4">
        <v>47</v>
      </c>
      <c r="I122" s="3" t="s">
        <v>12</v>
      </c>
      <c r="K122" s="4">
        <v>61170782</v>
      </c>
      <c r="M122" s="18"/>
      <c r="N122" s="19"/>
      <c r="O122" s="20"/>
      <c r="P122" s="4" t="s">
        <v>55</v>
      </c>
      <c r="W122">
        <v>1</v>
      </c>
      <c r="AA122" s="29">
        <v>1</v>
      </c>
    </row>
    <row r="123" spans="1:27" x14ac:dyDescent="0.2">
      <c r="A123" s="1">
        <v>44103</v>
      </c>
      <c r="B123" s="1" t="s">
        <v>51</v>
      </c>
      <c r="C123">
        <v>160</v>
      </c>
      <c r="D123" s="2">
        <v>28</v>
      </c>
      <c r="E123" s="25" t="s">
        <v>57</v>
      </c>
      <c r="F123">
        <v>271</v>
      </c>
      <c r="G123" s="4">
        <v>350</v>
      </c>
      <c r="H123" s="4">
        <v>268</v>
      </c>
      <c r="I123" s="3" t="s">
        <v>11</v>
      </c>
      <c r="K123" s="4">
        <v>61170809</v>
      </c>
      <c r="M123" s="18">
        <f t="shared" si="4"/>
        <v>2.4912991612745525</v>
      </c>
      <c r="N123" s="19">
        <f t="shared" si="3"/>
        <v>309.95536738597531</v>
      </c>
      <c r="O123" s="20">
        <f t="shared" si="5"/>
        <v>86.464061668036891</v>
      </c>
      <c r="P123" s="4" t="s">
        <v>58</v>
      </c>
      <c r="U123">
        <v>1</v>
      </c>
      <c r="V123">
        <v>1</v>
      </c>
      <c r="AA123" s="29">
        <v>1</v>
      </c>
    </row>
    <row r="124" spans="1:27" x14ac:dyDescent="0.2">
      <c r="A124" s="1">
        <v>44103</v>
      </c>
      <c r="B124" s="1" t="s">
        <v>51</v>
      </c>
      <c r="C124">
        <v>160</v>
      </c>
      <c r="D124" s="2">
        <v>28</v>
      </c>
      <c r="E124" s="25" t="s">
        <v>57</v>
      </c>
      <c r="F124">
        <v>272</v>
      </c>
      <c r="G124" s="4">
        <v>392</v>
      </c>
      <c r="H124" s="4">
        <v>370</v>
      </c>
      <c r="I124" s="3" t="s">
        <v>12</v>
      </c>
      <c r="K124" s="4">
        <v>61170787</v>
      </c>
      <c r="M124" s="18">
        <f t="shared" si="4"/>
        <v>2.6613966476227002</v>
      </c>
      <c r="N124" s="19">
        <f t="shared" si="3"/>
        <v>458.56050566381447</v>
      </c>
      <c r="O124" s="20">
        <f t="shared" si="5"/>
        <v>80.6872801800465</v>
      </c>
      <c r="P124" s="4" t="s">
        <v>58</v>
      </c>
      <c r="U124">
        <v>1</v>
      </c>
      <c r="V124">
        <v>1</v>
      </c>
      <c r="AA124" s="29">
        <v>1</v>
      </c>
    </row>
    <row r="125" spans="1:27" x14ac:dyDescent="0.2">
      <c r="A125" s="1">
        <v>44103</v>
      </c>
      <c r="B125" s="1" t="s">
        <v>51</v>
      </c>
      <c r="C125">
        <v>160</v>
      </c>
      <c r="D125" s="2">
        <v>28</v>
      </c>
      <c r="E125" s="25" t="s">
        <v>57</v>
      </c>
      <c r="F125">
        <v>273</v>
      </c>
      <c r="G125" s="4">
        <v>332</v>
      </c>
      <c r="H125" s="4">
        <v>200</v>
      </c>
      <c r="I125" s="3" t="s">
        <v>11</v>
      </c>
      <c r="K125" s="4">
        <v>61170731</v>
      </c>
      <c r="M125" s="18">
        <f t="shared" si="4"/>
        <v>2.4120532172811497</v>
      </c>
      <c r="N125" s="19">
        <f t="shared" si="3"/>
        <v>258.25766332610391</v>
      </c>
      <c r="O125" s="20">
        <f t="shared" si="5"/>
        <v>77.442038863125035</v>
      </c>
      <c r="P125" s="4" t="s">
        <v>58</v>
      </c>
      <c r="U125">
        <v>1</v>
      </c>
      <c r="V125">
        <v>1</v>
      </c>
      <c r="AA125" s="29">
        <v>1</v>
      </c>
    </row>
    <row r="126" spans="1:27" x14ac:dyDescent="0.2">
      <c r="A126" s="1">
        <v>44103</v>
      </c>
      <c r="B126" s="1" t="s">
        <v>51</v>
      </c>
      <c r="C126">
        <v>888</v>
      </c>
      <c r="D126" s="2">
        <v>29</v>
      </c>
      <c r="E126" s="25" t="s">
        <v>59</v>
      </c>
      <c r="F126">
        <v>274</v>
      </c>
      <c r="G126" s="4">
        <v>684</v>
      </c>
      <c r="H126" s="4">
        <v>2476</v>
      </c>
      <c r="I126" s="3" t="s">
        <v>12</v>
      </c>
      <c r="J126" s="4" t="s">
        <v>18</v>
      </c>
      <c r="K126" s="4">
        <v>61170796</v>
      </c>
      <c r="M126" s="18">
        <f t="shared" si="4"/>
        <v>3.4969538875447217</v>
      </c>
      <c r="N126" s="19">
        <f t="shared" si="3"/>
        <v>3140.1752591105292</v>
      </c>
      <c r="O126" s="20">
        <f t="shared" si="5"/>
        <v>78.849102221808465</v>
      </c>
      <c r="P126" s="4" t="s">
        <v>55</v>
      </c>
      <c r="Q126" s="4">
        <v>52927</v>
      </c>
      <c r="W126">
        <v>1</v>
      </c>
      <c r="AA126" s="29">
        <v>1</v>
      </c>
    </row>
    <row r="127" spans="1:27" x14ac:dyDescent="0.2">
      <c r="A127" s="1">
        <v>44103</v>
      </c>
      <c r="B127" s="1" t="s">
        <v>51</v>
      </c>
      <c r="C127">
        <v>888</v>
      </c>
      <c r="D127" s="2">
        <v>29</v>
      </c>
      <c r="E127" s="25" t="s">
        <v>59</v>
      </c>
      <c r="F127">
        <v>275</v>
      </c>
      <c r="G127" s="4">
        <v>557</v>
      </c>
      <c r="H127" s="4">
        <v>1263</v>
      </c>
      <c r="I127" s="3" t="s">
        <v>12</v>
      </c>
      <c r="J127" s="4" t="s">
        <v>33</v>
      </c>
      <c r="K127" s="4">
        <v>61170747</v>
      </c>
      <c r="M127" s="18">
        <f t="shared" si="4"/>
        <v>3.1886755545204064</v>
      </c>
      <c r="N127" s="19">
        <f t="shared" si="3"/>
        <v>1544.1004677178307</v>
      </c>
      <c r="O127" s="20">
        <f t="shared" si="5"/>
        <v>81.795195740514529</v>
      </c>
      <c r="P127" s="4" t="s">
        <v>55</v>
      </c>
      <c r="Q127" s="4">
        <v>52913</v>
      </c>
      <c r="W127">
        <v>1</v>
      </c>
      <c r="AA127" s="29">
        <v>1</v>
      </c>
    </row>
    <row r="128" spans="1:27" x14ac:dyDescent="0.2">
      <c r="A128" s="1">
        <v>44103</v>
      </c>
      <c r="B128" s="1" t="s">
        <v>51</v>
      </c>
      <c r="C128">
        <v>888</v>
      </c>
      <c r="D128" s="2">
        <v>29</v>
      </c>
      <c r="E128" s="25" t="s">
        <v>59</v>
      </c>
      <c r="F128">
        <v>276</v>
      </c>
      <c r="G128" s="4">
        <v>609</v>
      </c>
      <c r="H128" s="4">
        <v>1739</v>
      </c>
      <c r="I128" s="3" t="s">
        <v>12</v>
      </c>
      <c r="J128" s="4" t="s">
        <v>33</v>
      </c>
      <c r="K128" s="4">
        <v>61170805</v>
      </c>
      <c r="M128" s="18">
        <f t="shared" si="4"/>
        <v>3.3226373633392168</v>
      </c>
      <c r="N128" s="19">
        <f t="shared" si="3"/>
        <v>2102.0225142495519</v>
      </c>
      <c r="O128" s="20">
        <f t="shared" si="5"/>
        <v>82.729846526921932</v>
      </c>
      <c r="P128" s="4" t="s">
        <v>55</v>
      </c>
      <c r="Q128" s="4">
        <v>52916</v>
      </c>
      <c r="W128">
        <v>1</v>
      </c>
      <c r="AA128" s="29">
        <v>1</v>
      </c>
    </row>
    <row r="129" spans="1:28" x14ac:dyDescent="0.2">
      <c r="A129" s="1">
        <v>44103</v>
      </c>
      <c r="B129" s="1" t="s">
        <v>51</v>
      </c>
      <c r="C129">
        <v>888</v>
      </c>
      <c r="D129" s="2">
        <v>29</v>
      </c>
      <c r="E129" s="25" t="s">
        <v>59</v>
      </c>
      <c r="F129">
        <v>277</v>
      </c>
      <c r="G129" s="4">
        <v>590</v>
      </c>
      <c r="H129" s="4">
        <v>1717</v>
      </c>
      <c r="I129" s="3" t="s">
        <v>12</v>
      </c>
      <c r="J129" s="4" t="s">
        <v>33</v>
      </c>
      <c r="K129" s="4">
        <v>61170821</v>
      </c>
      <c r="M129" s="18">
        <f t="shared" si="4"/>
        <v>3.2750645522352499</v>
      </c>
      <c r="N129" s="19">
        <f t="shared" si="3"/>
        <v>1883.9290902757534</v>
      </c>
      <c r="O129" s="20">
        <f t="shared" si="5"/>
        <v>91.139311392483464</v>
      </c>
      <c r="P129" s="4" t="s">
        <v>55</v>
      </c>
      <c r="Q129" s="4">
        <v>52919</v>
      </c>
      <c r="W129">
        <v>1</v>
      </c>
      <c r="AA129" s="29">
        <v>1</v>
      </c>
    </row>
    <row r="130" spans="1:28" x14ac:dyDescent="0.2">
      <c r="A130" s="1">
        <v>44105</v>
      </c>
      <c r="B130" s="1" t="s">
        <v>14</v>
      </c>
      <c r="C130">
        <v>1423</v>
      </c>
      <c r="D130" s="2">
        <v>30</v>
      </c>
      <c r="E130" s="25" t="s">
        <v>80</v>
      </c>
      <c r="F130">
        <v>278</v>
      </c>
      <c r="G130" s="4">
        <v>609</v>
      </c>
      <c r="H130" s="4">
        <v>1947</v>
      </c>
      <c r="I130" s="3" t="s">
        <v>12</v>
      </c>
      <c r="J130" s="4" t="s">
        <v>18</v>
      </c>
      <c r="K130" s="4">
        <v>61170756</v>
      </c>
      <c r="M130" s="16">
        <f t="shared" si="4"/>
        <v>3.3226373633392168</v>
      </c>
      <c r="N130" s="14">
        <f t="shared" si="3"/>
        <v>2102.0225142495519</v>
      </c>
      <c r="O130" s="4">
        <f t="shared" si="5"/>
        <v>92.625078313925826</v>
      </c>
      <c r="P130" s="4" t="s">
        <v>81</v>
      </c>
      <c r="R130">
        <v>1</v>
      </c>
      <c r="Z130" s="29">
        <v>1</v>
      </c>
    </row>
    <row r="131" spans="1:28" x14ac:dyDescent="0.2">
      <c r="A131" s="1">
        <v>44105</v>
      </c>
      <c r="B131" s="1" t="s">
        <v>14</v>
      </c>
      <c r="C131">
        <v>1423</v>
      </c>
      <c r="D131" s="2">
        <v>30</v>
      </c>
      <c r="E131" s="25" t="s">
        <v>80</v>
      </c>
      <c r="F131">
        <v>279</v>
      </c>
      <c r="I131" s="3" t="s">
        <v>11</v>
      </c>
      <c r="K131" s="4">
        <v>61170619</v>
      </c>
      <c r="L131" s="3" t="s">
        <v>82</v>
      </c>
      <c r="P131" s="4" t="s">
        <v>81</v>
      </c>
      <c r="R131">
        <v>1</v>
      </c>
      <c r="Z131" s="29">
        <v>1</v>
      </c>
    </row>
    <row r="132" spans="1:28" x14ac:dyDescent="0.2">
      <c r="A132" s="1">
        <v>44105</v>
      </c>
      <c r="B132" s="1" t="s">
        <v>14</v>
      </c>
      <c r="C132">
        <v>1423</v>
      </c>
      <c r="D132" s="2">
        <v>30</v>
      </c>
      <c r="E132" s="25" t="s">
        <v>80</v>
      </c>
      <c r="F132">
        <v>280</v>
      </c>
      <c r="G132" s="4">
        <v>291</v>
      </c>
      <c r="H132" s="4">
        <v>149</v>
      </c>
      <c r="I132" s="3" t="s">
        <v>11</v>
      </c>
      <c r="M132" s="16">
        <f>-6.301+3.456*LOG10(G132)</f>
        <v>2.2142141699352962</v>
      </c>
      <c r="N132" s="14">
        <f t="shared" si="3"/>
        <v>163.76239075561361</v>
      </c>
      <c r="O132" s="4">
        <f>(H132/N132)*100</f>
        <v>90.985481655770485</v>
      </c>
      <c r="P132" s="4" t="s">
        <v>81</v>
      </c>
      <c r="R132">
        <v>1</v>
      </c>
      <c r="Z132" s="29">
        <v>1</v>
      </c>
    </row>
    <row r="133" spans="1:28" x14ac:dyDescent="0.2">
      <c r="A133" s="1">
        <v>44105</v>
      </c>
      <c r="B133" s="1" t="s">
        <v>14</v>
      </c>
      <c r="C133">
        <v>1423</v>
      </c>
      <c r="D133" s="2">
        <v>30</v>
      </c>
      <c r="E133" s="25" t="s">
        <v>80</v>
      </c>
      <c r="F133">
        <v>281</v>
      </c>
      <c r="G133" s="4">
        <v>329</v>
      </c>
      <c r="H133" s="4">
        <v>209</v>
      </c>
      <c r="I133" s="3" t="s">
        <v>11</v>
      </c>
      <c r="M133" s="16">
        <f>-6.301+3.456*LOG10(G133)</f>
        <v>2.3984290233151118</v>
      </c>
      <c r="N133" s="14">
        <f t="shared" ref="N133:N275" si="6">10^M133</f>
        <v>250.28165800023908</v>
      </c>
      <c r="O133" s="4">
        <f>(H133/N133)*100</f>
        <v>83.505919558755821</v>
      </c>
      <c r="P133" s="4" t="s">
        <v>81</v>
      </c>
      <c r="R133">
        <v>1</v>
      </c>
      <c r="Z133" s="29">
        <v>1</v>
      </c>
    </row>
    <row r="134" spans="1:28" x14ac:dyDescent="0.2">
      <c r="A134" s="1">
        <v>44105</v>
      </c>
      <c r="B134" s="1" t="s">
        <v>14</v>
      </c>
      <c r="C134">
        <v>1423</v>
      </c>
      <c r="D134" s="2">
        <v>30</v>
      </c>
      <c r="E134" s="25" t="s">
        <v>80</v>
      </c>
      <c r="F134">
        <v>282</v>
      </c>
      <c r="G134" s="4">
        <v>312</v>
      </c>
      <c r="H134" s="4">
        <v>202</v>
      </c>
      <c r="I134" s="3" t="s">
        <v>11</v>
      </c>
      <c r="M134" s="16">
        <f>-6.301+3.456*LOG10(G134)</f>
        <v>2.3187982769277387</v>
      </c>
      <c r="N134" s="14">
        <f t="shared" si="6"/>
        <v>208.35228941355498</v>
      </c>
      <c r="O134" s="4">
        <f>(H134/N134)*100</f>
        <v>96.951178491278085</v>
      </c>
      <c r="P134" s="4" t="s">
        <v>81</v>
      </c>
      <c r="R134">
        <v>1</v>
      </c>
      <c r="Z134" s="29">
        <v>1</v>
      </c>
    </row>
    <row r="135" spans="1:28" x14ac:dyDescent="0.2">
      <c r="A135" s="1">
        <v>44105</v>
      </c>
      <c r="B135" s="1" t="s">
        <v>14</v>
      </c>
      <c r="C135">
        <v>1423</v>
      </c>
      <c r="D135" s="2">
        <v>30</v>
      </c>
      <c r="E135" s="25" t="s">
        <v>80</v>
      </c>
      <c r="F135">
        <v>283</v>
      </c>
      <c r="I135" s="3" t="s">
        <v>11</v>
      </c>
      <c r="K135" s="4">
        <v>61170586</v>
      </c>
      <c r="L135" s="3" t="s">
        <v>82</v>
      </c>
      <c r="P135" s="4" t="s">
        <v>81</v>
      </c>
      <c r="R135">
        <v>1</v>
      </c>
      <c r="Z135" s="29">
        <v>1</v>
      </c>
    </row>
    <row r="136" spans="1:28" x14ac:dyDescent="0.2">
      <c r="A136" s="1">
        <v>44110</v>
      </c>
      <c r="B136" s="1" t="s">
        <v>26</v>
      </c>
      <c r="C136">
        <v>467</v>
      </c>
      <c r="D136" s="2">
        <v>36</v>
      </c>
      <c r="E136" s="25" t="s">
        <v>84</v>
      </c>
      <c r="F136">
        <v>284</v>
      </c>
      <c r="G136" s="4">
        <v>334</v>
      </c>
      <c r="H136" s="4">
        <v>200</v>
      </c>
      <c r="I136" s="3" t="s">
        <v>11</v>
      </c>
      <c r="K136" s="4">
        <v>61170728</v>
      </c>
      <c r="M136" s="16">
        <f t="shared" ref="M136:M275" si="7">-6.301+3.456*LOG10(G136)</f>
        <v>2.4210677893007677</v>
      </c>
      <c r="N136" s="14">
        <f t="shared" si="6"/>
        <v>263.67429245791169</v>
      </c>
      <c r="O136" s="4">
        <f t="shared" ref="O136:O275" si="8">(H136/N136)*100</f>
        <v>75.851156415608656</v>
      </c>
      <c r="P136" s="4" t="s">
        <v>92</v>
      </c>
      <c r="R136">
        <v>1</v>
      </c>
      <c r="S136">
        <v>1</v>
      </c>
      <c r="V136">
        <v>1</v>
      </c>
      <c r="AB136">
        <v>1</v>
      </c>
    </row>
    <row r="137" spans="1:28" x14ac:dyDescent="0.2">
      <c r="A137" s="1">
        <v>44110</v>
      </c>
      <c r="B137" s="1" t="s">
        <v>26</v>
      </c>
      <c r="C137">
        <v>333</v>
      </c>
      <c r="D137" s="2">
        <v>34</v>
      </c>
      <c r="E137" s="25" t="s">
        <v>85</v>
      </c>
      <c r="F137">
        <v>285</v>
      </c>
      <c r="G137" s="4">
        <v>325</v>
      </c>
      <c r="H137" s="4">
        <v>194</v>
      </c>
      <c r="I137" s="3" t="s">
        <v>11</v>
      </c>
      <c r="K137" s="4">
        <v>61170789</v>
      </c>
      <c r="M137" s="16">
        <f t="shared" si="7"/>
        <v>2.3800688955429905</v>
      </c>
      <c r="N137" s="14">
        <f t="shared" si="6"/>
        <v>239.9213494902979</v>
      </c>
      <c r="O137" s="4">
        <f t="shared" si="8"/>
        <v>80.859831945820687</v>
      </c>
      <c r="P137" s="4" t="s">
        <v>93</v>
      </c>
      <c r="T137">
        <v>1</v>
      </c>
      <c r="Y137">
        <v>1</v>
      </c>
      <c r="AA137" s="29">
        <v>1</v>
      </c>
    </row>
    <row r="138" spans="1:28" x14ac:dyDescent="0.2">
      <c r="A138" s="1">
        <v>44110</v>
      </c>
      <c r="B138" s="1" t="s">
        <v>26</v>
      </c>
      <c r="C138">
        <v>838</v>
      </c>
      <c r="D138" s="2">
        <v>33</v>
      </c>
      <c r="E138" s="25" t="s">
        <v>86</v>
      </c>
      <c r="F138">
        <v>286</v>
      </c>
      <c r="G138" s="4">
        <v>692</v>
      </c>
      <c r="H138" s="4">
        <v>3067</v>
      </c>
      <c r="I138" s="3" t="s">
        <v>12</v>
      </c>
      <c r="J138" s="4" t="s">
        <v>18</v>
      </c>
      <c r="K138" s="4">
        <v>61170822</v>
      </c>
      <c r="M138" s="16">
        <f t="shared" si="7"/>
        <v>3.5144066624425552</v>
      </c>
      <c r="N138" s="14">
        <f t="shared" si="6"/>
        <v>3268.9378403434221</v>
      </c>
      <c r="O138" s="4">
        <f t="shared" si="8"/>
        <v>93.822524311988531</v>
      </c>
      <c r="P138" s="4" t="s">
        <v>94</v>
      </c>
      <c r="Q138" s="4">
        <v>52922</v>
      </c>
      <c r="T138">
        <v>1</v>
      </c>
      <c r="W138">
        <v>1</v>
      </c>
      <c r="Z138" s="29">
        <v>1</v>
      </c>
    </row>
    <row r="139" spans="1:28" x14ac:dyDescent="0.2">
      <c r="A139" s="1">
        <v>44110</v>
      </c>
      <c r="B139" s="1" t="s">
        <v>26</v>
      </c>
      <c r="C139">
        <v>467</v>
      </c>
      <c r="D139" s="2">
        <v>36</v>
      </c>
      <c r="E139" s="25" t="s">
        <v>84</v>
      </c>
      <c r="F139">
        <v>287</v>
      </c>
      <c r="G139" s="4">
        <v>577</v>
      </c>
      <c r="H139" s="4">
        <v>1535</v>
      </c>
      <c r="I139" s="3" t="s">
        <v>12</v>
      </c>
      <c r="J139" s="4" t="s">
        <v>18</v>
      </c>
      <c r="K139" s="4">
        <v>61170764</v>
      </c>
      <c r="M139" s="16">
        <f t="shared" si="7"/>
        <v>3.2416236102662079</v>
      </c>
      <c r="N139" s="14">
        <f t="shared" si="6"/>
        <v>1744.3097577678191</v>
      </c>
      <c r="O139" s="4">
        <f t="shared" si="8"/>
        <v>88.000424991277285</v>
      </c>
      <c r="P139" s="4" t="s">
        <v>92</v>
      </c>
      <c r="Q139" s="4">
        <v>52925</v>
      </c>
      <c r="R139">
        <v>1</v>
      </c>
      <c r="S139">
        <v>1</v>
      </c>
      <c r="V139">
        <v>1</v>
      </c>
      <c r="AB139">
        <v>1</v>
      </c>
    </row>
    <row r="140" spans="1:28" x14ac:dyDescent="0.2">
      <c r="A140" s="1">
        <v>44110</v>
      </c>
      <c r="B140" s="1" t="s">
        <v>26</v>
      </c>
      <c r="C140">
        <v>467</v>
      </c>
      <c r="D140" s="2">
        <v>36</v>
      </c>
      <c r="E140" s="25" t="s">
        <v>84</v>
      </c>
      <c r="F140">
        <v>288</v>
      </c>
      <c r="G140" s="4">
        <v>555</v>
      </c>
      <c r="H140" s="4">
        <v>1374</v>
      </c>
      <c r="I140" s="3" t="s">
        <v>12</v>
      </c>
      <c r="J140" s="4" t="s">
        <v>33</v>
      </c>
      <c r="K140" s="4">
        <v>61170767</v>
      </c>
      <c r="M140" s="16">
        <f t="shared" si="7"/>
        <v>3.1832765496719695</v>
      </c>
      <c r="N140" s="14">
        <f t="shared" si="6"/>
        <v>1525.0235478755976</v>
      </c>
      <c r="O140" s="4">
        <f t="shared" si="8"/>
        <v>90.096969447719161</v>
      </c>
      <c r="P140" s="4" t="s">
        <v>92</v>
      </c>
      <c r="Q140" s="4">
        <v>52928</v>
      </c>
      <c r="R140">
        <v>1</v>
      </c>
      <c r="S140">
        <v>1</v>
      </c>
      <c r="V140">
        <v>1</v>
      </c>
      <c r="AB140">
        <v>1</v>
      </c>
    </row>
    <row r="141" spans="1:28" x14ac:dyDescent="0.2">
      <c r="A141" s="1">
        <v>44110</v>
      </c>
      <c r="B141" s="1" t="s">
        <v>26</v>
      </c>
      <c r="C141">
        <v>473</v>
      </c>
      <c r="D141" s="2">
        <v>32</v>
      </c>
      <c r="E141" s="25" t="s">
        <v>87</v>
      </c>
      <c r="F141">
        <v>289</v>
      </c>
      <c r="G141" s="4">
        <v>647</v>
      </c>
      <c r="H141" s="4">
        <v>2393</v>
      </c>
      <c r="I141" s="3" t="s">
        <v>12</v>
      </c>
      <c r="J141" s="4" t="s">
        <v>18</v>
      </c>
      <c r="K141" s="4">
        <v>61170810</v>
      </c>
      <c r="M141" s="16">
        <f t="shared" si="7"/>
        <v>3.4134851939910291</v>
      </c>
      <c r="N141" s="14">
        <f t="shared" si="6"/>
        <v>2591.1060836126994</v>
      </c>
      <c r="O141" s="4">
        <f t="shared" si="8"/>
        <v>92.354381595349949</v>
      </c>
      <c r="P141" s="4" t="s">
        <v>94</v>
      </c>
      <c r="Q141" s="4">
        <v>52941</v>
      </c>
      <c r="T141">
        <v>1</v>
      </c>
      <c r="W141">
        <v>1</v>
      </c>
      <c r="Z141" s="29">
        <v>1</v>
      </c>
    </row>
    <row r="142" spans="1:28" x14ac:dyDescent="0.2">
      <c r="A142" s="1">
        <v>44110</v>
      </c>
      <c r="B142" s="1" t="s">
        <v>26</v>
      </c>
      <c r="C142">
        <v>473</v>
      </c>
      <c r="D142" s="2">
        <v>32</v>
      </c>
      <c r="E142" s="25" t="s">
        <v>87</v>
      </c>
      <c r="F142">
        <v>290</v>
      </c>
      <c r="G142" s="4">
        <v>636</v>
      </c>
      <c r="H142" s="4">
        <v>2311</v>
      </c>
      <c r="I142" s="3" t="s">
        <v>12</v>
      </c>
      <c r="J142" s="4" t="s">
        <v>33</v>
      </c>
      <c r="K142" s="4">
        <v>61170746</v>
      </c>
      <c r="M142" s="16">
        <f t="shared" si="7"/>
        <v>3.3877477916809173</v>
      </c>
      <c r="N142" s="14">
        <f t="shared" si="6"/>
        <v>2442.011988484664</v>
      </c>
      <c r="O142" s="4">
        <f t="shared" si="8"/>
        <v>94.635080044551273</v>
      </c>
      <c r="P142" s="4" t="s">
        <v>94</v>
      </c>
      <c r="Q142" s="4">
        <v>52938</v>
      </c>
      <c r="T142">
        <v>1</v>
      </c>
      <c r="W142">
        <v>1</v>
      </c>
      <c r="Z142" s="29">
        <v>1</v>
      </c>
    </row>
    <row r="143" spans="1:28" x14ac:dyDescent="0.2">
      <c r="A143" s="1">
        <v>44110</v>
      </c>
      <c r="B143" s="1" t="s">
        <v>26</v>
      </c>
      <c r="C143">
        <v>855</v>
      </c>
      <c r="D143" s="2">
        <v>37</v>
      </c>
      <c r="E143" s="25" t="s">
        <v>31</v>
      </c>
      <c r="F143">
        <v>291</v>
      </c>
      <c r="G143" s="4">
        <v>683</v>
      </c>
      <c r="H143" s="4">
        <v>2790</v>
      </c>
      <c r="I143" s="3" t="s">
        <v>12</v>
      </c>
      <c r="J143" s="4" t="s">
        <v>18</v>
      </c>
      <c r="K143" s="4">
        <v>61170795</v>
      </c>
      <c r="M143" s="16">
        <f t="shared" si="7"/>
        <v>3.4947579519233773</v>
      </c>
      <c r="N143" s="14">
        <f t="shared" si="6"/>
        <v>3124.337575064852</v>
      </c>
      <c r="O143" s="4">
        <f t="shared" si="8"/>
        <v>89.298929227968841</v>
      </c>
      <c r="P143" s="4" t="s">
        <v>95</v>
      </c>
      <c r="Q143" s="4">
        <v>52935</v>
      </c>
      <c r="S143">
        <v>1</v>
      </c>
      <c r="W143">
        <v>1</v>
      </c>
      <c r="Z143" s="29">
        <v>1</v>
      </c>
    </row>
    <row r="144" spans="1:28" x14ac:dyDescent="0.2">
      <c r="A144" s="1">
        <v>44110</v>
      </c>
      <c r="B144" s="1" t="s">
        <v>83</v>
      </c>
      <c r="C144">
        <v>332</v>
      </c>
      <c r="D144" s="2">
        <v>44</v>
      </c>
      <c r="E144" s="25" t="s">
        <v>88</v>
      </c>
      <c r="F144">
        <v>292</v>
      </c>
      <c r="G144" s="4">
        <v>683</v>
      </c>
      <c r="H144" s="4">
        <v>2694</v>
      </c>
      <c r="I144" s="3" t="s">
        <v>12</v>
      </c>
      <c r="J144" s="4" t="s">
        <v>33</v>
      </c>
      <c r="K144" s="4">
        <v>61170739</v>
      </c>
      <c r="M144" s="16">
        <f t="shared" si="7"/>
        <v>3.4947579519233773</v>
      </c>
      <c r="N144" s="14">
        <f t="shared" si="6"/>
        <v>3124.337575064852</v>
      </c>
      <c r="O144" s="4">
        <f t="shared" si="8"/>
        <v>86.226277899694651</v>
      </c>
      <c r="P144" s="4" t="s">
        <v>93</v>
      </c>
      <c r="Q144" s="4">
        <v>52939</v>
      </c>
      <c r="T144">
        <v>1</v>
      </c>
      <c r="Y144">
        <v>1</v>
      </c>
      <c r="AA144" s="29">
        <v>1</v>
      </c>
    </row>
    <row r="145" spans="1:28" x14ac:dyDescent="0.2">
      <c r="A145" s="1">
        <v>44110</v>
      </c>
      <c r="B145" s="1" t="s">
        <v>83</v>
      </c>
      <c r="C145">
        <v>332</v>
      </c>
      <c r="D145" s="2">
        <v>44</v>
      </c>
      <c r="E145" s="25" t="s">
        <v>88</v>
      </c>
      <c r="F145">
        <v>293</v>
      </c>
      <c r="G145" s="4">
        <v>335</v>
      </c>
      <c r="H145" s="4">
        <v>222</v>
      </c>
      <c r="I145" s="3" t="s">
        <v>11</v>
      </c>
      <c r="K145" s="4">
        <v>61170820</v>
      </c>
      <c r="M145" s="16">
        <f t="shared" si="7"/>
        <v>2.4255548531193369</v>
      </c>
      <c r="N145" s="14">
        <f t="shared" si="6"/>
        <v>266.41265652926921</v>
      </c>
      <c r="O145" s="4">
        <f t="shared" si="8"/>
        <v>83.329374396899254</v>
      </c>
      <c r="P145" s="4" t="s">
        <v>93</v>
      </c>
      <c r="T145">
        <v>1</v>
      </c>
      <c r="Y145">
        <v>1</v>
      </c>
      <c r="AA145" s="29">
        <v>1</v>
      </c>
    </row>
    <row r="146" spans="1:28" x14ac:dyDescent="0.2">
      <c r="A146" s="1">
        <v>44110</v>
      </c>
      <c r="B146" s="1" t="s">
        <v>83</v>
      </c>
      <c r="C146">
        <v>326</v>
      </c>
      <c r="D146" s="2">
        <v>39</v>
      </c>
      <c r="E146" s="25" t="s">
        <v>89</v>
      </c>
      <c r="F146">
        <v>294</v>
      </c>
      <c r="G146" s="4">
        <v>583</v>
      </c>
      <c r="H146" s="4">
        <v>1811</v>
      </c>
      <c r="I146" s="3" t="s">
        <v>12</v>
      </c>
      <c r="J146" s="4" t="s">
        <v>33</v>
      </c>
      <c r="K146" s="4">
        <v>61170794</v>
      </c>
      <c r="M146" s="16">
        <f t="shared" si="7"/>
        <v>3.2571505252471518</v>
      </c>
      <c r="N146" s="14">
        <f t="shared" si="6"/>
        <v>1807.8005960453315</v>
      </c>
      <c r="O146" s="4">
        <f t="shared" si="8"/>
        <v>100.17697770216844</v>
      </c>
      <c r="P146" s="4" t="s">
        <v>94</v>
      </c>
      <c r="Q146" s="4">
        <v>52942</v>
      </c>
      <c r="T146">
        <v>1</v>
      </c>
      <c r="W146">
        <v>1</v>
      </c>
      <c r="AA146" s="29">
        <v>1</v>
      </c>
    </row>
    <row r="147" spans="1:28" x14ac:dyDescent="0.2">
      <c r="A147" s="1">
        <v>44110</v>
      </c>
      <c r="B147" s="1" t="s">
        <v>83</v>
      </c>
      <c r="C147">
        <v>332</v>
      </c>
      <c r="D147" s="2">
        <v>44</v>
      </c>
      <c r="E147" s="25" t="s">
        <v>88</v>
      </c>
      <c r="F147">
        <v>295</v>
      </c>
      <c r="G147" s="4">
        <v>607</v>
      </c>
      <c r="H147" s="4">
        <v>1956</v>
      </c>
      <c r="I147" s="3" t="s">
        <v>12</v>
      </c>
      <c r="J147" s="4" t="s">
        <v>33</v>
      </c>
      <c r="K147" s="4">
        <v>61170811</v>
      </c>
      <c r="M147" s="16">
        <f t="shared" si="7"/>
        <v>3.3177001163560895</v>
      </c>
      <c r="N147" s="14">
        <f t="shared" si="6"/>
        <v>2078.2611364050886</v>
      </c>
      <c r="O147" s="4">
        <f t="shared" si="8"/>
        <v>94.117142727473976</v>
      </c>
      <c r="P147" s="4" t="s">
        <v>93</v>
      </c>
      <c r="Q147" s="4">
        <v>52940</v>
      </c>
      <c r="T147">
        <v>1</v>
      </c>
      <c r="AA147" s="29">
        <v>1</v>
      </c>
    </row>
    <row r="148" spans="1:28" x14ac:dyDescent="0.2">
      <c r="A148" s="1">
        <v>44110</v>
      </c>
      <c r="B148" s="1" t="s">
        <v>83</v>
      </c>
      <c r="C148">
        <v>225</v>
      </c>
      <c r="D148" s="2">
        <v>42</v>
      </c>
      <c r="E148" s="25" t="s">
        <v>90</v>
      </c>
      <c r="F148">
        <v>296</v>
      </c>
      <c r="G148" s="4">
        <v>629</v>
      </c>
      <c r="H148" s="4">
        <v>2395</v>
      </c>
      <c r="I148" s="3" t="s">
        <v>12</v>
      </c>
      <c r="J148" s="4" t="s">
        <v>18</v>
      </c>
      <c r="K148" s="4">
        <v>61170799</v>
      </c>
      <c r="M148" s="16">
        <f t="shared" si="7"/>
        <v>3.3711366306588495</v>
      </c>
      <c r="N148" s="14">
        <f t="shared" si="6"/>
        <v>2350.3721403606537</v>
      </c>
      <c r="O148" s="4">
        <f t="shared" si="8"/>
        <v>101.89875717436381</v>
      </c>
      <c r="P148" s="4" t="s">
        <v>96</v>
      </c>
      <c r="Q148" s="4">
        <v>52936</v>
      </c>
      <c r="S148">
        <v>1</v>
      </c>
      <c r="Z148" s="29">
        <v>1</v>
      </c>
    </row>
    <row r="149" spans="1:28" x14ac:dyDescent="0.2">
      <c r="A149" s="1">
        <v>44110</v>
      </c>
      <c r="B149" s="1" t="s">
        <v>83</v>
      </c>
      <c r="C149">
        <v>464</v>
      </c>
      <c r="D149" s="2">
        <v>45</v>
      </c>
      <c r="E149" s="25" t="s">
        <v>91</v>
      </c>
      <c r="F149">
        <v>297</v>
      </c>
      <c r="G149" s="4">
        <v>607</v>
      </c>
      <c r="H149" s="4">
        <v>1925</v>
      </c>
      <c r="I149" s="3" t="s">
        <v>12</v>
      </c>
      <c r="J149" s="4" t="s">
        <v>33</v>
      </c>
      <c r="K149" s="4">
        <v>61170774</v>
      </c>
      <c r="M149" s="16">
        <f t="shared" si="7"/>
        <v>3.3177001163560895</v>
      </c>
      <c r="N149" s="14">
        <f t="shared" si="6"/>
        <v>2078.2611364050886</v>
      </c>
      <c r="O149" s="4">
        <f t="shared" si="8"/>
        <v>92.62551111982998</v>
      </c>
      <c r="P149" s="4" t="s">
        <v>92</v>
      </c>
      <c r="Q149" s="4">
        <v>52929</v>
      </c>
      <c r="R149">
        <v>1</v>
      </c>
      <c r="S149">
        <v>1</v>
      </c>
      <c r="V149">
        <v>1</v>
      </c>
      <c r="AB149">
        <v>1</v>
      </c>
    </row>
    <row r="150" spans="1:28" x14ac:dyDescent="0.2">
      <c r="A150" s="1">
        <v>44110</v>
      </c>
      <c r="B150" s="1" t="s">
        <v>83</v>
      </c>
      <c r="C150">
        <v>464</v>
      </c>
      <c r="D150" s="2">
        <v>45</v>
      </c>
      <c r="E150" s="25" t="s">
        <v>91</v>
      </c>
      <c r="F150">
        <v>298</v>
      </c>
      <c r="G150" s="4">
        <v>585</v>
      </c>
      <c r="H150" s="4">
        <v>2106</v>
      </c>
      <c r="I150" s="3" t="s">
        <v>12</v>
      </c>
      <c r="J150" s="4" t="s">
        <v>33</v>
      </c>
      <c r="K150" s="4">
        <v>61170762</v>
      </c>
      <c r="M150" s="16">
        <f t="shared" si="7"/>
        <v>3.262290673180015</v>
      </c>
      <c r="N150" s="14">
        <f t="shared" si="6"/>
        <v>1829.324172677279</v>
      </c>
      <c r="O150" s="4">
        <f t="shared" si="8"/>
        <v>115.12448320834226</v>
      </c>
      <c r="P150" s="4" t="s">
        <v>92</v>
      </c>
      <c r="Q150" s="4">
        <v>52932</v>
      </c>
      <c r="R150">
        <v>1</v>
      </c>
      <c r="S150">
        <v>1</v>
      </c>
      <c r="V150">
        <v>1</v>
      </c>
      <c r="AB150">
        <v>1</v>
      </c>
    </row>
    <row r="151" spans="1:28" x14ac:dyDescent="0.2">
      <c r="A151" s="1">
        <v>44112</v>
      </c>
      <c r="B151" s="1" t="s">
        <v>26</v>
      </c>
      <c r="C151" s="4">
        <v>649</v>
      </c>
      <c r="D151" s="2">
        <v>51</v>
      </c>
      <c r="E151" s="25" t="s">
        <v>99</v>
      </c>
      <c r="F151">
        <v>299</v>
      </c>
      <c r="G151" s="4">
        <v>678</v>
      </c>
      <c r="H151" s="4">
        <v>2564</v>
      </c>
      <c r="I151" s="3" t="s">
        <v>12</v>
      </c>
      <c r="J151" s="4" t="s">
        <v>18</v>
      </c>
      <c r="K151" s="4">
        <v>61170741</v>
      </c>
      <c r="M151" s="16">
        <f t="shared" si="7"/>
        <v>3.4837298220045714</v>
      </c>
      <c r="N151" s="14">
        <f t="shared" si="6"/>
        <v>3045.9994599790307</v>
      </c>
      <c r="O151" s="4">
        <f t="shared" si="8"/>
        <v>84.175983406696048</v>
      </c>
      <c r="P151" s="4" t="s">
        <v>98</v>
      </c>
      <c r="S151">
        <v>1</v>
      </c>
      <c r="V151">
        <v>1</v>
      </c>
      <c r="AB151">
        <v>1</v>
      </c>
    </row>
    <row r="152" spans="1:28" x14ac:dyDescent="0.2">
      <c r="A152" s="1">
        <v>44112</v>
      </c>
      <c r="B152" s="1" t="s">
        <v>26</v>
      </c>
      <c r="C152" s="4">
        <v>649</v>
      </c>
      <c r="D152" s="2">
        <v>51</v>
      </c>
      <c r="E152" s="25" t="s">
        <v>99</v>
      </c>
      <c r="F152">
        <v>300</v>
      </c>
      <c r="G152" s="4">
        <v>625</v>
      </c>
      <c r="H152" s="4">
        <v>2325</v>
      </c>
      <c r="I152" s="3" t="s">
        <v>12</v>
      </c>
      <c r="J152" s="4" t="s">
        <v>18</v>
      </c>
      <c r="K152" s="4">
        <v>61170740</v>
      </c>
      <c r="M152" s="16">
        <f t="shared" si="7"/>
        <v>3.3615613399411242</v>
      </c>
      <c r="N152" s="14">
        <f t="shared" si="6"/>
        <v>2299.1184148155116</v>
      </c>
      <c r="O152" s="4">
        <f t="shared" si="8"/>
        <v>101.12571779764399</v>
      </c>
      <c r="P152" s="4" t="s">
        <v>98</v>
      </c>
      <c r="S152">
        <v>1</v>
      </c>
      <c r="V152">
        <v>1</v>
      </c>
      <c r="AB152">
        <v>1</v>
      </c>
    </row>
    <row r="153" spans="1:28" x14ac:dyDescent="0.2">
      <c r="A153" s="1">
        <v>44112</v>
      </c>
      <c r="B153" s="1" t="s">
        <v>26</v>
      </c>
      <c r="C153" s="4">
        <v>807</v>
      </c>
      <c r="D153" s="2">
        <v>53</v>
      </c>
      <c r="E153" s="25" t="s">
        <v>100</v>
      </c>
      <c r="F153">
        <v>301</v>
      </c>
      <c r="G153" s="4">
        <v>618</v>
      </c>
      <c r="H153" s="4">
        <v>1893</v>
      </c>
      <c r="I153" s="3" t="s">
        <v>12</v>
      </c>
      <c r="J153" s="4" t="s">
        <v>33</v>
      </c>
      <c r="K153" s="4">
        <v>61170818</v>
      </c>
      <c r="M153" s="16">
        <f t="shared" si="7"/>
        <v>3.3446561699069477</v>
      </c>
      <c r="N153" s="14">
        <f t="shared" si="6"/>
        <v>2211.3433002318643</v>
      </c>
      <c r="O153" s="4">
        <f t="shared" si="8"/>
        <v>85.604076029330884</v>
      </c>
      <c r="P153" s="4" t="s">
        <v>95</v>
      </c>
      <c r="S153">
        <v>1</v>
      </c>
      <c r="W153">
        <v>1</v>
      </c>
      <c r="AB153">
        <v>1</v>
      </c>
    </row>
    <row r="154" spans="1:28" x14ac:dyDescent="0.2">
      <c r="A154" s="1">
        <v>44112</v>
      </c>
      <c r="B154" s="1" t="s">
        <v>26</v>
      </c>
      <c r="C154" s="4">
        <v>340</v>
      </c>
      <c r="D154" s="2">
        <v>54</v>
      </c>
      <c r="E154" s="25">
        <v>5</v>
      </c>
      <c r="F154">
        <v>302</v>
      </c>
      <c r="G154" s="4">
        <v>652</v>
      </c>
      <c r="H154" s="4">
        <v>2354</v>
      </c>
      <c r="I154" s="3" t="s">
        <v>12</v>
      </c>
      <c r="J154" s="4" t="s">
        <v>18</v>
      </c>
      <c r="K154" s="4">
        <v>61170725</v>
      </c>
      <c r="M154" s="16">
        <f t="shared" si="7"/>
        <v>3.4250396908495162</v>
      </c>
      <c r="N154" s="14">
        <f t="shared" si="6"/>
        <v>2660.9682387206467</v>
      </c>
      <c r="O154" s="4">
        <f t="shared" si="8"/>
        <v>88.464039733588379</v>
      </c>
      <c r="P154" s="4" t="s">
        <v>95</v>
      </c>
      <c r="S154">
        <v>1</v>
      </c>
      <c r="W154">
        <v>1</v>
      </c>
      <c r="AA154" s="29">
        <v>1</v>
      </c>
    </row>
    <row r="155" spans="1:28" x14ac:dyDescent="0.2">
      <c r="A155" s="1">
        <v>44112</v>
      </c>
      <c r="B155" s="1" t="s">
        <v>26</v>
      </c>
      <c r="C155" s="4">
        <v>740</v>
      </c>
      <c r="D155" s="2">
        <v>57</v>
      </c>
      <c r="E155" s="25" t="s">
        <v>101</v>
      </c>
      <c r="F155">
        <v>303</v>
      </c>
      <c r="G155" s="4">
        <v>581</v>
      </c>
      <c r="H155" s="4">
        <v>1909</v>
      </c>
      <c r="I155" s="3" t="s">
        <v>12</v>
      </c>
      <c r="J155" s="4" t="s">
        <v>18</v>
      </c>
      <c r="K155" s="4">
        <v>61170743</v>
      </c>
      <c r="M155" s="16">
        <f t="shared" si="7"/>
        <v>3.2519927135409823</v>
      </c>
      <c r="N155" s="14">
        <f t="shared" si="6"/>
        <v>1786.4576019653498</v>
      </c>
      <c r="O155" s="4">
        <f t="shared" si="8"/>
        <v>106.85951896646395</v>
      </c>
      <c r="P155" s="4" t="s">
        <v>58</v>
      </c>
      <c r="R155">
        <v>1</v>
      </c>
      <c r="U155">
        <v>1</v>
      </c>
      <c r="V155">
        <v>1</v>
      </c>
      <c r="AA155" s="29">
        <v>1</v>
      </c>
    </row>
    <row r="156" spans="1:28" x14ac:dyDescent="0.2">
      <c r="A156" s="1">
        <v>44112</v>
      </c>
      <c r="B156" s="1" t="s">
        <v>26</v>
      </c>
      <c r="C156" s="4">
        <v>740</v>
      </c>
      <c r="D156" s="2">
        <v>57</v>
      </c>
      <c r="E156" s="25" t="s">
        <v>101</v>
      </c>
      <c r="F156">
        <v>304</v>
      </c>
      <c r="G156" s="4">
        <v>586</v>
      </c>
      <c r="H156" s="4">
        <v>1635</v>
      </c>
      <c r="I156" s="3" t="s">
        <v>12</v>
      </c>
      <c r="J156" s="4" t="s">
        <v>33</v>
      </c>
      <c r="K156" s="4">
        <v>61170785</v>
      </c>
      <c r="M156" s="16">
        <f t="shared" si="7"/>
        <v>3.2648541609585209</v>
      </c>
      <c r="N156" s="14">
        <f t="shared" si="6"/>
        <v>1840.1539614851245</v>
      </c>
      <c r="O156" s="4">
        <f t="shared" si="8"/>
        <v>88.851261047768432</v>
      </c>
      <c r="P156" s="4" t="s">
        <v>58</v>
      </c>
      <c r="R156">
        <v>1</v>
      </c>
      <c r="U156">
        <v>1</v>
      </c>
      <c r="V156">
        <v>1</v>
      </c>
      <c r="AA156" s="29">
        <v>1</v>
      </c>
    </row>
    <row r="157" spans="1:28" x14ac:dyDescent="0.2">
      <c r="A157" s="1">
        <v>44112</v>
      </c>
      <c r="B157" s="1" t="s">
        <v>26</v>
      </c>
      <c r="C157" s="4">
        <v>640</v>
      </c>
      <c r="D157" s="2">
        <v>58</v>
      </c>
      <c r="E157" s="25" t="s">
        <v>85</v>
      </c>
      <c r="F157">
        <v>305</v>
      </c>
      <c r="G157" s="4">
        <v>560</v>
      </c>
      <c r="H157" s="4">
        <v>1540</v>
      </c>
      <c r="I157" s="3" t="s">
        <v>12</v>
      </c>
      <c r="J157" s="4" t="s">
        <v>33</v>
      </c>
      <c r="K157" s="4">
        <v>61170798</v>
      </c>
      <c r="M157" s="16">
        <f t="shared" si="7"/>
        <v>3.1967378213334285</v>
      </c>
      <c r="N157" s="14">
        <f t="shared" si="6"/>
        <v>1573.0329555671917</v>
      </c>
      <c r="O157" s="4">
        <f t="shared" si="8"/>
        <v>97.90004682036168</v>
      </c>
      <c r="P157" s="4" t="s">
        <v>32</v>
      </c>
      <c r="S157">
        <v>1</v>
      </c>
      <c r="Y157">
        <v>1</v>
      </c>
      <c r="AA157" s="29">
        <v>1</v>
      </c>
    </row>
    <row r="158" spans="1:28" x14ac:dyDescent="0.2">
      <c r="A158" s="1">
        <v>44112</v>
      </c>
      <c r="B158" s="1" t="s">
        <v>26</v>
      </c>
      <c r="C158" s="4">
        <v>460</v>
      </c>
      <c r="D158" s="2">
        <v>56</v>
      </c>
      <c r="E158" s="25" t="s">
        <v>59</v>
      </c>
      <c r="F158">
        <v>306</v>
      </c>
      <c r="G158" s="4">
        <v>645</v>
      </c>
      <c r="H158" s="4">
        <v>2326</v>
      </c>
      <c r="I158" s="3" t="s">
        <v>12</v>
      </c>
      <c r="J158" s="4" t="s">
        <v>33</v>
      </c>
      <c r="K158" s="4">
        <v>61170769</v>
      </c>
      <c r="M158" s="16">
        <f t="shared" si="7"/>
        <v>3.408838373779485</v>
      </c>
      <c r="N158" s="14">
        <f t="shared" si="6"/>
        <v>2563.529820515178</v>
      </c>
      <c r="O158" s="4">
        <f t="shared" si="8"/>
        <v>90.734267313206331</v>
      </c>
      <c r="P158" s="4" t="s">
        <v>93</v>
      </c>
      <c r="T158">
        <v>1</v>
      </c>
      <c r="Y158">
        <v>1</v>
      </c>
      <c r="AA158" s="29">
        <v>1</v>
      </c>
    </row>
    <row r="159" spans="1:28" x14ac:dyDescent="0.2">
      <c r="A159" s="1">
        <v>44112</v>
      </c>
      <c r="B159" s="1" t="s">
        <v>26</v>
      </c>
      <c r="C159" s="4">
        <v>740</v>
      </c>
      <c r="D159" s="2">
        <v>57</v>
      </c>
      <c r="E159" s="25" t="s">
        <v>101</v>
      </c>
      <c r="F159">
        <v>307</v>
      </c>
      <c r="G159" s="4">
        <v>648</v>
      </c>
      <c r="H159" s="4">
        <v>2352</v>
      </c>
      <c r="I159" s="3" t="s">
        <v>12</v>
      </c>
      <c r="J159" s="4" t="s">
        <v>18</v>
      </c>
      <c r="K159" s="4">
        <v>61170797</v>
      </c>
      <c r="M159" s="16">
        <f t="shared" si="7"/>
        <v>3.4158032202887707</v>
      </c>
      <c r="N159" s="14">
        <f t="shared" si="6"/>
        <v>2604.9729640188852</v>
      </c>
      <c r="O159" s="4">
        <f t="shared" si="8"/>
        <v>90.288844931864276</v>
      </c>
      <c r="P159" s="4" t="s">
        <v>58</v>
      </c>
      <c r="R159">
        <v>1</v>
      </c>
      <c r="U159">
        <v>1</v>
      </c>
      <c r="V159">
        <v>1</v>
      </c>
      <c r="AB159">
        <v>1</v>
      </c>
    </row>
    <row r="160" spans="1:28" x14ac:dyDescent="0.2">
      <c r="A160" s="1">
        <v>44112</v>
      </c>
      <c r="B160" s="1" t="s">
        <v>26</v>
      </c>
      <c r="C160" s="4">
        <v>640</v>
      </c>
      <c r="D160" s="2">
        <v>58</v>
      </c>
      <c r="E160" s="25" t="s">
        <v>85</v>
      </c>
      <c r="F160">
        <v>308</v>
      </c>
      <c r="G160" s="4">
        <v>310</v>
      </c>
      <c r="H160" s="4">
        <v>179</v>
      </c>
      <c r="I160" s="3" t="s">
        <v>11</v>
      </c>
      <c r="M160" s="16">
        <f t="shared" si="7"/>
        <v>2.3091460138912456</v>
      </c>
      <c r="N160" s="14">
        <f t="shared" si="6"/>
        <v>203.77270655627203</v>
      </c>
      <c r="O160" s="4">
        <f t="shared" si="8"/>
        <v>87.842971232542851</v>
      </c>
      <c r="P160" s="4" t="s">
        <v>32</v>
      </c>
      <c r="S160">
        <v>1</v>
      </c>
      <c r="Y160">
        <v>1</v>
      </c>
      <c r="AA160" s="29">
        <v>1</v>
      </c>
    </row>
    <row r="161" spans="1:28" x14ac:dyDescent="0.2">
      <c r="A161" s="1">
        <v>44112</v>
      </c>
      <c r="B161" s="1" t="s">
        <v>26</v>
      </c>
      <c r="C161" s="4">
        <v>970</v>
      </c>
      <c r="D161" s="2">
        <v>59</v>
      </c>
      <c r="E161" s="25" t="s">
        <v>102</v>
      </c>
      <c r="F161">
        <v>309</v>
      </c>
      <c r="G161" s="4">
        <v>626</v>
      </c>
      <c r="H161" s="4">
        <v>2075</v>
      </c>
      <c r="I161" s="3" t="s">
        <v>12</v>
      </c>
      <c r="J161" s="4" t="s">
        <v>18</v>
      </c>
      <c r="K161" s="4">
        <v>61170749</v>
      </c>
      <c r="M161" s="16">
        <f t="shared" si="7"/>
        <v>3.3639608955752447</v>
      </c>
      <c r="N161" s="14">
        <f t="shared" si="6"/>
        <v>2311.8566183081134</v>
      </c>
      <c r="O161" s="4">
        <f t="shared" si="8"/>
        <v>89.754701202817145</v>
      </c>
      <c r="P161" s="4" t="s">
        <v>95</v>
      </c>
      <c r="S161">
        <v>1</v>
      </c>
      <c r="W161">
        <v>1</v>
      </c>
      <c r="AA161" s="29">
        <v>1</v>
      </c>
    </row>
    <row r="162" spans="1:28" x14ac:dyDescent="0.2">
      <c r="A162" s="1">
        <v>44112</v>
      </c>
      <c r="B162" s="1" t="s">
        <v>26</v>
      </c>
      <c r="C162" s="4">
        <v>970</v>
      </c>
      <c r="D162" s="2">
        <v>59</v>
      </c>
      <c r="E162" s="25" t="s">
        <v>102</v>
      </c>
      <c r="F162">
        <v>310</v>
      </c>
      <c r="G162" s="4">
        <v>609</v>
      </c>
      <c r="H162" s="4">
        <v>1900</v>
      </c>
      <c r="I162" s="3" t="s">
        <v>12</v>
      </c>
      <c r="J162" s="4" t="s">
        <v>33</v>
      </c>
      <c r="K162" s="4">
        <v>61170734</v>
      </c>
      <c r="M162" s="16">
        <f t="shared" si="7"/>
        <v>3.3226373633392168</v>
      </c>
      <c r="N162" s="14">
        <f t="shared" si="6"/>
        <v>2102.0225142495519</v>
      </c>
      <c r="O162" s="4">
        <f t="shared" si="8"/>
        <v>90.389136515900901</v>
      </c>
      <c r="P162" s="4" t="s">
        <v>95</v>
      </c>
      <c r="S162">
        <v>1</v>
      </c>
      <c r="W162">
        <v>1</v>
      </c>
      <c r="AA162" s="29">
        <v>1</v>
      </c>
    </row>
    <row r="163" spans="1:28" x14ac:dyDescent="0.2">
      <c r="A163" s="1">
        <v>44112</v>
      </c>
      <c r="B163" s="1" t="s">
        <v>26</v>
      </c>
      <c r="C163" s="4">
        <v>560</v>
      </c>
      <c r="D163" s="2">
        <v>60</v>
      </c>
      <c r="E163" s="25" t="s">
        <v>100</v>
      </c>
      <c r="F163">
        <v>311</v>
      </c>
      <c r="G163" s="4">
        <v>357</v>
      </c>
      <c r="H163" s="4">
        <v>275</v>
      </c>
      <c r="I163" s="3" t="s">
        <v>11</v>
      </c>
      <c r="M163" s="16">
        <f t="shared" si="7"/>
        <v>2.5210213548837395</v>
      </c>
      <c r="N163" s="14">
        <f t="shared" si="6"/>
        <v>331.91077768124671</v>
      </c>
      <c r="O163" s="4">
        <f t="shared" si="8"/>
        <v>82.853591534800515</v>
      </c>
      <c r="P163" s="4" t="s">
        <v>58</v>
      </c>
      <c r="R163">
        <v>1</v>
      </c>
      <c r="U163">
        <v>1</v>
      </c>
      <c r="V163">
        <v>1</v>
      </c>
      <c r="AB163">
        <v>1</v>
      </c>
    </row>
    <row r="164" spans="1:28" x14ac:dyDescent="0.2">
      <c r="A164" s="1">
        <v>44112</v>
      </c>
      <c r="B164" s="1" t="s">
        <v>26</v>
      </c>
      <c r="C164" s="4">
        <v>560</v>
      </c>
      <c r="D164" s="2">
        <v>60</v>
      </c>
      <c r="E164" s="25" t="s">
        <v>100</v>
      </c>
      <c r="F164">
        <v>312</v>
      </c>
      <c r="G164" s="4">
        <v>642</v>
      </c>
      <c r="H164" s="4">
        <v>2180</v>
      </c>
      <c r="I164" s="3" t="s">
        <v>12</v>
      </c>
      <c r="J164" s="4" t="s">
        <v>33</v>
      </c>
      <c r="K164" s="4">
        <v>61170815</v>
      </c>
      <c r="M164" s="16">
        <f t="shared" si="7"/>
        <v>3.4018410570059565</v>
      </c>
      <c r="N164" s="14">
        <f t="shared" si="6"/>
        <v>2522.5573985494884</v>
      </c>
      <c r="O164" s="4">
        <f t="shared" si="8"/>
        <v>86.420233737933387</v>
      </c>
      <c r="P164" s="4" t="s">
        <v>58</v>
      </c>
      <c r="R164">
        <v>1</v>
      </c>
      <c r="U164">
        <v>1</v>
      </c>
      <c r="V164">
        <v>1</v>
      </c>
      <c r="AB164">
        <v>1</v>
      </c>
    </row>
    <row r="165" spans="1:28" x14ac:dyDescent="0.2">
      <c r="A165" s="1">
        <v>44112</v>
      </c>
      <c r="B165" s="1" t="s">
        <v>26</v>
      </c>
      <c r="C165" s="4">
        <v>970</v>
      </c>
      <c r="D165" s="2">
        <v>59</v>
      </c>
      <c r="E165" s="25" t="s">
        <v>102</v>
      </c>
      <c r="F165">
        <v>313</v>
      </c>
      <c r="G165" s="4">
        <v>635</v>
      </c>
      <c r="H165" s="4">
        <v>2136</v>
      </c>
      <c r="I165" s="3" t="s">
        <v>12</v>
      </c>
      <c r="J165" s="4" t="s">
        <v>18</v>
      </c>
      <c r="K165" s="4">
        <v>61170786</v>
      </c>
      <c r="M165" s="16">
        <f t="shared" si="7"/>
        <v>3.3853859946090665</v>
      </c>
      <c r="N165" s="14">
        <f t="shared" si="6"/>
        <v>2428.7677895076918</v>
      </c>
      <c r="O165" s="4">
        <f t="shared" si="8"/>
        <v>87.945830360051204</v>
      </c>
      <c r="P165" s="4" t="s">
        <v>95</v>
      </c>
      <c r="S165">
        <v>1</v>
      </c>
      <c r="W165">
        <v>1</v>
      </c>
      <c r="AA165" s="29">
        <v>1</v>
      </c>
    </row>
    <row r="166" spans="1:28" x14ac:dyDescent="0.2">
      <c r="A166" s="1">
        <v>44112</v>
      </c>
      <c r="B166" s="1" t="s">
        <v>26</v>
      </c>
      <c r="C166" s="4">
        <v>474</v>
      </c>
      <c r="D166" s="2">
        <v>63</v>
      </c>
      <c r="E166" s="25">
        <v>6</v>
      </c>
      <c r="F166">
        <v>314</v>
      </c>
      <c r="G166" s="4">
        <v>642</v>
      </c>
      <c r="H166" s="4">
        <v>2379</v>
      </c>
      <c r="I166" s="3" t="s">
        <v>12</v>
      </c>
      <c r="J166" s="4" t="s">
        <v>33</v>
      </c>
      <c r="K166" s="4">
        <v>61170760</v>
      </c>
      <c r="M166" s="16">
        <f t="shared" si="7"/>
        <v>3.4018410570059565</v>
      </c>
      <c r="N166" s="14">
        <f t="shared" si="6"/>
        <v>2522.5573985494884</v>
      </c>
      <c r="O166" s="4">
        <f t="shared" si="8"/>
        <v>94.309053239698883</v>
      </c>
      <c r="P166" s="4" t="s">
        <v>98</v>
      </c>
      <c r="S166">
        <v>1</v>
      </c>
      <c r="V166">
        <v>1</v>
      </c>
      <c r="AB166">
        <v>1</v>
      </c>
    </row>
    <row r="167" spans="1:28" x14ac:dyDescent="0.2">
      <c r="A167" s="1">
        <v>44112</v>
      </c>
      <c r="B167" s="1" t="s">
        <v>26</v>
      </c>
      <c r="C167" s="4">
        <v>1105</v>
      </c>
      <c r="D167" s="2">
        <v>62</v>
      </c>
      <c r="E167" s="25" t="s">
        <v>85</v>
      </c>
      <c r="F167">
        <v>315</v>
      </c>
      <c r="G167" s="4">
        <v>640</v>
      </c>
      <c r="H167" s="4">
        <v>2450</v>
      </c>
      <c r="I167" s="3" t="s">
        <v>12</v>
      </c>
      <c r="J167" s="4" t="s">
        <v>18</v>
      </c>
      <c r="K167" s="4">
        <v>61170736</v>
      </c>
      <c r="M167" s="16">
        <f t="shared" si="7"/>
        <v>3.3971579900883135</v>
      </c>
      <c r="N167" s="14">
        <f t="shared" si="6"/>
        <v>2495.5023897251385</v>
      </c>
      <c r="O167" s="4">
        <f t="shared" si="8"/>
        <v>98.176624077280479</v>
      </c>
      <c r="P167" s="4" t="s">
        <v>95</v>
      </c>
      <c r="S167">
        <v>1</v>
      </c>
      <c r="W167">
        <v>1</v>
      </c>
      <c r="AA167" s="29">
        <v>1</v>
      </c>
    </row>
    <row r="168" spans="1:28" x14ac:dyDescent="0.2">
      <c r="A168" s="1">
        <v>44112</v>
      </c>
      <c r="B168" s="1" t="s">
        <v>26</v>
      </c>
      <c r="C168" s="4">
        <v>1105</v>
      </c>
      <c r="D168" s="2">
        <v>62</v>
      </c>
      <c r="E168" s="25" t="s">
        <v>85</v>
      </c>
      <c r="F168">
        <v>316</v>
      </c>
      <c r="G168" s="4">
        <v>629</v>
      </c>
      <c r="H168" s="4">
        <v>1940</v>
      </c>
      <c r="I168" s="3" t="s">
        <v>12</v>
      </c>
      <c r="J168" s="4" t="s">
        <v>33</v>
      </c>
      <c r="K168" s="4">
        <v>61170748</v>
      </c>
      <c r="M168" s="16">
        <f t="shared" si="7"/>
        <v>3.3711366306588495</v>
      </c>
      <c r="N168" s="14">
        <f t="shared" si="6"/>
        <v>2350.3721403606537</v>
      </c>
      <c r="O168" s="4">
        <f t="shared" si="8"/>
        <v>82.540120633931451</v>
      </c>
      <c r="P168" s="4" t="s">
        <v>95</v>
      </c>
      <c r="S168">
        <v>1</v>
      </c>
      <c r="W168">
        <v>1</v>
      </c>
      <c r="AA168" s="29">
        <v>1</v>
      </c>
    </row>
    <row r="169" spans="1:28" x14ac:dyDescent="0.2">
      <c r="A169" s="1">
        <v>44112</v>
      </c>
      <c r="B169" s="1" t="s">
        <v>26</v>
      </c>
      <c r="C169" s="4">
        <v>1105</v>
      </c>
      <c r="D169" s="2">
        <v>62</v>
      </c>
      <c r="E169" s="25" t="s">
        <v>85</v>
      </c>
      <c r="F169">
        <v>317</v>
      </c>
      <c r="G169" s="4">
        <v>595</v>
      </c>
      <c r="H169" s="4">
        <v>1811</v>
      </c>
      <c r="I169" s="3" t="s">
        <v>12</v>
      </c>
      <c r="J169" s="4" t="s">
        <v>33</v>
      </c>
      <c r="K169" s="4">
        <v>61170754</v>
      </c>
      <c r="M169" s="16">
        <f t="shared" si="7"/>
        <v>3.2877306335578673</v>
      </c>
      <c r="N169" s="14">
        <f t="shared" si="6"/>
        <v>1939.6824374265827</v>
      </c>
      <c r="O169" s="4">
        <f t="shared" si="8"/>
        <v>93.365798702734637</v>
      </c>
      <c r="P169" s="4" t="s">
        <v>95</v>
      </c>
      <c r="S169">
        <v>1</v>
      </c>
      <c r="W169">
        <v>1</v>
      </c>
      <c r="AA169" s="29">
        <v>1</v>
      </c>
    </row>
    <row r="170" spans="1:28" x14ac:dyDescent="0.2">
      <c r="A170" s="1">
        <v>44112</v>
      </c>
      <c r="B170" s="1" t="s">
        <v>26</v>
      </c>
      <c r="C170" s="4">
        <v>765</v>
      </c>
      <c r="D170" s="2">
        <v>61</v>
      </c>
      <c r="E170" s="25" t="s">
        <v>85</v>
      </c>
      <c r="F170">
        <v>318</v>
      </c>
      <c r="G170" s="4">
        <v>642</v>
      </c>
      <c r="H170" s="4">
        <v>2225</v>
      </c>
      <c r="I170" s="3" t="s">
        <v>12</v>
      </c>
      <c r="J170" s="4" t="s">
        <v>33</v>
      </c>
      <c r="K170" s="4">
        <v>61170784</v>
      </c>
      <c r="M170" s="16">
        <f t="shared" si="7"/>
        <v>3.4018410570059565</v>
      </c>
      <c r="N170" s="14">
        <f t="shared" si="6"/>
        <v>2522.5573985494884</v>
      </c>
      <c r="O170" s="4">
        <f t="shared" si="8"/>
        <v>88.204137645367794</v>
      </c>
      <c r="P170" s="4" t="s">
        <v>93</v>
      </c>
      <c r="T170">
        <v>1</v>
      </c>
      <c r="Y170">
        <v>1</v>
      </c>
      <c r="AA170" s="29">
        <v>1</v>
      </c>
    </row>
    <row r="171" spans="1:28" x14ac:dyDescent="0.2">
      <c r="A171" s="1">
        <v>44112</v>
      </c>
      <c r="B171" s="1" t="s">
        <v>26</v>
      </c>
      <c r="C171" s="4">
        <v>765</v>
      </c>
      <c r="D171" s="2">
        <v>61</v>
      </c>
      <c r="E171" s="25" t="s">
        <v>85</v>
      </c>
      <c r="F171">
        <v>319</v>
      </c>
      <c r="G171" s="4">
        <v>361</v>
      </c>
      <c r="H171" s="4">
        <v>270</v>
      </c>
      <c r="I171" s="3" t="s">
        <v>11</v>
      </c>
      <c r="M171" s="16">
        <f t="shared" si="7"/>
        <v>2.5377448897859534</v>
      </c>
      <c r="N171" s="14">
        <f t="shared" si="6"/>
        <v>344.94105695976498</v>
      </c>
      <c r="O171" s="4">
        <f t="shared" si="8"/>
        <v>78.27424267198603</v>
      </c>
      <c r="P171" s="4" t="s">
        <v>93</v>
      </c>
      <c r="T171">
        <v>1</v>
      </c>
      <c r="Y171">
        <v>1</v>
      </c>
      <c r="AA171" s="29">
        <v>1</v>
      </c>
    </row>
    <row r="172" spans="1:28" x14ac:dyDescent="0.2">
      <c r="A172" s="1">
        <v>44112</v>
      </c>
      <c r="B172" s="1" t="s">
        <v>26</v>
      </c>
      <c r="C172" s="4">
        <v>1171</v>
      </c>
      <c r="D172" s="2">
        <v>64</v>
      </c>
      <c r="E172" s="25">
        <v>4</v>
      </c>
      <c r="F172">
        <v>320</v>
      </c>
      <c r="G172" s="4">
        <v>345</v>
      </c>
      <c r="H172" s="4">
        <v>270</v>
      </c>
      <c r="I172" s="3" t="s">
        <v>11</v>
      </c>
      <c r="M172" s="16">
        <f t="shared" si="7"/>
        <v>2.4697027925732353</v>
      </c>
      <c r="N172" s="14">
        <f t="shared" si="6"/>
        <v>294.91902711462728</v>
      </c>
      <c r="O172" s="4">
        <f t="shared" si="8"/>
        <v>91.550552923483664</v>
      </c>
      <c r="P172" s="4" t="s">
        <v>95</v>
      </c>
      <c r="S172">
        <v>1</v>
      </c>
      <c r="W172">
        <v>1</v>
      </c>
      <c r="AA172" s="29">
        <v>1</v>
      </c>
    </row>
    <row r="173" spans="1:28" x14ac:dyDescent="0.2">
      <c r="A173" s="1">
        <v>44112</v>
      </c>
      <c r="B173" s="1" t="s">
        <v>26</v>
      </c>
      <c r="C173" s="4">
        <v>1171</v>
      </c>
      <c r="D173" s="2">
        <v>64</v>
      </c>
      <c r="E173" s="25">
        <v>4</v>
      </c>
      <c r="F173">
        <v>321</v>
      </c>
      <c r="G173" s="4">
        <v>606</v>
      </c>
      <c r="H173" s="4">
        <v>2014</v>
      </c>
      <c r="I173" s="3" t="s">
        <v>12</v>
      </c>
      <c r="J173" s="4" t="s">
        <v>33</v>
      </c>
      <c r="K173" s="4">
        <v>61170753</v>
      </c>
      <c r="M173" s="16">
        <f t="shared" si="7"/>
        <v>3.3152253891186838</v>
      </c>
      <c r="N173" s="14">
        <f t="shared" si="6"/>
        <v>2066.452320088682</v>
      </c>
      <c r="O173" s="4">
        <f t="shared" si="8"/>
        <v>97.461721251500691</v>
      </c>
      <c r="P173" s="4" t="s">
        <v>95</v>
      </c>
      <c r="S173">
        <v>1</v>
      </c>
      <c r="W173">
        <v>1</v>
      </c>
      <c r="AA173" s="29">
        <v>1</v>
      </c>
    </row>
    <row r="174" spans="1:28" x14ac:dyDescent="0.2">
      <c r="A174" s="1">
        <v>44112</v>
      </c>
      <c r="B174" s="1" t="s">
        <v>26</v>
      </c>
      <c r="C174" s="4">
        <v>1631</v>
      </c>
      <c r="D174" s="2">
        <v>65</v>
      </c>
      <c r="E174" s="25">
        <v>5</v>
      </c>
      <c r="F174">
        <v>322</v>
      </c>
      <c r="G174" s="4">
        <v>611</v>
      </c>
      <c r="H174" s="4">
        <v>2050</v>
      </c>
      <c r="I174" s="3" t="s">
        <v>12</v>
      </c>
      <c r="J174" s="4" t="s">
        <v>33</v>
      </c>
      <c r="K174" s="4">
        <v>61170801</v>
      </c>
      <c r="M174" s="16">
        <f t="shared" si="7"/>
        <v>3.3275584225982673</v>
      </c>
      <c r="N174" s="14">
        <f t="shared" si="6"/>
        <v>2125.9763187022081</v>
      </c>
      <c r="O174" s="4">
        <f t="shared" si="8"/>
        <v>96.426285747689448</v>
      </c>
      <c r="P174" s="4" t="s">
        <v>32</v>
      </c>
      <c r="S174">
        <v>1</v>
      </c>
      <c r="Y174">
        <v>1</v>
      </c>
      <c r="AA174" s="29">
        <v>1</v>
      </c>
    </row>
    <row r="175" spans="1:28" x14ac:dyDescent="0.2">
      <c r="A175" s="1">
        <v>44112</v>
      </c>
      <c r="B175" s="1" t="s">
        <v>26</v>
      </c>
      <c r="C175" s="4">
        <v>400</v>
      </c>
      <c r="D175" s="2">
        <v>66</v>
      </c>
      <c r="E175" s="25">
        <v>6</v>
      </c>
      <c r="F175">
        <v>323</v>
      </c>
      <c r="G175" s="4">
        <v>589</v>
      </c>
      <c r="H175" s="4">
        <v>1740</v>
      </c>
      <c r="I175" s="3" t="s">
        <v>12</v>
      </c>
      <c r="J175" s="4" t="s">
        <v>33</v>
      </c>
      <c r="K175" s="4">
        <v>61170792</v>
      </c>
      <c r="M175" s="16">
        <f t="shared" si="7"/>
        <v>3.2725184587842229</v>
      </c>
      <c r="N175" s="14">
        <f t="shared" si="6"/>
        <v>1872.9166857565206</v>
      </c>
      <c r="O175" s="4">
        <f t="shared" si="8"/>
        <v>92.903224859528009</v>
      </c>
      <c r="P175" s="4" t="s">
        <v>98</v>
      </c>
      <c r="S175">
        <v>1</v>
      </c>
      <c r="V175">
        <v>1</v>
      </c>
      <c r="AA175" s="29">
        <v>1</v>
      </c>
    </row>
    <row r="176" spans="1:28" x14ac:dyDescent="0.2">
      <c r="A176" s="1">
        <v>44112</v>
      </c>
      <c r="B176" s="1" t="s">
        <v>26</v>
      </c>
      <c r="C176" s="4">
        <v>400</v>
      </c>
      <c r="D176" s="2">
        <v>66</v>
      </c>
      <c r="E176" s="25">
        <v>6</v>
      </c>
      <c r="F176">
        <v>324</v>
      </c>
      <c r="G176" s="4">
        <v>609</v>
      </c>
      <c r="H176" s="4">
        <v>1640</v>
      </c>
      <c r="I176" s="3" t="s">
        <v>11</v>
      </c>
      <c r="J176" s="4" t="s">
        <v>33</v>
      </c>
      <c r="K176" s="4">
        <v>61170804</v>
      </c>
      <c r="M176" s="16">
        <f t="shared" si="7"/>
        <v>3.3226373633392168</v>
      </c>
      <c r="N176" s="14">
        <f t="shared" si="6"/>
        <v>2102.0225142495519</v>
      </c>
      <c r="O176" s="4">
        <f t="shared" si="8"/>
        <v>78.020096782146041</v>
      </c>
      <c r="P176" s="4" t="s">
        <v>98</v>
      </c>
      <c r="S176">
        <v>1</v>
      </c>
      <c r="V176">
        <v>1</v>
      </c>
      <c r="AA176" s="29">
        <v>1</v>
      </c>
    </row>
    <row r="177" spans="1:27" x14ac:dyDescent="0.2">
      <c r="A177" s="1">
        <v>44112</v>
      </c>
      <c r="B177" s="1" t="s">
        <v>26</v>
      </c>
      <c r="C177" s="4">
        <v>1631</v>
      </c>
      <c r="D177" s="2">
        <v>65</v>
      </c>
      <c r="E177" s="25">
        <v>5</v>
      </c>
      <c r="F177">
        <v>325</v>
      </c>
      <c r="G177" s="4">
        <v>604</v>
      </c>
      <c r="H177" s="4">
        <v>1785</v>
      </c>
      <c r="I177" s="3" t="s">
        <v>11</v>
      </c>
      <c r="J177" s="4" t="s">
        <v>33</v>
      </c>
      <c r="K177" s="4">
        <v>61170803</v>
      </c>
      <c r="M177" s="16">
        <f t="shared" si="7"/>
        <v>3.3102636598746304</v>
      </c>
      <c r="N177" s="14">
        <f t="shared" si="6"/>
        <v>2042.977858677664</v>
      </c>
      <c r="O177" s="4">
        <f t="shared" si="8"/>
        <v>87.37245939392399</v>
      </c>
      <c r="P177" s="4" t="s">
        <v>32</v>
      </c>
      <c r="S177">
        <v>1</v>
      </c>
      <c r="Y177">
        <v>1</v>
      </c>
      <c r="AA177" s="29">
        <v>1</v>
      </c>
    </row>
    <row r="178" spans="1:27" x14ac:dyDescent="0.2">
      <c r="A178" s="1">
        <v>44112</v>
      </c>
      <c r="B178" s="1" t="s">
        <v>26</v>
      </c>
      <c r="C178" s="4">
        <v>1631</v>
      </c>
      <c r="D178" s="2">
        <v>65</v>
      </c>
      <c r="E178" s="25">
        <v>5</v>
      </c>
      <c r="F178">
        <v>326</v>
      </c>
      <c r="G178" s="4">
        <v>625</v>
      </c>
      <c r="H178" s="4">
        <v>2170</v>
      </c>
      <c r="I178" s="3" t="s">
        <v>12</v>
      </c>
      <c r="J178" s="4" t="s">
        <v>33</v>
      </c>
      <c r="K178" s="4">
        <v>61170758</v>
      </c>
      <c r="M178" s="16">
        <f t="shared" si="7"/>
        <v>3.3615613399411242</v>
      </c>
      <c r="N178" s="14">
        <f t="shared" si="6"/>
        <v>2299.1184148155116</v>
      </c>
      <c r="O178" s="4">
        <f t="shared" si="8"/>
        <v>94.384003277801042</v>
      </c>
      <c r="P178" s="4" t="s">
        <v>32</v>
      </c>
      <c r="S178">
        <v>1</v>
      </c>
      <c r="Y178">
        <v>1</v>
      </c>
      <c r="AA178" s="29">
        <v>1</v>
      </c>
    </row>
    <row r="179" spans="1:27" x14ac:dyDescent="0.2">
      <c r="A179" s="1">
        <v>44112</v>
      </c>
      <c r="B179" s="1" t="s">
        <v>26</v>
      </c>
      <c r="C179" s="4">
        <v>1631</v>
      </c>
      <c r="D179" s="2">
        <v>65</v>
      </c>
      <c r="E179" s="25">
        <v>5</v>
      </c>
      <c r="F179">
        <v>327</v>
      </c>
      <c r="G179" s="4">
        <v>569</v>
      </c>
      <c r="H179" s="4">
        <v>1310</v>
      </c>
      <c r="I179" s="3" t="s">
        <v>12</v>
      </c>
      <c r="J179" s="4" t="s">
        <v>33</v>
      </c>
      <c r="K179" s="4">
        <v>61170772</v>
      </c>
      <c r="M179" s="16">
        <f t="shared" si="7"/>
        <v>3.2206679926613671</v>
      </c>
      <c r="N179" s="14">
        <f t="shared" si="6"/>
        <v>1662.141498680774</v>
      </c>
      <c r="O179" s="4">
        <f t="shared" si="8"/>
        <v>78.813987920988353</v>
      </c>
      <c r="P179" s="4" t="s">
        <v>32</v>
      </c>
      <c r="S179">
        <v>1</v>
      </c>
      <c r="Y179">
        <v>1</v>
      </c>
      <c r="AA179" s="29">
        <v>1</v>
      </c>
    </row>
    <row r="180" spans="1:27" x14ac:dyDescent="0.2">
      <c r="A180" s="1">
        <v>44117</v>
      </c>
      <c r="B180" s="1" t="s">
        <v>34</v>
      </c>
      <c r="C180" s="4">
        <v>562</v>
      </c>
      <c r="D180" s="2">
        <v>67</v>
      </c>
      <c r="E180" s="25" t="s">
        <v>103</v>
      </c>
      <c r="F180">
        <v>328</v>
      </c>
      <c r="G180" s="4">
        <v>648</v>
      </c>
      <c r="H180" s="4">
        <v>2418</v>
      </c>
      <c r="I180" s="3" t="s">
        <v>12</v>
      </c>
      <c r="J180" s="4" t="s">
        <v>18</v>
      </c>
      <c r="K180" s="4">
        <v>61170813</v>
      </c>
      <c r="M180" s="16">
        <f t="shared" si="7"/>
        <v>3.4158032202887707</v>
      </c>
      <c r="N180" s="14">
        <f t="shared" si="6"/>
        <v>2604.9729640188852</v>
      </c>
      <c r="O180" s="4">
        <f t="shared" si="8"/>
        <v>92.822460478421704</v>
      </c>
      <c r="P180" s="4" t="s">
        <v>94</v>
      </c>
      <c r="T180">
        <v>1</v>
      </c>
      <c r="W180">
        <v>1</v>
      </c>
      <c r="AA180" s="29">
        <v>1</v>
      </c>
    </row>
    <row r="181" spans="1:27" x14ac:dyDescent="0.2">
      <c r="A181" s="1">
        <v>44117</v>
      </c>
      <c r="B181" s="1" t="s">
        <v>34</v>
      </c>
      <c r="C181" s="4">
        <v>462</v>
      </c>
      <c r="D181" s="2">
        <v>73</v>
      </c>
      <c r="E181" s="25" t="s">
        <v>104</v>
      </c>
      <c r="F181">
        <v>329</v>
      </c>
      <c r="G181" s="4">
        <v>611</v>
      </c>
      <c r="H181" s="4">
        <v>1872</v>
      </c>
      <c r="I181" s="3" t="s">
        <v>12</v>
      </c>
      <c r="J181" s="4" t="s">
        <v>18</v>
      </c>
      <c r="K181" s="4">
        <v>61170763</v>
      </c>
      <c r="M181" s="16">
        <f t="shared" si="7"/>
        <v>3.3275584225982673</v>
      </c>
      <c r="N181" s="14">
        <f t="shared" si="6"/>
        <v>2125.9763187022081</v>
      </c>
      <c r="O181" s="4">
        <f t="shared" si="8"/>
        <v>88.053661912036404</v>
      </c>
      <c r="P181" s="4" t="s">
        <v>109</v>
      </c>
      <c r="Y181">
        <v>1</v>
      </c>
      <c r="AA181" s="29">
        <v>1</v>
      </c>
    </row>
    <row r="182" spans="1:27" x14ac:dyDescent="0.2">
      <c r="A182" s="1">
        <v>44117</v>
      </c>
      <c r="B182" s="1" t="s">
        <v>34</v>
      </c>
      <c r="C182" s="4">
        <v>326</v>
      </c>
      <c r="D182" s="2">
        <v>72</v>
      </c>
      <c r="E182" s="25" t="s">
        <v>85</v>
      </c>
      <c r="F182">
        <v>330</v>
      </c>
      <c r="G182" s="4">
        <v>643</v>
      </c>
      <c r="H182" s="4">
        <v>2695</v>
      </c>
      <c r="I182" s="3" t="s">
        <v>12</v>
      </c>
      <c r="J182" s="4" t="s">
        <v>33</v>
      </c>
      <c r="K182" s="4" t="s">
        <v>19</v>
      </c>
      <c r="M182" s="16">
        <f t="shared" si="7"/>
        <v>3.4041771224261108</v>
      </c>
      <c r="N182" s="14">
        <f t="shared" si="6"/>
        <v>2536.1627668509977</v>
      </c>
      <c r="O182" s="4">
        <f t="shared" si="8"/>
        <v>106.26289586871511</v>
      </c>
      <c r="P182" s="4" t="s">
        <v>94</v>
      </c>
      <c r="T182">
        <v>1</v>
      </c>
      <c r="W182">
        <v>1</v>
      </c>
      <c r="AA182" s="29">
        <v>1</v>
      </c>
    </row>
    <row r="183" spans="1:27" x14ac:dyDescent="0.2">
      <c r="A183" s="1">
        <v>44117</v>
      </c>
      <c r="B183" s="1" t="s">
        <v>34</v>
      </c>
      <c r="C183" s="4">
        <v>562</v>
      </c>
      <c r="D183" s="2">
        <v>67</v>
      </c>
      <c r="E183" s="25" t="s">
        <v>103</v>
      </c>
      <c r="F183">
        <v>331</v>
      </c>
      <c r="G183" s="4">
        <v>650</v>
      </c>
      <c r="H183" s="4">
        <v>1947</v>
      </c>
      <c r="I183" s="3" t="s">
        <v>12</v>
      </c>
      <c r="J183" s="4" t="s">
        <v>18</v>
      </c>
      <c r="K183" s="4">
        <v>61170750</v>
      </c>
      <c r="M183" s="16">
        <f t="shared" si="7"/>
        <v>3.4204285605577098</v>
      </c>
      <c r="N183" s="14">
        <f t="shared" si="6"/>
        <v>2632.8648139153652</v>
      </c>
      <c r="O183" s="4">
        <f t="shared" si="8"/>
        <v>73.949865929675013</v>
      </c>
      <c r="P183" s="4" t="s">
        <v>94</v>
      </c>
      <c r="T183">
        <v>1</v>
      </c>
      <c r="W183">
        <v>1</v>
      </c>
      <c r="AA183" s="29">
        <v>1</v>
      </c>
    </row>
    <row r="184" spans="1:27" x14ac:dyDescent="0.2">
      <c r="A184" s="1">
        <v>44117</v>
      </c>
      <c r="B184" s="1" t="s">
        <v>34</v>
      </c>
      <c r="C184" s="4">
        <v>462</v>
      </c>
      <c r="D184" s="2">
        <v>73</v>
      </c>
      <c r="E184" s="25" t="s">
        <v>104</v>
      </c>
      <c r="F184">
        <v>332</v>
      </c>
      <c r="G184" s="4">
        <v>350</v>
      </c>
      <c r="H184" s="4">
        <v>267</v>
      </c>
      <c r="I184" s="3" t="s">
        <v>11</v>
      </c>
      <c r="M184" s="16">
        <f t="shared" si="7"/>
        <v>2.4912991612745525</v>
      </c>
      <c r="N184" s="14">
        <f t="shared" si="6"/>
        <v>309.95536738597531</v>
      </c>
      <c r="O184" s="4">
        <f t="shared" si="8"/>
        <v>86.141434572260636</v>
      </c>
      <c r="P184" s="4" t="s">
        <v>109</v>
      </c>
      <c r="Y184">
        <v>1</v>
      </c>
      <c r="AA184" s="29">
        <v>1</v>
      </c>
    </row>
    <row r="185" spans="1:27" x14ac:dyDescent="0.2">
      <c r="A185" s="1">
        <v>44117</v>
      </c>
      <c r="B185" s="1" t="s">
        <v>34</v>
      </c>
      <c r="C185" s="4">
        <v>600</v>
      </c>
      <c r="D185" s="2">
        <v>71</v>
      </c>
      <c r="E185" s="25" t="s">
        <v>45</v>
      </c>
      <c r="F185">
        <v>333</v>
      </c>
      <c r="G185" s="4">
        <v>630</v>
      </c>
      <c r="H185" s="4">
        <v>2051</v>
      </c>
      <c r="I185" s="3" t="s">
        <v>12</v>
      </c>
      <c r="J185" s="4" t="s">
        <v>33</v>
      </c>
      <c r="K185" s="4">
        <v>61170770</v>
      </c>
      <c r="M185" s="16">
        <f t="shared" si="7"/>
        <v>3.3735209389115788</v>
      </c>
      <c r="N185" s="14">
        <f t="shared" si="6"/>
        <v>2363.3113402155273</v>
      </c>
      <c r="O185" s="4">
        <f t="shared" si="8"/>
        <v>86.785010721987845</v>
      </c>
      <c r="P185" s="4" t="s">
        <v>110</v>
      </c>
      <c r="T185">
        <v>1</v>
      </c>
      <c r="V185">
        <v>1</v>
      </c>
      <c r="AA185" s="29">
        <v>1</v>
      </c>
    </row>
    <row r="186" spans="1:27" x14ac:dyDescent="0.2">
      <c r="A186" s="1">
        <v>44117</v>
      </c>
      <c r="B186" s="1" t="s">
        <v>34</v>
      </c>
      <c r="C186" s="4">
        <v>706</v>
      </c>
      <c r="D186" s="2">
        <v>69</v>
      </c>
      <c r="E186" s="25" t="s">
        <v>105</v>
      </c>
      <c r="F186">
        <v>334</v>
      </c>
      <c r="G186" s="4">
        <v>635</v>
      </c>
      <c r="H186" s="4">
        <v>2322</v>
      </c>
      <c r="I186" s="3" t="s">
        <v>12</v>
      </c>
      <c r="J186" s="4" t="s">
        <v>18</v>
      </c>
      <c r="K186" s="4">
        <v>61170802</v>
      </c>
      <c r="M186" s="16">
        <f t="shared" si="7"/>
        <v>3.3853859946090665</v>
      </c>
      <c r="N186" s="14">
        <f t="shared" si="6"/>
        <v>2428.7677895076918</v>
      </c>
      <c r="O186" s="4">
        <f t="shared" si="8"/>
        <v>95.604034689156776</v>
      </c>
      <c r="P186" s="4" t="s">
        <v>111</v>
      </c>
      <c r="X186">
        <v>1</v>
      </c>
      <c r="Y186">
        <v>1</v>
      </c>
      <c r="AA186" s="29">
        <v>1</v>
      </c>
    </row>
    <row r="187" spans="1:27" x14ac:dyDescent="0.2">
      <c r="A187" s="1">
        <v>44117</v>
      </c>
      <c r="B187" s="1" t="s">
        <v>34</v>
      </c>
      <c r="C187" s="4">
        <v>933</v>
      </c>
      <c r="D187" s="2">
        <v>74</v>
      </c>
      <c r="E187" s="25" t="s">
        <v>106</v>
      </c>
      <c r="F187">
        <v>335</v>
      </c>
      <c r="G187" s="4">
        <v>575</v>
      </c>
      <c r="H187" s="4">
        <v>1509</v>
      </c>
      <c r="I187" s="3" t="s">
        <v>12</v>
      </c>
      <c r="J187" s="4" t="s">
        <v>33</v>
      </c>
      <c r="K187" s="4">
        <v>61170757</v>
      </c>
      <c r="M187" s="16">
        <f t="shared" si="7"/>
        <v>3.2364120712473632</v>
      </c>
      <c r="N187" s="14">
        <f t="shared" si="6"/>
        <v>1723.5031093402724</v>
      </c>
      <c r="O187" s="4">
        <f t="shared" si="8"/>
        <v>87.55423717092215</v>
      </c>
      <c r="P187" s="4" t="s">
        <v>94</v>
      </c>
      <c r="T187">
        <v>1</v>
      </c>
      <c r="W187">
        <v>1</v>
      </c>
      <c r="AA187" s="29">
        <v>1</v>
      </c>
    </row>
    <row r="188" spans="1:27" x14ac:dyDescent="0.2">
      <c r="A188" s="1">
        <v>44117</v>
      </c>
      <c r="B188" s="1" t="s">
        <v>34</v>
      </c>
      <c r="C188" s="4">
        <v>933</v>
      </c>
      <c r="D188" s="2">
        <v>74</v>
      </c>
      <c r="E188" s="25" t="s">
        <v>106</v>
      </c>
      <c r="F188">
        <v>336</v>
      </c>
      <c r="G188" s="4">
        <v>374</v>
      </c>
      <c r="H188" s="4">
        <v>324</v>
      </c>
      <c r="I188" s="3" t="s">
        <v>12</v>
      </c>
      <c r="M188" s="16">
        <f t="shared" si="7"/>
        <v>2.5908442572048589</v>
      </c>
      <c r="N188" s="14">
        <f t="shared" si="6"/>
        <v>389.8021742464116</v>
      </c>
      <c r="O188" s="4">
        <f t="shared" si="8"/>
        <v>83.119084860513098</v>
      </c>
      <c r="P188" s="4" t="s">
        <v>94</v>
      </c>
      <c r="T188">
        <v>1</v>
      </c>
      <c r="W188">
        <v>1</v>
      </c>
      <c r="AA188" s="29">
        <v>1</v>
      </c>
    </row>
    <row r="189" spans="1:27" x14ac:dyDescent="0.2">
      <c r="A189" s="1">
        <v>44117</v>
      </c>
      <c r="B189" s="1" t="s">
        <v>34</v>
      </c>
      <c r="C189" s="4">
        <v>743</v>
      </c>
      <c r="D189" s="2">
        <v>75</v>
      </c>
      <c r="E189" s="25" t="s">
        <v>107</v>
      </c>
      <c r="F189">
        <v>337</v>
      </c>
      <c r="G189" s="4">
        <v>600</v>
      </c>
      <c r="H189" s="4">
        <v>1909</v>
      </c>
      <c r="I189" s="3" t="s">
        <v>11</v>
      </c>
      <c r="J189" s="4" t="s">
        <v>18</v>
      </c>
      <c r="K189" s="4">
        <v>61170791</v>
      </c>
      <c r="M189" s="16">
        <f t="shared" si="7"/>
        <v>3.3002907213258705</v>
      </c>
      <c r="N189" s="14">
        <f t="shared" si="6"/>
        <v>1996.598411843479</v>
      </c>
      <c r="O189" s="4">
        <f t="shared" si="8"/>
        <v>95.612617373435725</v>
      </c>
      <c r="P189" s="4" t="s">
        <v>110</v>
      </c>
      <c r="T189">
        <v>1</v>
      </c>
      <c r="V189">
        <v>1</v>
      </c>
      <c r="AA189" s="29">
        <v>1</v>
      </c>
    </row>
    <row r="190" spans="1:27" x14ac:dyDescent="0.2">
      <c r="A190" s="1">
        <v>44117</v>
      </c>
      <c r="B190" s="1" t="s">
        <v>34</v>
      </c>
      <c r="C190" s="4">
        <v>743</v>
      </c>
      <c r="D190" s="2">
        <v>75</v>
      </c>
      <c r="E190" s="25" t="s">
        <v>107</v>
      </c>
      <c r="F190">
        <v>338</v>
      </c>
      <c r="G190" s="4">
        <v>599</v>
      </c>
      <c r="H190" s="4">
        <v>1871</v>
      </c>
      <c r="I190" s="3" t="s">
        <v>12</v>
      </c>
      <c r="J190" s="4" t="s">
        <v>18</v>
      </c>
      <c r="K190" s="4">
        <v>61170816</v>
      </c>
      <c r="M190" s="16">
        <f t="shared" si="7"/>
        <v>3.2977870981774604</v>
      </c>
      <c r="N190" s="14">
        <f t="shared" si="6"/>
        <v>1985.1215234550248</v>
      </c>
      <c r="O190" s="4">
        <f t="shared" si="8"/>
        <v>94.251156812989421</v>
      </c>
      <c r="P190" s="4" t="s">
        <v>110</v>
      </c>
      <c r="T190">
        <v>1</v>
      </c>
      <c r="V190">
        <v>1</v>
      </c>
      <c r="AA190" s="29">
        <v>1</v>
      </c>
    </row>
    <row r="191" spans="1:27" x14ac:dyDescent="0.2">
      <c r="A191" s="1">
        <v>44117</v>
      </c>
      <c r="B191" s="1" t="s">
        <v>34</v>
      </c>
      <c r="C191" s="4">
        <v>743</v>
      </c>
      <c r="D191" s="2">
        <v>75</v>
      </c>
      <c r="E191" s="25" t="s">
        <v>107</v>
      </c>
      <c r="F191">
        <v>339</v>
      </c>
      <c r="G191" s="4">
        <v>655</v>
      </c>
      <c r="H191" s="4">
        <v>2361</v>
      </c>
      <c r="I191" s="3" t="s">
        <v>12</v>
      </c>
      <c r="J191" s="4" t="s">
        <v>18</v>
      </c>
      <c r="K191" s="4">
        <v>61170742</v>
      </c>
      <c r="M191" s="16">
        <f t="shared" si="7"/>
        <v>3.4319299327716024</v>
      </c>
      <c r="N191" s="14">
        <f t="shared" si="6"/>
        <v>2703.522154132098</v>
      </c>
      <c r="O191" s="4">
        <f t="shared" si="8"/>
        <v>87.330521645306931</v>
      </c>
      <c r="P191" s="4" t="s">
        <v>110</v>
      </c>
      <c r="T191">
        <v>1</v>
      </c>
      <c r="V191">
        <v>1</v>
      </c>
      <c r="AA191" s="29">
        <v>1</v>
      </c>
    </row>
    <row r="192" spans="1:27" x14ac:dyDescent="0.2">
      <c r="A192" s="1">
        <v>44117</v>
      </c>
      <c r="B192" s="1" t="s">
        <v>34</v>
      </c>
      <c r="C192" s="4">
        <v>743</v>
      </c>
      <c r="D192" s="2">
        <v>75</v>
      </c>
      <c r="E192" s="25" t="s">
        <v>107</v>
      </c>
      <c r="F192">
        <v>340</v>
      </c>
      <c r="G192" s="4">
        <v>625</v>
      </c>
      <c r="H192" s="4">
        <v>2174</v>
      </c>
      <c r="I192" s="3" t="s">
        <v>12</v>
      </c>
      <c r="J192" s="4" t="s">
        <v>18</v>
      </c>
      <c r="K192" s="4">
        <v>61170737</v>
      </c>
      <c r="M192" s="16">
        <f t="shared" si="7"/>
        <v>3.3615613399411242</v>
      </c>
      <c r="N192" s="14">
        <f t="shared" si="6"/>
        <v>2299.1184148155116</v>
      </c>
      <c r="O192" s="4">
        <f t="shared" si="8"/>
        <v>94.557983007345385</v>
      </c>
      <c r="P192" s="4" t="s">
        <v>110</v>
      </c>
      <c r="T192">
        <v>1</v>
      </c>
      <c r="V192">
        <v>1</v>
      </c>
      <c r="AA192" s="29">
        <v>1</v>
      </c>
    </row>
    <row r="193" spans="1:27" x14ac:dyDescent="0.2">
      <c r="A193" s="1">
        <v>44117</v>
      </c>
      <c r="B193" s="1" t="s">
        <v>34</v>
      </c>
      <c r="C193" s="4">
        <v>743</v>
      </c>
      <c r="D193" s="2">
        <v>75</v>
      </c>
      <c r="E193" s="25" t="s">
        <v>107</v>
      </c>
      <c r="F193">
        <v>341</v>
      </c>
      <c r="G193" s="4">
        <v>381</v>
      </c>
      <c r="H193" s="4">
        <v>320</v>
      </c>
      <c r="I193" s="3" t="s">
        <v>12</v>
      </c>
      <c r="M193" s="16">
        <f t="shared" si="7"/>
        <v>2.6186767159349404</v>
      </c>
      <c r="N193" s="14">
        <f t="shared" si="6"/>
        <v>415.60112638447072</v>
      </c>
      <c r="O193" s="4">
        <f t="shared" si="8"/>
        <v>76.99690392657152</v>
      </c>
      <c r="P193" s="4" t="s">
        <v>110</v>
      </c>
      <c r="T193">
        <v>1</v>
      </c>
      <c r="V193">
        <v>1</v>
      </c>
      <c r="AA193" s="29">
        <v>1</v>
      </c>
    </row>
    <row r="194" spans="1:27" x14ac:dyDescent="0.2">
      <c r="A194" s="1">
        <v>44117</v>
      </c>
      <c r="B194" s="1" t="s">
        <v>34</v>
      </c>
      <c r="C194" s="4">
        <v>743</v>
      </c>
      <c r="D194" s="2">
        <v>75</v>
      </c>
      <c r="E194" s="25" t="s">
        <v>107</v>
      </c>
      <c r="F194">
        <v>342</v>
      </c>
      <c r="G194" s="4">
        <v>592</v>
      </c>
      <c r="H194" s="4">
        <v>1770</v>
      </c>
      <c r="I194" s="3" t="s">
        <v>12</v>
      </c>
      <c r="J194" s="4" t="s">
        <v>33</v>
      </c>
      <c r="K194" s="4">
        <v>61170738</v>
      </c>
      <c r="M194" s="16">
        <f t="shared" si="7"/>
        <v>3.2801438184344107</v>
      </c>
      <c r="N194" s="14">
        <f t="shared" si="6"/>
        <v>1906.0918237417638</v>
      </c>
      <c r="O194" s="4">
        <f t="shared" si="8"/>
        <v>92.860164340109904</v>
      </c>
      <c r="P194" s="4" t="s">
        <v>110</v>
      </c>
      <c r="T194">
        <v>1</v>
      </c>
      <c r="V194">
        <v>1</v>
      </c>
      <c r="AA194" s="29">
        <v>1</v>
      </c>
    </row>
    <row r="195" spans="1:27" x14ac:dyDescent="0.2">
      <c r="A195" s="1">
        <v>44117</v>
      </c>
      <c r="B195" s="1" t="s">
        <v>34</v>
      </c>
      <c r="C195" s="4">
        <v>743</v>
      </c>
      <c r="D195" s="2">
        <v>75</v>
      </c>
      <c r="E195" s="25" t="s">
        <v>107</v>
      </c>
      <c r="F195">
        <v>343</v>
      </c>
      <c r="G195" s="4">
        <v>391</v>
      </c>
      <c r="H195" s="4">
        <v>395</v>
      </c>
      <c r="I195" s="3" t="s">
        <v>12</v>
      </c>
      <c r="M195" s="16">
        <f t="shared" si="7"/>
        <v>2.6575628735601153</v>
      </c>
      <c r="N195" s="14">
        <f t="shared" si="6"/>
        <v>454.53033558602647</v>
      </c>
      <c r="O195" s="4">
        <f t="shared" si="8"/>
        <v>86.902890538807725</v>
      </c>
      <c r="P195" s="4" t="s">
        <v>110</v>
      </c>
      <c r="T195">
        <v>1</v>
      </c>
      <c r="V195">
        <v>1</v>
      </c>
      <c r="AA195" s="29">
        <v>1</v>
      </c>
    </row>
    <row r="196" spans="1:27" x14ac:dyDescent="0.2">
      <c r="A196" s="1">
        <v>44117</v>
      </c>
      <c r="B196" s="1" t="s">
        <v>34</v>
      </c>
      <c r="C196" s="4">
        <v>743</v>
      </c>
      <c r="D196" s="2">
        <v>75</v>
      </c>
      <c r="E196" s="25" t="s">
        <v>107</v>
      </c>
      <c r="F196">
        <v>344</v>
      </c>
      <c r="G196" s="4">
        <v>352</v>
      </c>
      <c r="H196" s="4">
        <v>266</v>
      </c>
      <c r="I196" s="3" t="s">
        <v>11</v>
      </c>
      <c r="M196" s="16">
        <f t="shared" si="7"/>
        <v>2.4998514449804219</v>
      </c>
      <c r="N196" s="14">
        <f t="shared" si="6"/>
        <v>316.11961546389034</v>
      </c>
      <c r="O196" s="4">
        <f t="shared" si="8"/>
        <v>84.145363649660837</v>
      </c>
      <c r="P196" s="4" t="s">
        <v>110</v>
      </c>
      <c r="T196">
        <v>1</v>
      </c>
      <c r="V196">
        <v>1</v>
      </c>
      <c r="AA196" s="29">
        <v>1</v>
      </c>
    </row>
    <row r="197" spans="1:27" x14ac:dyDescent="0.2">
      <c r="A197" s="1">
        <v>44117</v>
      </c>
      <c r="B197" s="1" t="s">
        <v>34</v>
      </c>
      <c r="C197" s="4">
        <v>426</v>
      </c>
      <c r="D197" s="2">
        <v>86</v>
      </c>
      <c r="E197" s="25" t="s">
        <v>105</v>
      </c>
      <c r="F197">
        <v>345</v>
      </c>
      <c r="G197" s="4">
        <v>354</v>
      </c>
      <c r="H197" s="4">
        <v>272</v>
      </c>
      <c r="I197" s="3" t="s">
        <v>11</v>
      </c>
      <c r="M197" s="16">
        <f t="shared" si="7"/>
        <v>2.5083552735611221</v>
      </c>
      <c r="N197" s="14">
        <f t="shared" si="6"/>
        <v>322.37048569627859</v>
      </c>
      <c r="O197" s="4">
        <f t="shared" si="8"/>
        <v>84.374969815402039</v>
      </c>
      <c r="P197" s="4" t="s">
        <v>95</v>
      </c>
      <c r="S197">
        <v>1</v>
      </c>
      <c r="W197">
        <v>1</v>
      </c>
      <c r="AA197" s="29">
        <v>1</v>
      </c>
    </row>
    <row r="198" spans="1:27" x14ac:dyDescent="0.2">
      <c r="A198" s="1">
        <v>44117</v>
      </c>
      <c r="B198" s="1" t="s">
        <v>34</v>
      </c>
      <c r="C198" s="4">
        <v>40</v>
      </c>
      <c r="D198" s="2">
        <v>81</v>
      </c>
      <c r="E198" s="25" t="s">
        <v>105</v>
      </c>
      <c r="F198">
        <v>346</v>
      </c>
      <c r="G198" s="4">
        <v>676</v>
      </c>
      <c r="H198" s="4">
        <v>2885</v>
      </c>
      <c r="I198" s="3" t="s">
        <v>12</v>
      </c>
      <c r="J198" s="4" t="s">
        <v>18</v>
      </c>
      <c r="K198" s="4">
        <v>61170775</v>
      </c>
      <c r="M198" s="16">
        <f t="shared" si="7"/>
        <v>3.4792957811742937</v>
      </c>
      <c r="N198" s="14">
        <f t="shared" si="6"/>
        <v>3015.058764996149</v>
      </c>
      <c r="O198" s="4">
        <f t="shared" si="8"/>
        <v>95.686360527824903</v>
      </c>
      <c r="P198" s="4" t="s">
        <v>32</v>
      </c>
      <c r="S198">
        <v>1</v>
      </c>
      <c r="Y198">
        <v>1</v>
      </c>
      <c r="AA198" s="29">
        <v>1</v>
      </c>
    </row>
    <row r="199" spans="1:27" x14ac:dyDescent="0.2">
      <c r="A199" s="1">
        <v>44117</v>
      </c>
      <c r="B199" s="1" t="s">
        <v>34</v>
      </c>
      <c r="C199" s="4">
        <v>444</v>
      </c>
      <c r="D199" s="2">
        <v>77</v>
      </c>
      <c r="E199" s="25" t="s">
        <v>105</v>
      </c>
      <c r="F199">
        <v>347</v>
      </c>
      <c r="G199" s="4">
        <v>662</v>
      </c>
      <c r="H199" s="4">
        <v>2459</v>
      </c>
      <c r="I199" s="3" t="s">
        <v>12</v>
      </c>
      <c r="J199" s="4" t="s">
        <v>18</v>
      </c>
      <c r="K199" s="4">
        <v>61664156</v>
      </c>
      <c r="M199" s="16">
        <f t="shared" si="7"/>
        <v>3.4478852115036034</v>
      </c>
      <c r="N199" s="14">
        <f t="shared" si="6"/>
        <v>2804.6922309845813</v>
      </c>
      <c r="O199" s="4">
        <f t="shared" si="8"/>
        <v>87.674503920053041</v>
      </c>
      <c r="P199" s="4" t="s">
        <v>112</v>
      </c>
      <c r="T199">
        <v>1</v>
      </c>
      <c r="X199">
        <v>1</v>
      </c>
      <c r="AA199" s="29">
        <v>1</v>
      </c>
    </row>
    <row r="200" spans="1:27" x14ac:dyDescent="0.2">
      <c r="A200" s="1">
        <v>44117</v>
      </c>
      <c r="B200" s="1" t="s">
        <v>34</v>
      </c>
      <c r="C200" s="4">
        <v>180</v>
      </c>
      <c r="D200" s="2">
        <v>82</v>
      </c>
      <c r="E200" s="25">
        <v>4</v>
      </c>
      <c r="F200">
        <v>348</v>
      </c>
      <c r="G200" s="4">
        <v>390</v>
      </c>
      <c r="H200" s="4">
        <v>387</v>
      </c>
      <c r="I200" s="3" t="s">
        <v>12</v>
      </c>
      <c r="M200" s="16">
        <f t="shared" si="7"/>
        <v>2.6537192818835802</v>
      </c>
      <c r="N200" s="14">
        <f t="shared" si="6"/>
        <v>450.52540099070325</v>
      </c>
      <c r="O200" s="4">
        <f t="shared" si="8"/>
        <v>85.899707130605478</v>
      </c>
      <c r="P200" s="4" t="s">
        <v>112</v>
      </c>
      <c r="T200">
        <v>1</v>
      </c>
      <c r="X200">
        <v>1</v>
      </c>
      <c r="AA200" s="29">
        <v>1</v>
      </c>
    </row>
    <row r="201" spans="1:27" x14ac:dyDescent="0.2">
      <c r="A201" s="1">
        <v>44117</v>
      </c>
      <c r="B201" s="1" t="s">
        <v>34</v>
      </c>
      <c r="C201" s="4">
        <v>302</v>
      </c>
      <c r="D201" s="2">
        <v>78</v>
      </c>
      <c r="E201" s="25" t="s">
        <v>108</v>
      </c>
      <c r="F201">
        <v>349</v>
      </c>
      <c r="G201" s="4">
        <v>690</v>
      </c>
      <c r="H201" s="4">
        <v>2714</v>
      </c>
      <c r="I201" s="3" t="s">
        <v>12</v>
      </c>
      <c r="J201" s="4" t="s">
        <v>18</v>
      </c>
      <c r="K201" s="4">
        <v>61664207</v>
      </c>
      <c r="M201" s="16">
        <f t="shared" si="7"/>
        <v>3.5100624575879547</v>
      </c>
      <c r="N201" s="14">
        <f t="shared" si="6"/>
        <v>3236.4019754550973</v>
      </c>
      <c r="O201" s="4">
        <f t="shared" si="8"/>
        <v>83.858557144106356</v>
      </c>
      <c r="P201" s="4" t="s">
        <v>110</v>
      </c>
      <c r="T201">
        <v>1</v>
      </c>
      <c r="V201">
        <v>1</v>
      </c>
      <c r="AA201" s="29">
        <v>1</v>
      </c>
    </row>
    <row r="202" spans="1:27" x14ac:dyDescent="0.2">
      <c r="A202" s="1">
        <v>44117</v>
      </c>
      <c r="B202" s="1" t="s">
        <v>34</v>
      </c>
      <c r="C202" s="4">
        <v>743</v>
      </c>
      <c r="D202" s="2">
        <v>75</v>
      </c>
      <c r="E202" s="25" t="s">
        <v>107</v>
      </c>
      <c r="F202">
        <v>350</v>
      </c>
      <c r="G202" s="4">
        <v>334</v>
      </c>
      <c r="H202" s="4">
        <v>233</v>
      </c>
      <c r="I202" s="3" t="s">
        <v>11</v>
      </c>
      <c r="M202" s="16">
        <f t="shared" si="7"/>
        <v>2.4210677893007677</v>
      </c>
      <c r="N202" s="14">
        <f t="shared" si="6"/>
        <v>263.67429245791169</v>
      </c>
      <c r="O202" s="4">
        <f t="shared" si="8"/>
        <v>88.366597224184076</v>
      </c>
      <c r="P202" s="4" t="s">
        <v>110</v>
      </c>
      <c r="T202">
        <v>1</v>
      </c>
      <c r="V202">
        <v>1</v>
      </c>
      <c r="AA202" s="29">
        <v>1</v>
      </c>
    </row>
    <row r="203" spans="1:27" x14ac:dyDescent="0.2">
      <c r="A203" s="1">
        <v>44117</v>
      </c>
      <c r="B203" s="1" t="s">
        <v>34</v>
      </c>
      <c r="C203" s="4">
        <v>444</v>
      </c>
      <c r="D203" s="2">
        <v>77</v>
      </c>
      <c r="E203" s="25" t="s">
        <v>105</v>
      </c>
      <c r="F203">
        <v>351</v>
      </c>
      <c r="G203" s="4">
        <v>364</v>
      </c>
      <c r="H203" s="4">
        <v>263</v>
      </c>
      <c r="I203" s="3" t="s">
        <v>12</v>
      </c>
      <c r="M203" s="16">
        <f t="shared" si="7"/>
        <v>2.5501663818911364</v>
      </c>
      <c r="N203" s="14">
        <f t="shared" si="6"/>
        <v>354.94934728719699</v>
      </c>
      <c r="O203" s="4">
        <f t="shared" si="8"/>
        <v>74.095079202160406</v>
      </c>
      <c r="P203" s="4" t="s">
        <v>112</v>
      </c>
      <c r="T203">
        <v>1</v>
      </c>
      <c r="X203">
        <v>1</v>
      </c>
      <c r="AA203" s="29">
        <v>1</v>
      </c>
    </row>
    <row r="204" spans="1:27" x14ac:dyDescent="0.2">
      <c r="A204" s="1">
        <v>44117</v>
      </c>
      <c r="B204" s="1" t="s">
        <v>34</v>
      </c>
      <c r="C204" s="4">
        <v>444</v>
      </c>
      <c r="D204" s="2">
        <v>77</v>
      </c>
      <c r="E204" s="25" t="s">
        <v>105</v>
      </c>
      <c r="F204">
        <v>352</v>
      </c>
      <c r="G204" s="4">
        <v>335</v>
      </c>
      <c r="H204" s="4">
        <v>220</v>
      </c>
      <c r="I204" s="3" t="s">
        <v>11</v>
      </c>
      <c r="M204" s="16">
        <f t="shared" si="7"/>
        <v>2.4255548531193369</v>
      </c>
      <c r="N204" s="14">
        <f t="shared" si="6"/>
        <v>266.41265652926921</v>
      </c>
      <c r="O204" s="4">
        <f t="shared" si="8"/>
        <v>82.578659312242493</v>
      </c>
      <c r="P204" s="4" t="s">
        <v>112</v>
      </c>
      <c r="T204">
        <v>1</v>
      </c>
      <c r="X204">
        <v>1</v>
      </c>
      <c r="AA204" s="29">
        <v>1</v>
      </c>
    </row>
    <row r="205" spans="1:27" x14ac:dyDescent="0.2">
      <c r="A205" s="1">
        <v>44117</v>
      </c>
      <c r="B205" s="1" t="s">
        <v>34</v>
      </c>
      <c r="C205" s="4">
        <v>444</v>
      </c>
      <c r="D205" s="2">
        <v>77</v>
      </c>
      <c r="E205" s="25" t="s">
        <v>105</v>
      </c>
      <c r="F205">
        <v>353</v>
      </c>
      <c r="G205" s="4">
        <v>343</v>
      </c>
      <c r="H205" s="4">
        <v>218</v>
      </c>
      <c r="I205" s="3" t="s">
        <v>12</v>
      </c>
      <c r="M205" s="16">
        <f t="shared" si="7"/>
        <v>2.4609764788678135</v>
      </c>
      <c r="N205" s="14">
        <f t="shared" si="6"/>
        <v>289.0523329092793</v>
      </c>
      <c r="O205" s="4">
        <f t="shared" si="8"/>
        <v>75.418868896803019</v>
      </c>
      <c r="P205" s="4" t="s">
        <v>112</v>
      </c>
      <c r="T205">
        <v>1</v>
      </c>
      <c r="X205">
        <v>1</v>
      </c>
      <c r="AA205" s="29">
        <v>1</v>
      </c>
    </row>
    <row r="206" spans="1:27" x14ac:dyDescent="0.2">
      <c r="A206" s="1">
        <v>44117</v>
      </c>
      <c r="B206" s="1" t="s">
        <v>34</v>
      </c>
      <c r="C206" s="4">
        <v>529</v>
      </c>
      <c r="D206" s="2">
        <v>89</v>
      </c>
      <c r="E206" s="25" t="s">
        <v>107</v>
      </c>
      <c r="F206">
        <v>354</v>
      </c>
      <c r="G206" s="4">
        <v>557</v>
      </c>
      <c r="H206" s="4">
        <v>1543</v>
      </c>
      <c r="I206" s="3" t="s">
        <v>12</v>
      </c>
      <c r="J206" s="4" t="s">
        <v>33</v>
      </c>
      <c r="K206" s="4">
        <v>61664196</v>
      </c>
      <c r="M206" s="16">
        <f t="shared" si="7"/>
        <v>3.1886755545204064</v>
      </c>
      <c r="N206" s="14">
        <f t="shared" si="6"/>
        <v>1544.1004677178307</v>
      </c>
      <c r="O206" s="4">
        <f t="shared" si="8"/>
        <v>99.928730821547035</v>
      </c>
      <c r="P206" s="4" t="s">
        <v>98</v>
      </c>
      <c r="S206">
        <v>1</v>
      </c>
      <c r="V206">
        <v>1</v>
      </c>
      <c r="AA206" s="29">
        <v>1</v>
      </c>
    </row>
    <row r="207" spans="1:27" x14ac:dyDescent="0.2">
      <c r="A207" s="1">
        <v>44117</v>
      </c>
      <c r="B207" s="1" t="s">
        <v>34</v>
      </c>
      <c r="C207" s="4">
        <v>529</v>
      </c>
      <c r="D207" s="2">
        <v>89</v>
      </c>
      <c r="E207" s="25" t="s">
        <v>107</v>
      </c>
      <c r="F207">
        <v>355</v>
      </c>
      <c r="G207" s="4">
        <v>332</v>
      </c>
      <c r="H207" s="4">
        <v>238</v>
      </c>
      <c r="I207" s="3" t="s">
        <v>11</v>
      </c>
      <c r="M207" s="16">
        <f t="shared" si="7"/>
        <v>2.4120532172811497</v>
      </c>
      <c r="N207" s="14">
        <f t="shared" si="6"/>
        <v>258.25766332610391</v>
      </c>
      <c r="O207" s="4">
        <f t="shared" si="8"/>
        <v>92.156026247118788</v>
      </c>
      <c r="P207" s="4" t="s">
        <v>98</v>
      </c>
      <c r="S207">
        <v>1</v>
      </c>
      <c r="V207">
        <v>1</v>
      </c>
      <c r="AA207" s="29">
        <v>1</v>
      </c>
    </row>
    <row r="208" spans="1:27" x14ac:dyDescent="0.2">
      <c r="A208" s="1">
        <v>44117</v>
      </c>
      <c r="B208" s="1" t="s">
        <v>34</v>
      </c>
      <c r="C208" s="4">
        <v>262</v>
      </c>
      <c r="D208" s="2">
        <v>87</v>
      </c>
      <c r="E208" s="25" t="s">
        <v>101</v>
      </c>
      <c r="F208">
        <v>356</v>
      </c>
      <c r="G208" s="4">
        <v>581</v>
      </c>
      <c r="H208" s="4">
        <v>2068</v>
      </c>
      <c r="I208" s="3" t="s">
        <v>12</v>
      </c>
      <c r="J208" s="4" t="s">
        <v>18</v>
      </c>
      <c r="K208" s="4">
        <v>61664153</v>
      </c>
      <c r="M208" s="16">
        <f t="shared" si="7"/>
        <v>3.2519927135409823</v>
      </c>
      <c r="N208" s="14">
        <f t="shared" si="6"/>
        <v>1786.4576019653498</v>
      </c>
      <c r="O208" s="4">
        <f t="shared" si="8"/>
        <v>115.75981415539415</v>
      </c>
      <c r="P208" s="4" t="s">
        <v>110</v>
      </c>
      <c r="T208">
        <v>1</v>
      </c>
      <c r="V208">
        <v>1</v>
      </c>
      <c r="AA208" s="29">
        <v>1</v>
      </c>
    </row>
    <row r="209" spans="1:27" x14ac:dyDescent="0.2">
      <c r="A209" s="1">
        <v>44117</v>
      </c>
      <c r="B209" s="1" t="s">
        <v>34</v>
      </c>
      <c r="C209" s="4">
        <v>262</v>
      </c>
      <c r="D209" s="2">
        <v>87</v>
      </c>
      <c r="E209" s="25" t="s">
        <v>101</v>
      </c>
      <c r="F209">
        <v>357</v>
      </c>
      <c r="G209" s="4">
        <v>591</v>
      </c>
      <c r="H209" s="4">
        <v>1671</v>
      </c>
      <c r="I209" s="3" t="s">
        <v>12</v>
      </c>
      <c r="J209" s="4" t="s">
        <v>33</v>
      </c>
      <c r="K209" s="4">
        <v>61664128</v>
      </c>
      <c r="M209" s="16">
        <f t="shared" si="7"/>
        <v>3.2776063339256183</v>
      </c>
      <c r="N209" s="14">
        <f t="shared" si="6"/>
        <v>1894.9874318018476</v>
      </c>
      <c r="O209" s="4">
        <f t="shared" si="8"/>
        <v>88.180004360827382</v>
      </c>
      <c r="P209" s="4" t="s">
        <v>110</v>
      </c>
      <c r="T209">
        <v>1</v>
      </c>
      <c r="V209">
        <v>1</v>
      </c>
      <c r="AA209" s="29">
        <v>1</v>
      </c>
    </row>
    <row r="210" spans="1:27" x14ac:dyDescent="0.2">
      <c r="A210" s="1">
        <v>44117</v>
      </c>
      <c r="B210" s="1" t="s">
        <v>34</v>
      </c>
      <c r="C210" s="4">
        <v>262</v>
      </c>
      <c r="D210" s="2">
        <v>87</v>
      </c>
      <c r="E210" s="25" t="s">
        <v>101</v>
      </c>
      <c r="F210">
        <v>358</v>
      </c>
      <c r="G210" s="4">
        <v>361</v>
      </c>
      <c r="H210" s="4">
        <v>273</v>
      </c>
      <c r="I210" s="3" t="s">
        <v>12</v>
      </c>
      <c r="M210" s="16">
        <f t="shared" si="7"/>
        <v>2.5377448897859534</v>
      </c>
      <c r="N210" s="14">
        <f t="shared" si="6"/>
        <v>344.94105695976498</v>
      </c>
      <c r="O210" s="4">
        <f t="shared" si="8"/>
        <v>79.143956479452541</v>
      </c>
      <c r="P210" s="4" t="s">
        <v>110</v>
      </c>
      <c r="T210">
        <v>1</v>
      </c>
      <c r="V210">
        <v>1</v>
      </c>
      <c r="AA210" s="29">
        <v>1</v>
      </c>
    </row>
    <row r="211" spans="1:27" x14ac:dyDescent="0.2">
      <c r="A211" s="1">
        <v>44117</v>
      </c>
      <c r="B211" s="1" t="s">
        <v>34</v>
      </c>
      <c r="C211" s="4">
        <v>262</v>
      </c>
      <c r="D211" s="2">
        <v>87</v>
      </c>
      <c r="E211" s="25" t="s">
        <v>101</v>
      </c>
      <c r="F211">
        <v>359</v>
      </c>
      <c r="G211" s="4">
        <v>367</v>
      </c>
      <c r="H211" s="4">
        <v>332</v>
      </c>
      <c r="I211" s="3" t="s">
        <v>11</v>
      </c>
      <c r="M211" s="16">
        <f t="shared" si="7"/>
        <v>2.56248591805522</v>
      </c>
      <c r="N211" s="14">
        <f t="shared" si="6"/>
        <v>365.16228672096042</v>
      </c>
      <c r="O211" s="4">
        <f t="shared" si="8"/>
        <v>90.918479830229174</v>
      </c>
      <c r="P211" s="4" t="s">
        <v>110</v>
      </c>
      <c r="T211">
        <v>1</v>
      </c>
      <c r="V211">
        <v>1</v>
      </c>
      <c r="AA211" s="29">
        <v>1</v>
      </c>
    </row>
    <row r="212" spans="1:27" x14ac:dyDescent="0.2">
      <c r="A212" s="1">
        <v>44117</v>
      </c>
      <c r="B212" s="1" t="s">
        <v>34</v>
      </c>
      <c r="C212" s="4">
        <v>262</v>
      </c>
      <c r="D212" s="2">
        <v>87</v>
      </c>
      <c r="E212" s="25" t="s">
        <v>101</v>
      </c>
      <c r="F212">
        <v>360</v>
      </c>
      <c r="G212" s="4">
        <v>334</v>
      </c>
      <c r="H212" s="4">
        <v>233</v>
      </c>
      <c r="I212" s="3" t="s">
        <v>11</v>
      </c>
      <c r="M212" s="16">
        <f t="shared" si="7"/>
        <v>2.4210677893007677</v>
      </c>
      <c r="N212" s="14">
        <f t="shared" si="6"/>
        <v>263.67429245791169</v>
      </c>
      <c r="O212" s="4">
        <f t="shared" si="8"/>
        <v>88.366597224184076</v>
      </c>
      <c r="P212" s="4" t="s">
        <v>110</v>
      </c>
      <c r="T212">
        <v>1</v>
      </c>
      <c r="V212">
        <v>1</v>
      </c>
      <c r="AA212" s="29">
        <v>1</v>
      </c>
    </row>
    <row r="213" spans="1:27" x14ac:dyDescent="0.2">
      <c r="A213" s="1">
        <v>44117</v>
      </c>
      <c r="B213" s="1" t="s">
        <v>34</v>
      </c>
      <c r="C213" s="4">
        <v>553</v>
      </c>
      <c r="D213" s="2">
        <v>88</v>
      </c>
      <c r="E213" s="25">
        <v>5</v>
      </c>
      <c r="F213">
        <v>361</v>
      </c>
      <c r="G213" s="4">
        <v>647</v>
      </c>
      <c r="H213" s="4">
        <v>2469</v>
      </c>
      <c r="I213" s="3" t="s">
        <v>11</v>
      </c>
      <c r="J213" s="4" t="s">
        <v>18</v>
      </c>
      <c r="K213" s="4">
        <v>61664140</v>
      </c>
      <c r="M213" s="16">
        <f t="shared" si="7"/>
        <v>3.4134851939910291</v>
      </c>
      <c r="N213" s="14">
        <f t="shared" si="6"/>
        <v>2591.1060836126994</v>
      </c>
      <c r="O213" s="4">
        <f t="shared" si="8"/>
        <v>95.287491917642726</v>
      </c>
      <c r="P213" s="4" t="s">
        <v>112</v>
      </c>
      <c r="T213">
        <v>1</v>
      </c>
      <c r="X213">
        <v>1</v>
      </c>
      <c r="AA213" s="29">
        <v>1</v>
      </c>
    </row>
    <row r="214" spans="1:27" x14ac:dyDescent="0.2">
      <c r="A214" s="1">
        <v>44117</v>
      </c>
      <c r="B214" s="1" t="s">
        <v>34</v>
      </c>
      <c r="C214" s="4">
        <v>553</v>
      </c>
      <c r="D214" s="2">
        <v>88</v>
      </c>
      <c r="E214" s="25">
        <v>5</v>
      </c>
      <c r="F214">
        <v>362</v>
      </c>
      <c r="G214" s="4">
        <v>717</v>
      </c>
      <c r="H214" s="4">
        <v>2807</v>
      </c>
      <c r="I214" s="3" t="s">
        <v>12</v>
      </c>
      <c r="J214" s="4" t="s">
        <v>18</v>
      </c>
      <c r="K214" s="4">
        <v>61664154</v>
      </c>
      <c r="M214" s="16">
        <f t="shared" si="7"/>
        <v>3.5676742019879164</v>
      </c>
      <c r="N214" s="14">
        <f t="shared" si="6"/>
        <v>3695.5084698439096</v>
      </c>
      <c r="O214" s="4">
        <f t="shared" si="8"/>
        <v>75.957071209704509</v>
      </c>
      <c r="P214" s="4" t="s">
        <v>112</v>
      </c>
      <c r="T214">
        <v>1</v>
      </c>
      <c r="X214">
        <v>1</v>
      </c>
      <c r="AA214" s="29">
        <v>1</v>
      </c>
    </row>
    <row r="215" spans="1:27" x14ac:dyDescent="0.2">
      <c r="A215" s="1">
        <v>44117</v>
      </c>
      <c r="B215" s="1" t="s">
        <v>34</v>
      </c>
      <c r="C215" s="4">
        <v>553</v>
      </c>
      <c r="D215" s="2">
        <v>88</v>
      </c>
      <c r="E215" s="25">
        <v>5</v>
      </c>
      <c r="F215">
        <v>363</v>
      </c>
      <c r="G215" s="4">
        <v>372</v>
      </c>
      <c r="H215" s="4">
        <v>335</v>
      </c>
      <c r="I215" s="3" t="s">
        <v>12</v>
      </c>
      <c r="M215" s="16">
        <f t="shared" si="7"/>
        <v>2.5827964002318371</v>
      </c>
      <c r="N215" s="14">
        <f t="shared" si="6"/>
        <v>382.64531492199762</v>
      </c>
      <c r="O215" s="4">
        <f t="shared" si="8"/>
        <v>87.548438968419063</v>
      </c>
      <c r="P215" s="4" t="s">
        <v>112</v>
      </c>
      <c r="T215">
        <v>1</v>
      </c>
      <c r="X215">
        <v>1</v>
      </c>
      <c r="AA215" s="29">
        <v>1</v>
      </c>
    </row>
    <row r="216" spans="1:27" x14ac:dyDescent="0.2">
      <c r="A216" s="1">
        <v>44117</v>
      </c>
      <c r="B216" s="1" t="s">
        <v>34</v>
      </c>
      <c r="C216" s="4">
        <v>553</v>
      </c>
      <c r="D216" s="2">
        <v>88</v>
      </c>
      <c r="E216" s="25">
        <v>5</v>
      </c>
      <c r="F216">
        <v>364</v>
      </c>
      <c r="G216" s="4">
        <v>349</v>
      </c>
      <c r="H216" s="4">
        <v>253</v>
      </c>
      <c r="I216" s="3" t="s">
        <v>12</v>
      </c>
      <c r="M216" s="16">
        <f t="shared" si="7"/>
        <v>2.4870046755709243</v>
      </c>
      <c r="N216" s="14">
        <f t="shared" si="6"/>
        <v>306.90550293525695</v>
      </c>
      <c r="O216" s="4">
        <f t="shared" si="8"/>
        <v>82.435797853182009</v>
      </c>
      <c r="P216" s="4" t="s">
        <v>112</v>
      </c>
      <c r="T216">
        <v>1</v>
      </c>
      <c r="X216">
        <v>1</v>
      </c>
      <c r="AA216" s="29">
        <v>1</v>
      </c>
    </row>
    <row r="217" spans="1:27" x14ac:dyDescent="0.2">
      <c r="A217" s="1">
        <v>44117</v>
      </c>
      <c r="B217" s="1" t="s">
        <v>34</v>
      </c>
      <c r="C217" s="4">
        <v>530</v>
      </c>
      <c r="D217" s="2">
        <v>90</v>
      </c>
      <c r="E217" s="25" t="s">
        <v>107</v>
      </c>
      <c r="F217">
        <v>365</v>
      </c>
      <c r="G217" s="4">
        <v>602</v>
      </c>
      <c r="H217" s="4">
        <v>1789</v>
      </c>
      <c r="I217" s="3" t="s">
        <v>11</v>
      </c>
      <c r="J217" s="4" t="s">
        <v>33</v>
      </c>
      <c r="K217" s="4">
        <v>61664145</v>
      </c>
      <c r="M217" s="16">
        <f t="shared" si="7"/>
        <v>3.3052854737870412</v>
      </c>
      <c r="N217" s="14">
        <f t="shared" si="6"/>
        <v>2019.693527916985</v>
      </c>
      <c r="O217" s="4">
        <f t="shared" si="8"/>
        <v>88.577795357154443</v>
      </c>
      <c r="P217" s="4" t="s">
        <v>32</v>
      </c>
      <c r="S217">
        <v>1</v>
      </c>
      <c r="Y217">
        <v>1</v>
      </c>
      <c r="AA217" s="29">
        <v>1</v>
      </c>
    </row>
    <row r="218" spans="1:27" x14ac:dyDescent="0.2">
      <c r="A218" s="1">
        <v>44117</v>
      </c>
      <c r="B218" s="1" t="s">
        <v>34</v>
      </c>
      <c r="C218" s="4">
        <v>530</v>
      </c>
      <c r="D218" s="2">
        <v>90</v>
      </c>
      <c r="E218" s="25" t="s">
        <v>107</v>
      </c>
      <c r="F218">
        <v>366</v>
      </c>
      <c r="G218" s="4">
        <v>318</v>
      </c>
      <c r="H218" s="4">
        <v>188</v>
      </c>
      <c r="I218" s="3" t="s">
        <v>11</v>
      </c>
      <c r="M218" s="16">
        <f t="shared" si="7"/>
        <v>2.347388126666198</v>
      </c>
      <c r="N218" s="14">
        <f t="shared" si="6"/>
        <v>222.52977389957258</v>
      </c>
      <c r="O218" s="4">
        <f t="shared" si="8"/>
        <v>84.483076895968168</v>
      </c>
      <c r="P218" s="4" t="s">
        <v>32</v>
      </c>
      <c r="S218">
        <v>1</v>
      </c>
      <c r="Y218">
        <v>1</v>
      </c>
      <c r="AA218" s="29">
        <v>1</v>
      </c>
    </row>
    <row r="219" spans="1:27" x14ac:dyDescent="0.2">
      <c r="A219" s="1">
        <v>44117</v>
      </c>
      <c r="B219" s="1" t="s">
        <v>34</v>
      </c>
      <c r="C219" s="4">
        <v>530</v>
      </c>
      <c r="D219" s="2">
        <v>90</v>
      </c>
      <c r="E219" s="25" t="s">
        <v>107</v>
      </c>
      <c r="F219">
        <v>367</v>
      </c>
      <c r="G219" s="4">
        <v>335</v>
      </c>
      <c r="H219" s="4">
        <v>216</v>
      </c>
      <c r="I219" s="3" t="s">
        <v>11</v>
      </c>
      <c r="M219" s="16">
        <f t="shared" si="7"/>
        <v>2.4255548531193369</v>
      </c>
      <c r="N219" s="14">
        <f t="shared" si="6"/>
        <v>266.41265652926921</v>
      </c>
      <c r="O219" s="4">
        <f t="shared" si="8"/>
        <v>81.077229142928999</v>
      </c>
      <c r="P219" s="4" t="s">
        <v>32</v>
      </c>
      <c r="S219">
        <v>1</v>
      </c>
      <c r="Y219">
        <v>1</v>
      </c>
      <c r="AA219" s="29">
        <v>1</v>
      </c>
    </row>
    <row r="220" spans="1:27" x14ac:dyDescent="0.2">
      <c r="A220" s="1">
        <v>44119</v>
      </c>
      <c r="B220" s="1" t="s">
        <v>51</v>
      </c>
      <c r="C220" s="4">
        <v>221</v>
      </c>
      <c r="D220" s="2">
        <v>95</v>
      </c>
      <c r="E220" s="25" t="s">
        <v>103</v>
      </c>
      <c r="F220">
        <v>368</v>
      </c>
      <c r="G220" s="4">
        <v>577</v>
      </c>
      <c r="H220" s="4">
        <v>1641</v>
      </c>
      <c r="I220" s="3" t="s">
        <v>12</v>
      </c>
      <c r="J220" s="4" t="s">
        <v>18</v>
      </c>
      <c r="K220" s="4">
        <v>61664183</v>
      </c>
      <c r="M220" s="16">
        <f t="shared" si="7"/>
        <v>3.2416236102662079</v>
      </c>
      <c r="N220" s="14">
        <f t="shared" si="6"/>
        <v>1744.3097577678191</v>
      </c>
      <c r="O220" s="4">
        <f t="shared" si="8"/>
        <v>94.07732730337851</v>
      </c>
      <c r="P220" s="4" t="s">
        <v>122</v>
      </c>
      <c r="T220">
        <v>1</v>
      </c>
      <c r="X220">
        <v>1</v>
      </c>
      <c r="AA220" s="29">
        <v>1</v>
      </c>
    </row>
    <row r="221" spans="1:27" x14ac:dyDescent="0.2">
      <c r="A221" s="1">
        <v>44119</v>
      </c>
      <c r="B221" s="1" t="s">
        <v>51</v>
      </c>
      <c r="C221" s="4">
        <v>735</v>
      </c>
      <c r="D221" s="2">
        <v>96</v>
      </c>
      <c r="E221" s="25" t="s">
        <v>113</v>
      </c>
      <c r="F221">
        <v>369</v>
      </c>
      <c r="G221" s="4">
        <v>324</v>
      </c>
      <c r="H221" s="4">
        <v>207</v>
      </c>
      <c r="I221" s="3" t="s">
        <v>11</v>
      </c>
      <c r="M221" s="16">
        <f t="shared" si="7"/>
        <v>2.3754435552740514</v>
      </c>
      <c r="N221" s="14">
        <f t="shared" si="6"/>
        <v>237.37968831894696</v>
      </c>
      <c r="O221" s="4">
        <f t="shared" si="8"/>
        <v>87.202069168559888</v>
      </c>
      <c r="P221" s="4" t="s">
        <v>122</v>
      </c>
      <c r="T221">
        <v>1</v>
      </c>
      <c r="X221">
        <v>1</v>
      </c>
      <c r="AA221" s="29">
        <v>1</v>
      </c>
    </row>
    <row r="222" spans="1:27" x14ac:dyDescent="0.2">
      <c r="A222" s="1">
        <v>44119</v>
      </c>
      <c r="B222" s="1" t="s">
        <v>51</v>
      </c>
      <c r="C222" s="4">
        <v>735</v>
      </c>
      <c r="D222" s="2">
        <v>96</v>
      </c>
      <c r="E222" s="25" t="s">
        <v>113</v>
      </c>
      <c r="F222">
        <v>370</v>
      </c>
      <c r="G222" s="4">
        <v>317</v>
      </c>
      <c r="H222" s="4">
        <v>177</v>
      </c>
      <c r="I222" s="3" t="s">
        <v>11</v>
      </c>
      <c r="M222" s="16">
        <f t="shared" si="7"/>
        <v>2.3426608102245492</v>
      </c>
      <c r="N222" s="14">
        <f t="shared" si="6"/>
        <v>220.12066198390553</v>
      </c>
      <c r="O222" s="4">
        <f t="shared" si="8"/>
        <v>80.410443256318047</v>
      </c>
      <c r="P222" s="4" t="s">
        <v>122</v>
      </c>
      <c r="T222">
        <v>1</v>
      </c>
      <c r="X222">
        <v>1</v>
      </c>
      <c r="AA222" s="29">
        <v>1</v>
      </c>
    </row>
    <row r="223" spans="1:27" x14ac:dyDescent="0.2">
      <c r="A223" s="1">
        <v>44119</v>
      </c>
      <c r="B223" s="1" t="s">
        <v>51</v>
      </c>
      <c r="C223" s="4">
        <v>735</v>
      </c>
      <c r="D223" s="2">
        <v>96</v>
      </c>
      <c r="E223" s="25" t="s">
        <v>113</v>
      </c>
      <c r="F223">
        <v>371</v>
      </c>
      <c r="G223" s="4">
        <v>398</v>
      </c>
      <c r="H223" s="4">
        <v>399</v>
      </c>
      <c r="I223" s="3" t="s">
        <v>12</v>
      </c>
      <c r="M223" s="16">
        <f t="shared" si="7"/>
        <v>2.6841958970866635</v>
      </c>
      <c r="N223" s="14">
        <f t="shared" si="6"/>
        <v>483.27674438415261</v>
      </c>
      <c r="O223" s="4">
        <f t="shared" si="8"/>
        <v>82.561390473785806</v>
      </c>
      <c r="P223" s="4" t="s">
        <v>122</v>
      </c>
      <c r="T223">
        <v>1</v>
      </c>
      <c r="X223">
        <v>1</v>
      </c>
      <c r="AA223" s="29">
        <v>1</v>
      </c>
    </row>
    <row r="224" spans="1:27" x14ac:dyDescent="0.2">
      <c r="A224" s="1">
        <v>44119</v>
      </c>
      <c r="B224" s="1" t="s">
        <v>51</v>
      </c>
      <c r="C224" s="4">
        <v>735</v>
      </c>
      <c r="D224" s="2">
        <v>96</v>
      </c>
      <c r="E224" s="25" t="s">
        <v>113</v>
      </c>
      <c r="F224">
        <v>372</v>
      </c>
      <c r="G224" s="4">
        <v>388</v>
      </c>
      <c r="H224" s="4">
        <v>347</v>
      </c>
      <c r="I224" s="3" t="s">
        <v>12</v>
      </c>
      <c r="M224" s="16">
        <f t="shared" si="7"/>
        <v>2.6460024436535807</v>
      </c>
      <c r="N224" s="14">
        <f t="shared" si="6"/>
        <v>442.5908626906155</v>
      </c>
      <c r="O224" s="4">
        <f t="shared" si="8"/>
        <v>78.401980079413335</v>
      </c>
      <c r="P224" s="4" t="s">
        <v>122</v>
      </c>
      <c r="T224">
        <v>1</v>
      </c>
      <c r="X224">
        <v>1</v>
      </c>
      <c r="AA224" s="29">
        <v>1</v>
      </c>
    </row>
    <row r="225" spans="1:27" x14ac:dyDescent="0.2">
      <c r="A225" s="1">
        <v>44119</v>
      </c>
      <c r="B225" s="1" t="s">
        <v>51</v>
      </c>
      <c r="C225" s="4">
        <v>735</v>
      </c>
      <c r="D225" s="2">
        <v>96</v>
      </c>
      <c r="E225" s="25" t="s">
        <v>113</v>
      </c>
      <c r="F225">
        <v>373</v>
      </c>
      <c r="G225" s="4">
        <v>323</v>
      </c>
      <c r="H225" s="4">
        <v>193</v>
      </c>
      <c r="I225" s="3" t="s">
        <v>11</v>
      </c>
      <c r="M225" s="16">
        <f t="shared" si="7"/>
        <v>2.3708039171762909</v>
      </c>
      <c r="N225" s="14">
        <f t="shared" si="6"/>
        <v>234.85722072197626</v>
      </c>
      <c r="O225" s="4">
        <f t="shared" si="8"/>
        <v>82.177588326514865</v>
      </c>
      <c r="P225" s="4" t="s">
        <v>122</v>
      </c>
      <c r="T225">
        <v>1</v>
      </c>
      <c r="X225">
        <v>1</v>
      </c>
      <c r="AA225" s="29">
        <v>1</v>
      </c>
    </row>
    <row r="226" spans="1:27" x14ac:dyDescent="0.2">
      <c r="A226" s="1">
        <v>44119</v>
      </c>
      <c r="B226" s="1" t="s">
        <v>51</v>
      </c>
      <c r="C226" s="4">
        <v>735</v>
      </c>
      <c r="D226" s="2">
        <v>96</v>
      </c>
      <c r="E226" s="25" t="s">
        <v>113</v>
      </c>
      <c r="F226">
        <v>374</v>
      </c>
      <c r="G226" s="4">
        <v>337</v>
      </c>
      <c r="H226" s="4">
        <v>208</v>
      </c>
      <c r="I226" s="3" t="s">
        <v>11</v>
      </c>
      <c r="M226" s="16">
        <f t="shared" si="7"/>
        <v>2.434488937411345</v>
      </c>
      <c r="N226" s="14">
        <f t="shared" si="6"/>
        <v>271.94992126322757</v>
      </c>
      <c r="O226" s="4">
        <f t="shared" si="8"/>
        <v>76.48467005756963</v>
      </c>
      <c r="P226" s="4" t="s">
        <v>122</v>
      </c>
      <c r="T226">
        <v>1</v>
      </c>
      <c r="X226">
        <v>1</v>
      </c>
      <c r="AA226" s="29">
        <v>1</v>
      </c>
    </row>
    <row r="227" spans="1:27" x14ac:dyDescent="0.2">
      <c r="A227" s="1">
        <v>44119</v>
      </c>
      <c r="B227" s="1" t="s">
        <v>51</v>
      </c>
      <c r="C227" s="4">
        <v>735</v>
      </c>
      <c r="D227" s="2">
        <v>96</v>
      </c>
      <c r="E227" s="25" t="s">
        <v>113</v>
      </c>
      <c r="F227">
        <v>375</v>
      </c>
      <c r="G227" s="4">
        <v>364</v>
      </c>
      <c r="H227" s="4">
        <v>312</v>
      </c>
      <c r="I227" s="3" t="s">
        <v>11</v>
      </c>
      <c r="M227" s="16">
        <f t="shared" si="7"/>
        <v>2.5501663818911364</v>
      </c>
      <c r="N227" s="14">
        <f t="shared" si="6"/>
        <v>354.94934728719699</v>
      </c>
      <c r="O227" s="4">
        <f t="shared" si="8"/>
        <v>87.899865821574323</v>
      </c>
      <c r="P227" s="4" t="s">
        <v>122</v>
      </c>
      <c r="T227">
        <v>1</v>
      </c>
      <c r="X227">
        <v>1</v>
      </c>
      <c r="AA227" s="29">
        <v>1</v>
      </c>
    </row>
    <row r="228" spans="1:27" x14ac:dyDescent="0.2">
      <c r="A228" s="1">
        <v>44119</v>
      </c>
      <c r="B228" s="1" t="s">
        <v>51</v>
      </c>
      <c r="C228" s="4">
        <v>735</v>
      </c>
      <c r="D228" s="2">
        <v>96</v>
      </c>
      <c r="E228" s="25" t="s">
        <v>113</v>
      </c>
      <c r="F228">
        <v>376</v>
      </c>
      <c r="G228" s="4">
        <v>339</v>
      </c>
      <c r="H228" s="4">
        <v>272</v>
      </c>
      <c r="I228" s="3" t="s">
        <v>11</v>
      </c>
      <c r="M228" s="16">
        <f t="shared" si="7"/>
        <v>2.443370156989852</v>
      </c>
      <c r="N228" s="14">
        <f t="shared" si="6"/>
        <v>277.56848628247866</v>
      </c>
      <c r="O228" s="4">
        <f t="shared" si="8"/>
        <v>97.993833393315526</v>
      </c>
      <c r="P228" s="4" t="s">
        <v>122</v>
      </c>
      <c r="T228">
        <v>1</v>
      </c>
      <c r="X228">
        <v>1</v>
      </c>
      <c r="AA228" s="29">
        <v>1</v>
      </c>
    </row>
    <row r="229" spans="1:27" x14ac:dyDescent="0.2">
      <c r="A229" s="1">
        <v>44119</v>
      </c>
      <c r="B229" s="1" t="s">
        <v>51</v>
      </c>
      <c r="C229" s="4">
        <v>473</v>
      </c>
      <c r="D229" s="2">
        <v>100</v>
      </c>
      <c r="E229" s="25" t="s">
        <v>114</v>
      </c>
      <c r="F229">
        <v>377</v>
      </c>
      <c r="G229" s="4">
        <v>630</v>
      </c>
      <c r="H229" s="4">
        <v>2102</v>
      </c>
      <c r="I229" s="3" t="s">
        <v>12</v>
      </c>
      <c r="J229" s="4" t="s">
        <v>18</v>
      </c>
      <c r="K229" s="4">
        <v>61664116</v>
      </c>
      <c r="M229" s="16">
        <f t="shared" si="7"/>
        <v>3.3735209389115788</v>
      </c>
      <c r="N229" s="14">
        <f t="shared" si="6"/>
        <v>2363.3113402155273</v>
      </c>
      <c r="O229" s="4">
        <f t="shared" si="8"/>
        <v>88.94299977455799</v>
      </c>
      <c r="P229" s="4" t="s">
        <v>94</v>
      </c>
      <c r="T229">
        <v>1</v>
      </c>
      <c r="W229">
        <v>1</v>
      </c>
      <c r="AA229" s="29">
        <v>1</v>
      </c>
    </row>
    <row r="230" spans="1:27" x14ac:dyDescent="0.2">
      <c r="A230" s="1">
        <v>44119</v>
      </c>
      <c r="B230" s="1" t="s">
        <v>51</v>
      </c>
      <c r="C230" s="4">
        <v>473</v>
      </c>
      <c r="D230" s="2">
        <v>100</v>
      </c>
      <c r="E230" s="25" t="s">
        <v>114</v>
      </c>
      <c r="F230">
        <v>378</v>
      </c>
      <c r="G230" s="4">
        <v>656</v>
      </c>
      <c r="H230" s="4">
        <v>2209</v>
      </c>
      <c r="I230" s="3" t="s">
        <v>12</v>
      </c>
      <c r="J230" s="4" t="s">
        <v>18</v>
      </c>
      <c r="K230" s="4">
        <v>61664119</v>
      </c>
      <c r="M230" s="16">
        <f t="shared" si="7"/>
        <v>3.4342196688822817</v>
      </c>
      <c r="N230" s="14">
        <f t="shared" si="6"/>
        <v>2717.8136084633315</v>
      </c>
      <c r="O230" s="4">
        <f t="shared" si="8"/>
        <v>81.278568667149415</v>
      </c>
      <c r="P230" s="4" t="s">
        <v>94</v>
      </c>
      <c r="T230">
        <v>1</v>
      </c>
      <c r="W230">
        <v>1</v>
      </c>
      <c r="AA230" s="29">
        <v>1</v>
      </c>
    </row>
    <row r="231" spans="1:27" x14ac:dyDescent="0.2">
      <c r="A231" s="1">
        <v>44119</v>
      </c>
      <c r="B231" s="1" t="s">
        <v>51</v>
      </c>
      <c r="C231" s="4">
        <v>473</v>
      </c>
      <c r="D231" s="2">
        <v>100</v>
      </c>
      <c r="E231" s="25" t="s">
        <v>114</v>
      </c>
      <c r="F231">
        <v>379</v>
      </c>
      <c r="G231" s="4">
        <v>710</v>
      </c>
      <c r="H231" s="4">
        <v>3187</v>
      </c>
      <c r="I231" s="3" t="s">
        <v>12</v>
      </c>
      <c r="J231" s="4" t="s">
        <v>18</v>
      </c>
      <c r="K231" s="4">
        <v>61664150</v>
      </c>
      <c r="M231" s="16">
        <f t="shared" si="7"/>
        <v>3.5529488531731239</v>
      </c>
      <c r="N231" s="14">
        <f t="shared" si="6"/>
        <v>3572.3076463550806</v>
      </c>
      <c r="O231" s="4">
        <f t="shared" si="8"/>
        <v>89.214040768626973</v>
      </c>
      <c r="P231" s="4" t="s">
        <v>94</v>
      </c>
      <c r="T231">
        <v>1</v>
      </c>
      <c r="W231">
        <v>1</v>
      </c>
      <c r="AA231" s="29">
        <v>1</v>
      </c>
    </row>
    <row r="232" spans="1:27" x14ac:dyDescent="0.2">
      <c r="A232" s="1">
        <v>44119</v>
      </c>
      <c r="B232" s="1" t="s">
        <v>51</v>
      </c>
      <c r="C232" s="4">
        <v>260</v>
      </c>
      <c r="D232" s="2">
        <v>101</v>
      </c>
      <c r="E232" s="25" t="s">
        <v>104</v>
      </c>
      <c r="F232">
        <v>380</v>
      </c>
      <c r="G232" s="4">
        <v>642</v>
      </c>
      <c r="H232" s="4">
        <v>1950</v>
      </c>
      <c r="I232" s="3" t="s">
        <v>12</v>
      </c>
      <c r="J232" s="4" t="s">
        <v>33</v>
      </c>
      <c r="K232" s="4">
        <v>61664118</v>
      </c>
      <c r="M232" s="16">
        <f t="shared" si="7"/>
        <v>3.4018410570059565</v>
      </c>
      <c r="N232" s="14">
        <f t="shared" si="6"/>
        <v>2522.5573985494884</v>
      </c>
      <c r="O232" s="4">
        <f t="shared" si="8"/>
        <v>77.302502655490883</v>
      </c>
      <c r="P232" s="4" t="s">
        <v>94</v>
      </c>
      <c r="T232">
        <v>1</v>
      </c>
      <c r="W232">
        <v>1</v>
      </c>
      <c r="AA232" s="29">
        <v>1</v>
      </c>
    </row>
    <row r="233" spans="1:27" x14ac:dyDescent="0.2">
      <c r="A233" s="1">
        <v>44119</v>
      </c>
      <c r="B233" s="1" t="s">
        <v>51</v>
      </c>
      <c r="C233" s="4">
        <v>817</v>
      </c>
      <c r="D233" s="2">
        <v>102</v>
      </c>
      <c r="E233" s="25" t="s">
        <v>115</v>
      </c>
      <c r="F233">
        <v>381</v>
      </c>
      <c r="G233" s="4">
        <v>612</v>
      </c>
      <c r="H233" s="4">
        <v>1841</v>
      </c>
      <c r="I233" s="3" t="s">
        <v>12</v>
      </c>
      <c r="J233" s="4" t="s">
        <v>33</v>
      </c>
      <c r="K233" s="4">
        <v>61664187</v>
      </c>
      <c r="M233" s="16">
        <f t="shared" si="7"/>
        <v>3.3300129149350592</v>
      </c>
      <c r="N233" s="14">
        <f t="shared" si="6"/>
        <v>2138.0256686017929</v>
      </c>
      <c r="O233" s="4">
        <f t="shared" si="8"/>
        <v>86.10747883134448</v>
      </c>
      <c r="P233" s="4" t="s">
        <v>32</v>
      </c>
      <c r="S233">
        <v>1</v>
      </c>
      <c r="Y233">
        <v>1</v>
      </c>
      <c r="AA233" s="29">
        <v>1</v>
      </c>
    </row>
    <row r="234" spans="1:27" x14ac:dyDescent="0.2">
      <c r="A234" s="1">
        <v>44119</v>
      </c>
      <c r="B234" s="1" t="s">
        <v>51</v>
      </c>
      <c r="C234" s="4">
        <v>817</v>
      </c>
      <c r="D234" s="2">
        <v>102</v>
      </c>
      <c r="E234" s="25" t="s">
        <v>115</v>
      </c>
      <c r="F234">
        <v>382</v>
      </c>
      <c r="G234" s="4">
        <v>592</v>
      </c>
      <c r="H234" s="4">
        <v>1967</v>
      </c>
      <c r="I234" s="3" t="s">
        <v>12</v>
      </c>
      <c r="J234" s="4" t="s">
        <v>18</v>
      </c>
      <c r="K234" s="4">
        <v>61664115</v>
      </c>
      <c r="M234" s="16">
        <f t="shared" si="7"/>
        <v>3.2801438184344107</v>
      </c>
      <c r="N234" s="14">
        <f t="shared" si="6"/>
        <v>1906.0918237417638</v>
      </c>
      <c r="O234" s="4">
        <f t="shared" si="8"/>
        <v>103.19544816779447</v>
      </c>
      <c r="P234" s="4" t="s">
        <v>32</v>
      </c>
      <c r="S234">
        <v>1</v>
      </c>
      <c r="Y234">
        <v>1</v>
      </c>
      <c r="AA234" s="29">
        <v>1</v>
      </c>
    </row>
    <row r="235" spans="1:27" x14ac:dyDescent="0.2">
      <c r="A235" s="1">
        <v>44119</v>
      </c>
      <c r="B235" s="1" t="s">
        <v>51</v>
      </c>
      <c r="C235" s="4">
        <v>817</v>
      </c>
      <c r="D235" s="2">
        <v>102</v>
      </c>
      <c r="E235" s="25" t="s">
        <v>115</v>
      </c>
      <c r="F235">
        <v>383</v>
      </c>
      <c r="G235" s="4">
        <v>610</v>
      </c>
      <c r="H235" s="4">
        <v>2057</v>
      </c>
      <c r="I235" s="3" t="s">
        <v>12</v>
      </c>
      <c r="J235" s="4" t="s">
        <v>18</v>
      </c>
      <c r="K235" s="4">
        <v>61664171</v>
      </c>
      <c r="M235" s="16">
        <f t="shared" si="7"/>
        <v>3.3250999097972116</v>
      </c>
      <c r="N235" s="14">
        <f t="shared" si="6"/>
        <v>2113.9753056323379</v>
      </c>
      <c r="O235" s="4">
        <f t="shared" si="8"/>
        <v>97.304826339241686</v>
      </c>
      <c r="P235" s="4" t="s">
        <v>32</v>
      </c>
      <c r="S235">
        <v>1</v>
      </c>
      <c r="Y235">
        <v>1</v>
      </c>
      <c r="AA235" s="29">
        <v>1</v>
      </c>
    </row>
    <row r="236" spans="1:27" x14ac:dyDescent="0.2">
      <c r="A236" s="1">
        <v>44119</v>
      </c>
      <c r="B236" s="1" t="s">
        <v>51</v>
      </c>
      <c r="C236" s="4">
        <v>817</v>
      </c>
      <c r="D236" s="2">
        <v>102</v>
      </c>
      <c r="E236" s="25" t="s">
        <v>115</v>
      </c>
      <c r="F236">
        <v>384</v>
      </c>
      <c r="G236" s="4">
        <v>349</v>
      </c>
      <c r="H236" s="4">
        <v>260</v>
      </c>
      <c r="I236" s="3" t="s">
        <v>11</v>
      </c>
      <c r="M236" s="16">
        <f t="shared" si="7"/>
        <v>2.4870046755709243</v>
      </c>
      <c r="N236" s="14">
        <f t="shared" si="6"/>
        <v>306.90550293525695</v>
      </c>
      <c r="O236" s="4">
        <f t="shared" si="8"/>
        <v>84.716630204851072</v>
      </c>
      <c r="P236" s="4" t="s">
        <v>32</v>
      </c>
      <c r="S236">
        <v>1</v>
      </c>
      <c r="Y236">
        <v>1</v>
      </c>
      <c r="AA236" s="29">
        <v>1</v>
      </c>
    </row>
    <row r="237" spans="1:27" x14ac:dyDescent="0.2">
      <c r="A237" s="1">
        <v>44119</v>
      </c>
      <c r="B237" s="1" t="s">
        <v>51</v>
      </c>
      <c r="C237" s="4">
        <v>238</v>
      </c>
      <c r="D237" s="2">
        <v>103</v>
      </c>
      <c r="E237" s="25" t="s">
        <v>59</v>
      </c>
      <c r="F237">
        <v>385</v>
      </c>
      <c r="G237" s="4">
        <v>553</v>
      </c>
      <c r="H237" s="4">
        <v>1501</v>
      </c>
      <c r="I237" s="3" t="s">
        <v>12</v>
      </c>
      <c r="J237" s="4" t="s">
        <v>33</v>
      </c>
      <c r="K237" s="4">
        <v>61664126</v>
      </c>
      <c r="M237" s="16">
        <f t="shared" si="7"/>
        <v>3.1778580537890377</v>
      </c>
      <c r="N237" s="14">
        <f t="shared" si="6"/>
        <v>1506.1147223318512</v>
      </c>
      <c r="O237" s="4">
        <f t="shared" si="8"/>
        <v>99.660402872635601</v>
      </c>
      <c r="P237" s="4" t="s">
        <v>122</v>
      </c>
      <c r="T237">
        <v>1</v>
      </c>
      <c r="X237">
        <v>1</v>
      </c>
      <c r="AA237" s="29">
        <v>1</v>
      </c>
    </row>
    <row r="238" spans="1:27" x14ac:dyDescent="0.2">
      <c r="A238" s="1">
        <v>44119</v>
      </c>
      <c r="B238" s="1" t="s">
        <v>51</v>
      </c>
      <c r="C238" s="4">
        <v>435</v>
      </c>
      <c r="D238" s="2">
        <v>105</v>
      </c>
      <c r="E238" s="25" t="s">
        <v>116</v>
      </c>
      <c r="F238">
        <v>386</v>
      </c>
      <c r="G238" s="4">
        <v>646</v>
      </c>
      <c r="H238" s="4">
        <v>2345</v>
      </c>
      <c r="I238" s="3" t="s">
        <v>11</v>
      </c>
      <c r="J238" s="4" t="s">
        <v>18</v>
      </c>
      <c r="K238" s="4">
        <v>61664141</v>
      </c>
      <c r="M238" s="16">
        <f t="shared" si="7"/>
        <v>3.4111635821910102</v>
      </c>
      <c r="N238" s="14">
        <f t="shared" si="6"/>
        <v>2577.2917418416364</v>
      </c>
      <c r="O238" s="4">
        <f t="shared" si="8"/>
        <v>90.986983038418103</v>
      </c>
      <c r="P238" s="4" t="s">
        <v>122</v>
      </c>
      <c r="T238">
        <v>1</v>
      </c>
      <c r="X238">
        <v>1</v>
      </c>
      <c r="AA238" s="29">
        <v>1</v>
      </c>
    </row>
    <row r="239" spans="1:27" x14ac:dyDescent="0.2">
      <c r="A239" s="1">
        <v>44119</v>
      </c>
      <c r="B239" s="1" t="s">
        <v>51</v>
      </c>
      <c r="C239" s="4">
        <v>435</v>
      </c>
      <c r="D239" s="2">
        <v>105</v>
      </c>
      <c r="E239" s="25" t="s">
        <v>116</v>
      </c>
      <c r="F239">
        <v>387</v>
      </c>
      <c r="G239" s="4">
        <v>586</v>
      </c>
      <c r="H239" s="4">
        <v>1820</v>
      </c>
      <c r="I239" s="3" t="s">
        <v>11</v>
      </c>
      <c r="J239" s="4" t="s">
        <v>33</v>
      </c>
      <c r="K239" s="4">
        <v>61664169</v>
      </c>
      <c r="M239" s="16">
        <f t="shared" si="7"/>
        <v>3.2648541609585209</v>
      </c>
      <c r="N239" s="14">
        <f t="shared" si="6"/>
        <v>1840.1539614851245</v>
      </c>
      <c r="O239" s="4">
        <f t="shared" si="8"/>
        <v>98.904767649503682</v>
      </c>
      <c r="P239" s="4" t="s">
        <v>122</v>
      </c>
      <c r="T239">
        <v>1</v>
      </c>
      <c r="X239">
        <v>1</v>
      </c>
      <c r="AA239" s="29">
        <v>1</v>
      </c>
    </row>
    <row r="240" spans="1:27" x14ac:dyDescent="0.2">
      <c r="A240" s="1">
        <v>44119</v>
      </c>
      <c r="B240" s="1" t="s">
        <v>51</v>
      </c>
      <c r="C240" s="4">
        <v>141</v>
      </c>
      <c r="D240" s="2">
        <v>106</v>
      </c>
      <c r="E240" s="25">
        <v>3.5</v>
      </c>
      <c r="F240">
        <v>388</v>
      </c>
      <c r="G240" s="4">
        <v>631</v>
      </c>
      <c r="H240" s="4">
        <v>2373</v>
      </c>
      <c r="I240" s="3" t="s">
        <v>12</v>
      </c>
      <c r="J240" s="4" t="s">
        <v>18</v>
      </c>
      <c r="K240" s="4">
        <v>61664144</v>
      </c>
      <c r="M240" s="16">
        <f t="shared" si="7"/>
        <v>3.3759014655477273</v>
      </c>
      <c r="N240" s="14">
        <f t="shared" si="6"/>
        <v>2376.3010808569875</v>
      </c>
      <c r="O240" s="4">
        <f t="shared" si="8"/>
        <v>99.861083223688269</v>
      </c>
      <c r="P240" s="4" t="s">
        <v>94</v>
      </c>
      <c r="T240">
        <v>1</v>
      </c>
      <c r="W240">
        <v>1</v>
      </c>
      <c r="AA240" s="29">
        <v>1</v>
      </c>
    </row>
    <row r="241" spans="1:27" x14ac:dyDescent="0.2">
      <c r="A241" s="1">
        <v>44119</v>
      </c>
      <c r="B241" s="1" t="s">
        <v>51</v>
      </c>
      <c r="C241" s="4">
        <v>300</v>
      </c>
      <c r="D241" s="2">
        <v>114</v>
      </c>
      <c r="E241" s="25" t="s">
        <v>117</v>
      </c>
      <c r="F241">
        <v>389</v>
      </c>
      <c r="G241" s="4">
        <v>560</v>
      </c>
      <c r="H241" s="4">
        <v>1099</v>
      </c>
      <c r="I241" s="3" t="s">
        <v>12</v>
      </c>
      <c r="J241" s="4" t="s">
        <v>33</v>
      </c>
      <c r="K241" s="4">
        <v>61664198</v>
      </c>
      <c r="M241" s="16">
        <f t="shared" si="7"/>
        <v>3.1967378213334285</v>
      </c>
      <c r="N241" s="14">
        <f t="shared" si="6"/>
        <v>1573.0329555671917</v>
      </c>
      <c r="O241" s="4">
        <f t="shared" si="8"/>
        <v>69.865033412712663</v>
      </c>
      <c r="P241" s="4" t="s">
        <v>122</v>
      </c>
      <c r="T241">
        <v>1</v>
      </c>
      <c r="X241">
        <v>1</v>
      </c>
      <c r="AA241" s="29">
        <v>1</v>
      </c>
    </row>
    <row r="242" spans="1:27" x14ac:dyDescent="0.2">
      <c r="A242" s="1">
        <v>44119</v>
      </c>
      <c r="B242" s="1" t="s">
        <v>51</v>
      </c>
      <c r="C242" s="4">
        <v>300</v>
      </c>
      <c r="D242" s="2">
        <v>114</v>
      </c>
      <c r="E242" s="25" t="s">
        <v>117</v>
      </c>
      <c r="F242">
        <v>390</v>
      </c>
      <c r="G242" s="4">
        <v>581</v>
      </c>
      <c r="H242" s="4">
        <v>1727</v>
      </c>
      <c r="I242" s="3" t="s">
        <v>11</v>
      </c>
      <c r="J242" s="4" t="s">
        <v>33</v>
      </c>
      <c r="K242" s="4">
        <v>61664160</v>
      </c>
      <c r="M242" s="16">
        <f t="shared" si="7"/>
        <v>3.2519927135409823</v>
      </c>
      <c r="N242" s="14">
        <f t="shared" si="6"/>
        <v>1786.4576019653498</v>
      </c>
      <c r="O242" s="4">
        <f t="shared" si="8"/>
        <v>96.671759693600436</v>
      </c>
      <c r="P242" s="4" t="s">
        <v>122</v>
      </c>
      <c r="T242">
        <v>1</v>
      </c>
      <c r="X242">
        <v>1</v>
      </c>
      <c r="AA242" s="29">
        <v>1</v>
      </c>
    </row>
    <row r="243" spans="1:27" x14ac:dyDescent="0.2">
      <c r="A243" s="1">
        <v>44119</v>
      </c>
      <c r="B243" s="1" t="s">
        <v>51</v>
      </c>
      <c r="C243" s="4">
        <v>300</v>
      </c>
      <c r="D243" s="2">
        <v>114</v>
      </c>
      <c r="E243" s="25" t="s">
        <v>117</v>
      </c>
      <c r="F243">
        <v>391</v>
      </c>
      <c r="G243" s="4">
        <v>573</v>
      </c>
      <c r="H243" s="4">
        <v>1578</v>
      </c>
      <c r="I243" s="3" t="s">
        <v>12</v>
      </c>
      <c r="J243" s="4" t="s">
        <v>33</v>
      </c>
      <c r="K243" s="4">
        <v>61664147</v>
      </c>
      <c r="M243" s="16">
        <f t="shared" si="7"/>
        <v>3.2311823735192995</v>
      </c>
      <c r="N243" s="14">
        <f t="shared" si="6"/>
        <v>1702.8734468500274</v>
      </c>
      <c r="O243" s="4">
        <f t="shared" si="8"/>
        <v>92.66689799638263</v>
      </c>
      <c r="P243" s="4" t="s">
        <v>122</v>
      </c>
      <c r="T243">
        <v>1</v>
      </c>
      <c r="X243">
        <v>1</v>
      </c>
      <c r="AA243" s="29">
        <v>1</v>
      </c>
    </row>
    <row r="244" spans="1:27" x14ac:dyDescent="0.2">
      <c r="A244" s="1">
        <v>44119</v>
      </c>
      <c r="B244" s="1" t="s">
        <v>51</v>
      </c>
      <c r="C244" s="4">
        <v>263</v>
      </c>
      <c r="D244" s="2">
        <v>112</v>
      </c>
      <c r="E244" s="25" t="s">
        <v>85</v>
      </c>
      <c r="F244">
        <v>392</v>
      </c>
      <c r="G244" s="4">
        <v>646</v>
      </c>
      <c r="H244" s="4">
        <v>2303</v>
      </c>
      <c r="I244" s="3" t="s">
        <v>11</v>
      </c>
      <c r="J244" s="4" t="s">
        <v>18</v>
      </c>
      <c r="K244" s="4">
        <v>61664167</v>
      </c>
      <c r="M244" s="16">
        <f t="shared" si="7"/>
        <v>3.4111635821910102</v>
      </c>
      <c r="N244" s="14">
        <f t="shared" si="6"/>
        <v>2577.2917418416364</v>
      </c>
      <c r="O244" s="4">
        <f t="shared" si="8"/>
        <v>89.35736543175986</v>
      </c>
      <c r="P244" s="4" t="s">
        <v>94</v>
      </c>
      <c r="T244">
        <v>1</v>
      </c>
      <c r="W244">
        <v>1</v>
      </c>
      <c r="AA244" s="29">
        <v>1</v>
      </c>
    </row>
    <row r="245" spans="1:27" x14ac:dyDescent="0.2">
      <c r="A245" s="1">
        <v>44119</v>
      </c>
      <c r="B245" s="1" t="s">
        <v>51</v>
      </c>
      <c r="C245" s="4">
        <v>316</v>
      </c>
      <c r="D245" s="2">
        <v>113</v>
      </c>
      <c r="E245" s="25">
        <v>3.5</v>
      </c>
      <c r="F245">
        <v>393</v>
      </c>
      <c r="G245" s="4">
        <v>599</v>
      </c>
      <c r="H245" s="4">
        <v>1664</v>
      </c>
      <c r="I245" s="3" t="s">
        <v>12</v>
      </c>
      <c r="J245" s="4" t="s">
        <v>18</v>
      </c>
      <c r="K245" s="4">
        <v>61664125</v>
      </c>
      <c r="M245" s="16">
        <f t="shared" si="7"/>
        <v>3.2977870981774604</v>
      </c>
      <c r="N245" s="14">
        <f t="shared" si="6"/>
        <v>1985.1215234550248</v>
      </c>
      <c r="O245" s="4">
        <f t="shared" si="8"/>
        <v>83.823583611338535</v>
      </c>
      <c r="P245" s="4" t="s">
        <v>58</v>
      </c>
      <c r="R245">
        <v>1</v>
      </c>
      <c r="U245">
        <v>1</v>
      </c>
      <c r="V245">
        <v>1</v>
      </c>
      <c r="AA245" s="29">
        <v>1</v>
      </c>
    </row>
    <row r="246" spans="1:27" x14ac:dyDescent="0.2">
      <c r="A246" s="1">
        <v>44119</v>
      </c>
      <c r="B246" s="1" t="s">
        <v>51</v>
      </c>
      <c r="C246" s="4">
        <v>263</v>
      </c>
      <c r="D246" s="2">
        <v>112</v>
      </c>
      <c r="E246" s="25" t="s">
        <v>85</v>
      </c>
      <c r="F246">
        <v>394</v>
      </c>
      <c r="G246" s="4">
        <v>354</v>
      </c>
      <c r="H246" s="4">
        <v>309</v>
      </c>
      <c r="I246" s="3" t="s">
        <v>11</v>
      </c>
      <c r="M246" s="16">
        <f t="shared" si="7"/>
        <v>2.5083552735611221</v>
      </c>
      <c r="N246" s="14">
        <f t="shared" si="6"/>
        <v>322.37048569627859</v>
      </c>
      <c r="O246" s="4">
        <f t="shared" si="8"/>
        <v>95.852447327055984</v>
      </c>
      <c r="P246" s="4" t="s">
        <v>94</v>
      </c>
      <c r="T246">
        <v>1</v>
      </c>
      <c r="W246">
        <v>1</v>
      </c>
      <c r="AA246" s="29">
        <v>1</v>
      </c>
    </row>
    <row r="247" spans="1:27" x14ac:dyDescent="0.2">
      <c r="A247" s="1">
        <v>44119</v>
      </c>
      <c r="B247" s="1" t="s">
        <v>51</v>
      </c>
      <c r="C247" s="4">
        <v>316</v>
      </c>
      <c r="D247" s="2">
        <v>113</v>
      </c>
      <c r="E247" s="25">
        <v>3.5</v>
      </c>
      <c r="F247">
        <v>395</v>
      </c>
      <c r="G247" s="4">
        <v>653</v>
      </c>
      <c r="H247" s="4">
        <v>2205</v>
      </c>
      <c r="I247" s="3" t="s">
        <v>12</v>
      </c>
      <c r="J247" s="4" t="s">
        <v>33</v>
      </c>
      <c r="K247" s="4">
        <v>61664146</v>
      </c>
      <c r="M247" s="16">
        <f t="shared" si="7"/>
        <v>3.427339954486655</v>
      </c>
      <c r="N247" s="14">
        <f t="shared" si="6"/>
        <v>2675.0995880745454</v>
      </c>
      <c r="O247" s="4">
        <f t="shared" si="8"/>
        <v>82.426837857916581</v>
      </c>
      <c r="P247" s="4" t="s">
        <v>58</v>
      </c>
      <c r="R247">
        <v>1</v>
      </c>
      <c r="U247">
        <v>1</v>
      </c>
      <c r="V247">
        <v>1</v>
      </c>
      <c r="AA247" s="29">
        <v>1</v>
      </c>
    </row>
    <row r="248" spans="1:27" x14ac:dyDescent="0.2">
      <c r="A248" s="1">
        <v>44119</v>
      </c>
      <c r="B248" s="1" t="s">
        <v>51</v>
      </c>
      <c r="C248" s="4">
        <v>263</v>
      </c>
      <c r="D248" s="2">
        <v>112</v>
      </c>
      <c r="E248" s="25" t="s">
        <v>85</v>
      </c>
      <c r="F248">
        <v>396</v>
      </c>
      <c r="G248" s="4">
        <v>340</v>
      </c>
      <c r="H248" s="4">
        <v>245</v>
      </c>
      <c r="I248" s="3" t="s">
        <v>11</v>
      </c>
      <c r="M248" s="16">
        <f t="shared" si="7"/>
        <v>2.447791137298033</v>
      </c>
      <c r="N248" s="14">
        <f t="shared" si="6"/>
        <v>280.40847615603559</v>
      </c>
      <c r="O248" s="4">
        <f t="shared" si="8"/>
        <v>87.372537149578804</v>
      </c>
      <c r="P248" s="4" t="s">
        <v>94</v>
      </c>
      <c r="T248">
        <v>1</v>
      </c>
      <c r="W248">
        <v>1</v>
      </c>
      <c r="AA248" s="29">
        <v>1</v>
      </c>
    </row>
    <row r="249" spans="1:27" x14ac:dyDescent="0.2">
      <c r="A249" s="1">
        <v>44119</v>
      </c>
      <c r="B249" s="1" t="s">
        <v>51</v>
      </c>
      <c r="C249">
        <v>263</v>
      </c>
      <c r="D249" s="2">
        <v>112</v>
      </c>
      <c r="E249" s="25" t="s">
        <v>85</v>
      </c>
      <c r="F249">
        <v>397</v>
      </c>
      <c r="G249" s="4">
        <v>361</v>
      </c>
      <c r="H249" s="4">
        <v>274</v>
      </c>
      <c r="I249" s="3" t="s">
        <v>11</v>
      </c>
      <c r="M249" s="16">
        <f t="shared" si="7"/>
        <v>2.5377448897859534</v>
      </c>
      <c r="N249" s="14">
        <f t="shared" si="6"/>
        <v>344.94105695976498</v>
      </c>
      <c r="O249" s="4">
        <f t="shared" si="8"/>
        <v>79.433861081941387</v>
      </c>
      <c r="P249" s="4" t="s">
        <v>94</v>
      </c>
      <c r="T249">
        <v>1</v>
      </c>
      <c r="W249">
        <v>1</v>
      </c>
      <c r="AA249" s="29">
        <v>1</v>
      </c>
    </row>
    <row r="250" spans="1:27" x14ac:dyDescent="0.2">
      <c r="A250" s="1">
        <v>44119</v>
      </c>
      <c r="B250" s="1" t="s">
        <v>51</v>
      </c>
      <c r="C250" s="4">
        <v>524</v>
      </c>
      <c r="D250" s="2">
        <v>110</v>
      </c>
      <c r="E250" s="25">
        <v>4.5</v>
      </c>
      <c r="F250">
        <v>398</v>
      </c>
      <c r="G250" s="4">
        <v>567</v>
      </c>
      <c r="H250" s="4">
        <v>1573</v>
      </c>
      <c r="I250" s="3" t="s">
        <v>12</v>
      </c>
      <c r="J250" s="4" t="s">
        <v>33</v>
      </c>
      <c r="K250" s="4">
        <v>61664195</v>
      </c>
      <c r="M250" s="16">
        <f t="shared" si="7"/>
        <v>3.2153830515338839</v>
      </c>
      <c r="N250" s="14">
        <f t="shared" si="6"/>
        <v>1642.0374260649655</v>
      </c>
      <c r="O250" s="4">
        <f t="shared" si="8"/>
        <v>95.795624084500361</v>
      </c>
      <c r="P250" s="4" t="s">
        <v>122</v>
      </c>
      <c r="T250">
        <v>1</v>
      </c>
      <c r="X250">
        <v>1</v>
      </c>
      <c r="AA250" s="29">
        <v>1</v>
      </c>
    </row>
    <row r="251" spans="1:27" x14ac:dyDescent="0.2">
      <c r="A251" s="1">
        <v>44119</v>
      </c>
      <c r="B251" s="1" t="s">
        <v>51</v>
      </c>
      <c r="C251" s="4">
        <v>516</v>
      </c>
      <c r="D251" s="2">
        <v>108</v>
      </c>
      <c r="E251" s="25" t="s">
        <v>59</v>
      </c>
      <c r="F251">
        <v>399</v>
      </c>
      <c r="G251" s="4">
        <v>597</v>
      </c>
      <c r="H251" s="4">
        <v>1776</v>
      </c>
      <c r="I251" s="3" t="s">
        <v>11</v>
      </c>
      <c r="J251" s="4" t="s">
        <v>33</v>
      </c>
      <c r="K251" s="4">
        <v>61664184</v>
      </c>
      <c r="M251" s="16">
        <f t="shared" si="7"/>
        <v>3.2927672883830983</v>
      </c>
      <c r="N251" s="14">
        <f t="shared" si="6"/>
        <v>1962.3085150152319</v>
      </c>
      <c r="O251" s="4">
        <f t="shared" si="8"/>
        <v>90.505646100517197</v>
      </c>
      <c r="P251" s="4" t="s">
        <v>122</v>
      </c>
      <c r="T251">
        <v>1</v>
      </c>
      <c r="X251">
        <v>1</v>
      </c>
      <c r="AA251" s="29">
        <v>1</v>
      </c>
    </row>
    <row r="252" spans="1:27" x14ac:dyDescent="0.2">
      <c r="A252" s="1">
        <v>44119</v>
      </c>
      <c r="B252" s="1" t="s">
        <v>51</v>
      </c>
      <c r="C252" s="4">
        <v>524</v>
      </c>
      <c r="D252" s="2">
        <v>110</v>
      </c>
      <c r="E252" s="25">
        <v>4.5</v>
      </c>
      <c r="F252">
        <v>400</v>
      </c>
      <c r="G252" s="4">
        <v>569</v>
      </c>
      <c r="H252" s="4">
        <v>1486</v>
      </c>
      <c r="I252" s="3" t="s">
        <v>12</v>
      </c>
      <c r="J252" s="4" t="s">
        <v>33</v>
      </c>
      <c r="K252" s="4">
        <v>61664120</v>
      </c>
      <c r="M252" s="16">
        <f t="shared" si="7"/>
        <v>3.2206679926613671</v>
      </c>
      <c r="N252" s="14">
        <f t="shared" si="6"/>
        <v>1662.141498680774</v>
      </c>
      <c r="O252" s="4">
        <f t="shared" si="8"/>
        <v>89.402737443197481</v>
      </c>
      <c r="P252" s="4" t="s">
        <v>122</v>
      </c>
      <c r="T252">
        <v>1</v>
      </c>
      <c r="X252">
        <v>1</v>
      </c>
      <c r="AA252" s="29">
        <v>1</v>
      </c>
    </row>
    <row r="253" spans="1:27" x14ac:dyDescent="0.2">
      <c r="A253" s="1">
        <v>44119</v>
      </c>
      <c r="B253" s="1" t="s">
        <v>51</v>
      </c>
      <c r="C253" s="4">
        <v>516</v>
      </c>
      <c r="D253" s="2">
        <v>108</v>
      </c>
      <c r="E253" s="25" t="s">
        <v>59</v>
      </c>
      <c r="F253">
        <v>401</v>
      </c>
      <c r="G253" s="4">
        <v>544</v>
      </c>
      <c r="H253" s="4">
        <v>1112</v>
      </c>
      <c r="I253" s="3" t="s">
        <v>12</v>
      </c>
      <c r="J253" s="4" t="s">
        <v>18</v>
      </c>
      <c r="K253" s="4">
        <v>61664124</v>
      </c>
      <c r="M253" s="16">
        <f t="shared" si="7"/>
        <v>3.153229797356909</v>
      </c>
      <c r="N253" s="14">
        <f t="shared" si="6"/>
        <v>1423.0815802087618</v>
      </c>
      <c r="O253" s="4">
        <f t="shared" si="8"/>
        <v>78.140284820275227</v>
      </c>
      <c r="P253" s="4" t="s">
        <v>122</v>
      </c>
      <c r="T253">
        <v>1</v>
      </c>
      <c r="X253">
        <v>1</v>
      </c>
      <c r="AA253" s="29">
        <v>1</v>
      </c>
    </row>
    <row r="254" spans="1:27" x14ac:dyDescent="0.2">
      <c r="A254" s="1">
        <v>44119</v>
      </c>
      <c r="B254" s="1" t="s">
        <v>51</v>
      </c>
      <c r="C254" s="4">
        <v>516</v>
      </c>
      <c r="D254" s="2">
        <v>108</v>
      </c>
      <c r="E254" s="25" t="s">
        <v>59</v>
      </c>
      <c r="F254">
        <v>402</v>
      </c>
      <c r="G254" s="4">
        <v>637</v>
      </c>
      <c r="H254" s="4">
        <v>2149</v>
      </c>
      <c r="I254" s="3" t="s">
        <v>12</v>
      </c>
      <c r="J254" s="4" t="s">
        <v>33</v>
      </c>
      <c r="K254" s="4">
        <v>61664202</v>
      </c>
      <c r="M254" s="16">
        <f t="shared" si="7"/>
        <v>3.3901058781509708</v>
      </c>
      <c r="N254" s="14">
        <f t="shared" si="6"/>
        <v>2455.3074305995283</v>
      </c>
      <c r="O254" s="4">
        <f t="shared" si="8"/>
        <v>87.524681154704311</v>
      </c>
      <c r="P254" s="4" t="s">
        <v>122</v>
      </c>
      <c r="T254">
        <v>1</v>
      </c>
      <c r="X254">
        <v>1</v>
      </c>
      <c r="AA254" s="29">
        <v>1</v>
      </c>
    </row>
    <row r="255" spans="1:27" x14ac:dyDescent="0.2">
      <c r="A255" s="1">
        <v>44119</v>
      </c>
      <c r="B255" s="1" t="s">
        <v>51</v>
      </c>
      <c r="C255" s="4">
        <v>516</v>
      </c>
      <c r="D255" s="2">
        <v>108</v>
      </c>
      <c r="E255" s="25" t="s">
        <v>59</v>
      </c>
      <c r="F255">
        <v>403</v>
      </c>
      <c r="G255" s="4">
        <v>634</v>
      </c>
      <c r="H255" s="4">
        <v>2031</v>
      </c>
      <c r="I255" s="3" t="s">
        <v>12</v>
      </c>
      <c r="J255" s="4" t="s">
        <v>33</v>
      </c>
      <c r="K255" s="4">
        <v>61664175</v>
      </c>
      <c r="M255" s="16">
        <f t="shared" si="7"/>
        <v>3.3830204752392685</v>
      </c>
      <c r="N255" s="14">
        <f t="shared" si="6"/>
        <v>2415.5747163993783</v>
      </c>
      <c r="O255" s="4">
        <f t="shared" si="8"/>
        <v>84.079369858092406</v>
      </c>
      <c r="P255" s="4" t="s">
        <v>122</v>
      </c>
      <c r="T255">
        <v>1</v>
      </c>
      <c r="X255">
        <v>1</v>
      </c>
      <c r="AA255" s="29">
        <v>1</v>
      </c>
    </row>
    <row r="256" spans="1:27" x14ac:dyDescent="0.2">
      <c r="A256" s="1">
        <v>44119</v>
      </c>
      <c r="B256" s="1" t="s">
        <v>51</v>
      </c>
      <c r="C256" s="4">
        <v>619</v>
      </c>
      <c r="D256" s="2">
        <v>115</v>
      </c>
      <c r="E256" s="25" t="s">
        <v>113</v>
      </c>
      <c r="F256">
        <v>404</v>
      </c>
      <c r="G256" s="4">
        <v>342</v>
      </c>
      <c r="H256" s="4">
        <v>236</v>
      </c>
      <c r="I256" s="3" t="s">
        <v>11</v>
      </c>
      <c r="M256" s="16">
        <f t="shared" si="7"/>
        <v>2.4565942225300024</v>
      </c>
      <c r="N256" s="14">
        <f t="shared" si="6"/>
        <v>286.15031118193309</v>
      </c>
      <c r="O256" s="4">
        <f t="shared" si="8"/>
        <v>82.474137115284236</v>
      </c>
      <c r="P256" s="4" t="s">
        <v>110</v>
      </c>
      <c r="T256">
        <v>1</v>
      </c>
      <c r="V256">
        <v>1</v>
      </c>
      <c r="AA256" s="29">
        <v>1</v>
      </c>
    </row>
    <row r="257" spans="1:28" x14ac:dyDescent="0.2">
      <c r="A257" s="1">
        <v>44119</v>
      </c>
      <c r="B257" s="1" t="s">
        <v>51</v>
      </c>
      <c r="C257" s="4">
        <v>619</v>
      </c>
      <c r="D257" s="2">
        <v>115</v>
      </c>
      <c r="E257" s="25" t="s">
        <v>113</v>
      </c>
      <c r="F257">
        <v>405</v>
      </c>
      <c r="G257" s="4">
        <v>591</v>
      </c>
      <c r="H257" s="4">
        <v>1702</v>
      </c>
      <c r="I257" s="3" t="s">
        <v>11</v>
      </c>
      <c r="J257" s="4" t="s">
        <v>33</v>
      </c>
      <c r="K257" s="4">
        <v>61664180</v>
      </c>
      <c r="M257" s="16">
        <f t="shared" si="7"/>
        <v>3.2776063339256183</v>
      </c>
      <c r="N257" s="14">
        <f t="shared" si="6"/>
        <v>1894.9874318018476</v>
      </c>
      <c r="O257" s="4">
        <f t="shared" si="8"/>
        <v>89.815899115576428</v>
      </c>
      <c r="P257" s="4" t="s">
        <v>110</v>
      </c>
      <c r="T257">
        <v>1</v>
      </c>
      <c r="V257">
        <v>1</v>
      </c>
      <c r="AA257" s="29">
        <v>1</v>
      </c>
    </row>
    <row r="258" spans="1:28" x14ac:dyDescent="0.2">
      <c r="A258" s="1">
        <v>44119</v>
      </c>
      <c r="B258" s="1" t="s">
        <v>51</v>
      </c>
      <c r="C258" s="4">
        <v>619</v>
      </c>
      <c r="D258" s="2">
        <v>115</v>
      </c>
      <c r="E258" s="25" t="s">
        <v>113</v>
      </c>
      <c r="F258">
        <v>406</v>
      </c>
      <c r="G258" s="4">
        <v>719</v>
      </c>
      <c r="H258" s="4">
        <v>3126</v>
      </c>
      <c r="I258" s="3" t="s">
        <v>12</v>
      </c>
      <c r="J258" s="4" t="s">
        <v>18</v>
      </c>
      <c r="K258" s="4">
        <v>61664163</v>
      </c>
      <c r="M258" s="16">
        <f t="shared" si="7"/>
        <v>3.5718550451632414</v>
      </c>
      <c r="N258" s="14">
        <f t="shared" si="6"/>
        <v>3731.2559856295643</v>
      </c>
      <c r="O258" s="4">
        <f t="shared" si="8"/>
        <v>83.778760075410872</v>
      </c>
      <c r="P258" s="4" t="s">
        <v>110</v>
      </c>
      <c r="T258">
        <v>1</v>
      </c>
      <c r="V258">
        <v>1</v>
      </c>
      <c r="AA258" s="29">
        <v>1</v>
      </c>
    </row>
    <row r="259" spans="1:28" x14ac:dyDescent="0.2">
      <c r="A259" s="1">
        <v>44119</v>
      </c>
      <c r="B259" s="1" t="s">
        <v>51</v>
      </c>
      <c r="C259" s="4">
        <v>619</v>
      </c>
      <c r="D259" s="2">
        <v>115</v>
      </c>
      <c r="E259" s="25" t="s">
        <v>113</v>
      </c>
      <c r="F259">
        <v>407</v>
      </c>
      <c r="G259" s="4">
        <v>459</v>
      </c>
      <c r="H259" s="4">
        <v>708</v>
      </c>
      <c r="I259" s="3" t="s">
        <v>12</v>
      </c>
      <c r="K259" s="4">
        <v>61664155</v>
      </c>
      <c r="M259" s="16">
        <f t="shared" si="7"/>
        <v>2.8982246412167747</v>
      </c>
      <c r="N259" s="14">
        <f t="shared" si="6"/>
        <v>791.08771667491214</v>
      </c>
      <c r="O259" s="4">
        <f t="shared" si="8"/>
        <v>89.497028594484419</v>
      </c>
      <c r="P259" s="4" t="s">
        <v>110</v>
      </c>
      <c r="T259">
        <v>1</v>
      </c>
      <c r="V259">
        <v>1</v>
      </c>
      <c r="AA259" s="29">
        <v>1</v>
      </c>
    </row>
    <row r="260" spans="1:28" x14ac:dyDescent="0.2">
      <c r="A260" s="1">
        <v>44119</v>
      </c>
      <c r="B260" s="1" t="s">
        <v>51</v>
      </c>
      <c r="C260" s="4">
        <v>619</v>
      </c>
      <c r="D260" s="2">
        <v>115</v>
      </c>
      <c r="E260" s="25" t="s">
        <v>113</v>
      </c>
      <c r="F260">
        <v>408</v>
      </c>
      <c r="G260" s="4">
        <v>669</v>
      </c>
      <c r="H260" s="4">
        <v>2418</v>
      </c>
      <c r="I260" s="3" t="s">
        <v>12</v>
      </c>
      <c r="J260" s="4" t="s">
        <v>33</v>
      </c>
      <c r="K260" s="4">
        <v>61664117</v>
      </c>
      <c r="M260" s="16">
        <f t="shared" si="7"/>
        <v>3.4636726630055961</v>
      </c>
      <c r="N260" s="14">
        <f t="shared" si="6"/>
        <v>2908.5240751992555</v>
      </c>
      <c r="O260" s="4">
        <f t="shared" si="8"/>
        <v>83.134948774125206</v>
      </c>
      <c r="P260" s="4" t="s">
        <v>110</v>
      </c>
      <c r="T260">
        <v>1</v>
      </c>
      <c r="V260">
        <v>1</v>
      </c>
      <c r="AA260" s="29">
        <v>1</v>
      </c>
    </row>
    <row r="261" spans="1:28" x14ac:dyDescent="0.2">
      <c r="A261" s="1">
        <v>44119</v>
      </c>
      <c r="B261" s="1" t="s">
        <v>51</v>
      </c>
      <c r="C261" s="4">
        <v>619</v>
      </c>
      <c r="D261" s="2">
        <v>115</v>
      </c>
      <c r="E261" s="25" t="s">
        <v>113</v>
      </c>
      <c r="F261">
        <v>409</v>
      </c>
      <c r="G261" s="4">
        <v>628</v>
      </c>
      <c r="H261" s="4">
        <v>2025</v>
      </c>
      <c r="I261" s="3" t="s">
        <v>12</v>
      </c>
      <c r="J261" s="4" t="s">
        <v>18</v>
      </c>
      <c r="K261" s="4">
        <v>61664122</v>
      </c>
      <c r="M261" s="16">
        <f t="shared" si="7"/>
        <v>3.3687485287557486</v>
      </c>
      <c r="N261" s="14">
        <f t="shared" si="6"/>
        <v>2337.4833645293038</v>
      </c>
      <c r="O261" s="4">
        <f t="shared" si="8"/>
        <v>86.631632580956222</v>
      </c>
      <c r="P261" s="4" t="s">
        <v>110</v>
      </c>
      <c r="T261">
        <v>1</v>
      </c>
      <c r="V261">
        <v>1</v>
      </c>
      <c r="AA261" s="29">
        <v>1</v>
      </c>
    </row>
    <row r="262" spans="1:28" x14ac:dyDescent="0.2">
      <c r="A262" s="1">
        <v>44119</v>
      </c>
      <c r="B262" s="1" t="s">
        <v>51</v>
      </c>
      <c r="C262" s="4">
        <v>619</v>
      </c>
      <c r="D262" s="2">
        <v>115</v>
      </c>
      <c r="E262" s="25" t="s">
        <v>113</v>
      </c>
      <c r="F262">
        <v>410</v>
      </c>
      <c r="G262" s="4">
        <v>381</v>
      </c>
      <c r="H262" s="4">
        <v>291</v>
      </c>
      <c r="I262" s="3" t="s">
        <v>12</v>
      </c>
      <c r="M262" s="16">
        <f t="shared" si="7"/>
        <v>2.6186767159349404</v>
      </c>
      <c r="N262" s="14">
        <f t="shared" si="6"/>
        <v>415.60112638447072</v>
      </c>
      <c r="O262" s="4">
        <f t="shared" si="8"/>
        <v>70.019059508225979</v>
      </c>
      <c r="P262" s="4" t="s">
        <v>110</v>
      </c>
      <c r="T262">
        <v>1</v>
      </c>
      <c r="V262">
        <v>1</v>
      </c>
      <c r="AA262" s="29">
        <v>1</v>
      </c>
    </row>
    <row r="263" spans="1:28" x14ac:dyDescent="0.2">
      <c r="A263" s="1">
        <v>44119</v>
      </c>
      <c r="B263" s="1" t="s">
        <v>51</v>
      </c>
      <c r="C263" s="4">
        <v>319</v>
      </c>
      <c r="D263" s="2">
        <v>117</v>
      </c>
      <c r="E263" s="25" t="s">
        <v>118</v>
      </c>
      <c r="F263">
        <v>411</v>
      </c>
      <c r="G263" s="4">
        <v>688</v>
      </c>
      <c r="H263" s="4">
        <v>3404</v>
      </c>
      <c r="I263" s="3" t="s">
        <v>12</v>
      </c>
      <c r="J263" s="4" t="s">
        <v>18</v>
      </c>
      <c r="K263" s="4">
        <v>61664111</v>
      </c>
      <c r="M263" s="16">
        <f t="shared" si="7"/>
        <v>3.5057056425419262</v>
      </c>
      <c r="N263" s="14">
        <f t="shared" si="6"/>
        <v>3204.0969056569384</v>
      </c>
      <c r="O263" s="4">
        <f t="shared" si="8"/>
        <v>106.23898403291506</v>
      </c>
      <c r="P263" s="4" t="s">
        <v>122</v>
      </c>
      <c r="T263">
        <v>1</v>
      </c>
      <c r="X263">
        <v>1</v>
      </c>
      <c r="AB263">
        <v>1</v>
      </c>
    </row>
    <row r="264" spans="1:28" x14ac:dyDescent="0.2">
      <c r="A264" s="1">
        <v>44119</v>
      </c>
      <c r="B264" s="1" t="s">
        <v>51</v>
      </c>
      <c r="C264" s="4">
        <v>319</v>
      </c>
      <c r="D264" s="2">
        <v>117</v>
      </c>
      <c r="E264" s="25" t="s">
        <v>118</v>
      </c>
      <c r="F264">
        <v>412</v>
      </c>
      <c r="G264" s="4">
        <v>611</v>
      </c>
      <c r="H264" s="4">
        <v>2258</v>
      </c>
      <c r="I264" s="3" t="s">
        <v>12</v>
      </c>
      <c r="J264" s="4" t="s">
        <v>18</v>
      </c>
      <c r="K264" s="4">
        <v>61664179</v>
      </c>
      <c r="M264" s="16">
        <f t="shared" si="7"/>
        <v>3.3275584225982673</v>
      </c>
      <c r="N264" s="14">
        <f t="shared" si="6"/>
        <v>2125.9763187022081</v>
      </c>
      <c r="O264" s="4">
        <f t="shared" si="8"/>
        <v>106.21002596013793</v>
      </c>
      <c r="P264" s="4" t="s">
        <v>122</v>
      </c>
      <c r="T264">
        <v>1</v>
      </c>
      <c r="X264">
        <v>1</v>
      </c>
      <c r="AB264">
        <v>1</v>
      </c>
    </row>
    <row r="265" spans="1:28" x14ac:dyDescent="0.2">
      <c r="A265" s="1">
        <v>44119</v>
      </c>
      <c r="B265" s="1" t="s">
        <v>51</v>
      </c>
      <c r="C265" s="4">
        <v>319</v>
      </c>
      <c r="D265" s="2">
        <v>117</v>
      </c>
      <c r="E265" s="25" t="s">
        <v>118</v>
      </c>
      <c r="F265">
        <v>413</v>
      </c>
      <c r="G265" s="4">
        <v>594</v>
      </c>
      <c r="H265" s="4">
        <v>1685</v>
      </c>
      <c r="I265" s="3" t="s">
        <v>11</v>
      </c>
      <c r="J265" s="4" t="s">
        <v>18</v>
      </c>
      <c r="K265" s="4">
        <v>61664157</v>
      </c>
      <c r="M265" s="16">
        <f t="shared" si="7"/>
        <v>3.2852059538550051</v>
      </c>
      <c r="N265" s="14">
        <f t="shared" si="6"/>
        <v>1928.4392129284936</v>
      </c>
      <c r="O265" s="4">
        <f t="shared" si="8"/>
        <v>87.376360566802049</v>
      </c>
      <c r="P265" s="4" t="s">
        <v>122</v>
      </c>
      <c r="T265">
        <v>1</v>
      </c>
      <c r="X265">
        <v>1</v>
      </c>
      <c r="AB265">
        <v>1</v>
      </c>
    </row>
    <row r="266" spans="1:28" x14ac:dyDescent="0.2">
      <c r="A266" s="1">
        <v>44119</v>
      </c>
      <c r="B266" s="1" t="s">
        <v>51</v>
      </c>
      <c r="C266" s="4">
        <v>581</v>
      </c>
      <c r="D266" s="2">
        <v>116</v>
      </c>
      <c r="E266" s="25" t="s">
        <v>119</v>
      </c>
      <c r="F266">
        <v>414</v>
      </c>
      <c r="G266" s="4">
        <v>631</v>
      </c>
      <c r="H266" s="4">
        <v>2032</v>
      </c>
      <c r="I266" s="3" t="s">
        <v>11</v>
      </c>
      <c r="J266" s="4" t="s">
        <v>18</v>
      </c>
      <c r="K266" s="4">
        <v>61664199</v>
      </c>
      <c r="M266" s="16">
        <f t="shared" si="7"/>
        <v>3.3759014655477273</v>
      </c>
      <c r="N266" s="14">
        <f t="shared" si="6"/>
        <v>2376.3010808569875</v>
      </c>
      <c r="O266" s="4">
        <f t="shared" si="8"/>
        <v>85.511049772665217</v>
      </c>
      <c r="P266" s="4" t="s">
        <v>122</v>
      </c>
      <c r="T266">
        <v>1</v>
      </c>
      <c r="X266">
        <v>1</v>
      </c>
      <c r="AB266">
        <v>1</v>
      </c>
    </row>
    <row r="267" spans="1:28" x14ac:dyDescent="0.2">
      <c r="A267" s="1">
        <v>44119</v>
      </c>
      <c r="B267" s="1" t="s">
        <v>51</v>
      </c>
      <c r="C267" s="4">
        <v>581</v>
      </c>
      <c r="D267" s="2">
        <v>116</v>
      </c>
      <c r="E267" s="25" t="s">
        <v>119</v>
      </c>
      <c r="F267">
        <v>415</v>
      </c>
      <c r="G267" s="4">
        <v>579</v>
      </c>
      <c r="H267" s="4">
        <v>1695</v>
      </c>
      <c r="I267" s="3" t="s">
        <v>12</v>
      </c>
      <c r="J267" s="4" t="s">
        <v>33</v>
      </c>
      <c r="K267" s="4">
        <v>61664133</v>
      </c>
      <c r="M267" s="16">
        <f t="shared" si="7"/>
        <v>3.2468171162420187</v>
      </c>
      <c r="N267" s="14">
        <f t="shared" si="6"/>
        <v>1765.2942891605585</v>
      </c>
      <c r="O267" s="4">
        <f t="shared" si="8"/>
        <v>96.01798467302666</v>
      </c>
      <c r="P267" s="4" t="s">
        <v>122</v>
      </c>
      <c r="T267">
        <v>1</v>
      </c>
      <c r="X267">
        <v>1</v>
      </c>
      <c r="AB267">
        <v>1</v>
      </c>
    </row>
    <row r="268" spans="1:28" x14ac:dyDescent="0.2">
      <c r="A268" s="1">
        <v>44119</v>
      </c>
      <c r="B268" s="1" t="s">
        <v>51</v>
      </c>
      <c r="C268" s="4">
        <v>581</v>
      </c>
      <c r="D268" s="2">
        <v>116</v>
      </c>
      <c r="E268" s="25" t="s">
        <v>119</v>
      </c>
      <c r="F268">
        <v>416</v>
      </c>
      <c r="G268" s="4">
        <v>634</v>
      </c>
      <c r="H268" s="4">
        <v>2158</v>
      </c>
      <c r="I268" s="3" t="s">
        <v>12</v>
      </c>
      <c r="J268" s="4" t="s">
        <v>33</v>
      </c>
      <c r="K268" s="4">
        <v>61664123</v>
      </c>
      <c r="M268" s="16">
        <f t="shared" si="7"/>
        <v>3.3830204752392685</v>
      </c>
      <c r="N268" s="14">
        <f t="shared" si="6"/>
        <v>2415.5747163993783</v>
      </c>
      <c r="O268" s="4">
        <f t="shared" si="8"/>
        <v>89.336917850203562</v>
      </c>
      <c r="P268" s="4" t="s">
        <v>122</v>
      </c>
      <c r="T268">
        <v>1</v>
      </c>
      <c r="X268">
        <v>1</v>
      </c>
      <c r="AB268">
        <v>1</v>
      </c>
    </row>
    <row r="269" spans="1:28" x14ac:dyDescent="0.2">
      <c r="A269" s="1">
        <v>44119</v>
      </c>
      <c r="B269" s="1" t="s">
        <v>51</v>
      </c>
      <c r="C269" s="4">
        <v>1216</v>
      </c>
      <c r="D269" s="2">
        <v>120</v>
      </c>
      <c r="E269" s="25" t="s">
        <v>120</v>
      </c>
      <c r="F269">
        <v>417</v>
      </c>
      <c r="G269" s="4">
        <v>576</v>
      </c>
      <c r="H269" s="4">
        <v>1661</v>
      </c>
      <c r="I269" s="3" t="s">
        <v>12</v>
      </c>
      <c r="J269" s="4" t="s">
        <v>33</v>
      </c>
      <c r="K269" s="4">
        <v>61664190</v>
      </c>
      <c r="M269" s="16">
        <f t="shared" si="7"/>
        <v>3.2390201027106205</v>
      </c>
      <c r="N269" s="14">
        <f t="shared" si="6"/>
        <v>1733.8842542809259</v>
      </c>
      <c r="O269" s="4">
        <f t="shared" si="8"/>
        <v>95.796475220247473</v>
      </c>
      <c r="P269" s="4" t="s">
        <v>94</v>
      </c>
      <c r="T269">
        <v>1</v>
      </c>
      <c r="W269">
        <v>1</v>
      </c>
      <c r="AA269" s="29">
        <v>1</v>
      </c>
    </row>
    <row r="270" spans="1:28" x14ac:dyDescent="0.2">
      <c r="A270" s="1">
        <v>44119</v>
      </c>
      <c r="B270" s="1" t="s">
        <v>51</v>
      </c>
      <c r="C270" s="4">
        <v>1216</v>
      </c>
      <c r="D270" s="2">
        <v>120</v>
      </c>
      <c r="E270" s="25" t="s">
        <v>120</v>
      </c>
      <c r="F270">
        <v>418</v>
      </c>
      <c r="G270" s="4">
        <v>649</v>
      </c>
      <c r="H270" s="4">
        <v>2731</v>
      </c>
      <c r="I270" s="3" t="s">
        <v>11</v>
      </c>
      <c r="J270" s="4" t="s">
        <v>18</v>
      </c>
      <c r="K270" s="4">
        <v>61664189</v>
      </c>
      <c r="M270" s="16">
        <f t="shared" si="7"/>
        <v>3.4181176721420758</v>
      </c>
      <c r="N270" s="14">
        <f t="shared" si="6"/>
        <v>2618.8925013340627</v>
      </c>
      <c r="O270" s="4">
        <f t="shared" si="8"/>
        <v>104.28072166417024</v>
      </c>
      <c r="P270" s="4" t="s">
        <v>94</v>
      </c>
      <c r="T270">
        <v>1</v>
      </c>
      <c r="W270">
        <v>1</v>
      </c>
      <c r="AA270" s="29">
        <v>1</v>
      </c>
    </row>
    <row r="271" spans="1:28" x14ac:dyDescent="0.2">
      <c r="A271" s="1">
        <v>44119</v>
      </c>
      <c r="B271" s="1" t="s">
        <v>51</v>
      </c>
      <c r="C271" s="4">
        <v>329</v>
      </c>
      <c r="D271" s="2">
        <v>118</v>
      </c>
      <c r="E271" s="25">
        <v>2</v>
      </c>
      <c r="F271">
        <v>419</v>
      </c>
      <c r="G271" s="4">
        <v>617</v>
      </c>
      <c r="H271" s="4">
        <v>2335</v>
      </c>
      <c r="I271" s="3" t="s">
        <v>12</v>
      </c>
      <c r="J271" s="4" t="s">
        <v>18</v>
      </c>
      <c r="K271" s="4">
        <v>61664129</v>
      </c>
      <c r="M271" s="16">
        <f t="shared" si="7"/>
        <v>3.3422255268988827</v>
      </c>
      <c r="N271" s="14">
        <f t="shared" si="6"/>
        <v>2199.001506550318</v>
      </c>
      <c r="O271" s="4">
        <f t="shared" si="8"/>
        <v>106.18455662920529</v>
      </c>
      <c r="P271" s="4" t="s">
        <v>58</v>
      </c>
      <c r="R271">
        <v>1</v>
      </c>
      <c r="U271">
        <v>1</v>
      </c>
      <c r="V271">
        <v>1</v>
      </c>
      <c r="Z271" s="29">
        <v>1</v>
      </c>
    </row>
    <row r="272" spans="1:28" x14ac:dyDescent="0.2">
      <c r="A272" s="1">
        <v>44119</v>
      </c>
      <c r="B272" s="1" t="s">
        <v>51</v>
      </c>
      <c r="C272" s="4">
        <v>870</v>
      </c>
      <c r="D272" s="2">
        <v>119</v>
      </c>
      <c r="E272" s="25" t="s">
        <v>121</v>
      </c>
      <c r="F272">
        <v>420</v>
      </c>
      <c r="G272" s="4">
        <v>670</v>
      </c>
      <c r="H272" s="4">
        <v>2232</v>
      </c>
      <c r="I272" s="3" t="s">
        <v>12</v>
      </c>
      <c r="J272" s="4" t="s">
        <v>33</v>
      </c>
      <c r="K272" s="4">
        <v>61664178</v>
      </c>
      <c r="M272" s="16">
        <f t="shared" si="7"/>
        <v>3.4659145181340563</v>
      </c>
      <c r="N272" s="14">
        <f t="shared" si="6"/>
        <v>2923.5768757044161</v>
      </c>
      <c r="O272" s="4">
        <f t="shared" si="8"/>
        <v>76.344836988841436</v>
      </c>
      <c r="P272" s="4" t="s">
        <v>122</v>
      </c>
      <c r="T272">
        <v>1</v>
      </c>
      <c r="X272">
        <v>1</v>
      </c>
      <c r="AA272" s="29">
        <v>1</v>
      </c>
    </row>
    <row r="273" spans="1:27" x14ac:dyDescent="0.2">
      <c r="A273" s="1">
        <v>44119</v>
      </c>
      <c r="B273" s="1" t="s">
        <v>51</v>
      </c>
      <c r="C273" s="4">
        <v>870</v>
      </c>
      <c r="D273" s="2">
        <v>119</v>
      </c>
      <c r="E273" s="25" t="s">
        <v>121</v>
      </c>
      <c r="F273">
        <v>421</v>
      </c>
      <c r="G273" s="4">
        <v>595</v>
      </c>
      <c r="H273" s="4">
        <v>1874</v>
      </c>
      <c r="I273" s="3" t="s">
        <v>11</v>
      </c>
      <c r="J273" s="4" t="s">
        <v>18</v>
      </c>
      <c r="K273" s="4">
        <v>61664170</v>
      </c>
      <c r="M273" s="16">
        <f t="shared" si="7"/>
        <v>3.2877306335578673</v>
      </c>
      <c r="N273" s="14">
        <f t="shared" si="6"/>
        <v>1939.6824374265827</v>
      </c>
      <c r="O273" s="4">
        <f t="shared" si="8"/>
        <v>96.613753047446011</v>
      </c>
      <c r="P273" s="4" t="s">
        <v>122</v>
      </c>
      <c r="T273">
        <v>1</v>
      </c>
      <c r="X273">
        <v>1</v>
      </c>
      <c r="AA273" s="29">
        <v>1</v>
      </c>
    </row>
    <row r="274" spans="1:27" x14ac:dyDescent="0.2">
      <c r="A274" s="1">
        <v>44119</v>
      </c>
      <c r="B274" s="1" t="s">
        <v>51</v>
      </c>
      <c r="C274" s="4">
        <v>870</v>
      </c>
      <c r="D274" s="2">
        <v>119</v>
      </c>
      <c r="E274" s="25" t="s">
        <v>121</v>
      </c>
      <c r="F274">
        <v>422</v>
      </c>
      <c r="G274" s="4">
        <v>620</v>
      </c>
      <c r="H274" s="4">
        <v>2270</v>
      </c>
      <c r="I274" s="3" t="s">
        <v>12</v>
      </c>
      <c r="J274" s="4" t="s">
        <v>33</v>
      </c>
      <c r="K274" s="4">
        <v>61664127</v>
      </c>
      <c r="M274" s="16">
        <f t="shared" si="7"/>
        <v>3.349505678905965</v>
      </c>
      <c r="N274" s="14">
        <f t="shared" si="6"/>
        <v>2236.1744391155362</v>
      </c>
      <c r="O274" s="4">
        <f t="shared" si="8"/>
        <v>101.51265305124598</v>
      </c>
      <c r="P274" s="4" t="s">
        <v>122</v>
      </c>
      <c r="T274">
        <v>1</v>
      </c>
      <c r="X274">
        <v>1</v>
      </c>
      <c r="AA274" s="29">
        <v>1</v>
      </c>
    </row>
    <row r="275" spans="1:27" x14ac:dyDescent="0.2">
      <c r="A275" s="1">
        <v>44119</v>
      </c>
      <c r="B275" s="1" t="s">
        <v>51</v>
      </c>
      <c r="C275" s="4">
        <v>870</v>
      </c>
      <c r="D275" s="2">
        <v>119</v>
      </c>
      <c r="E275" s="25" t="s">
        <v>121</v>
      </c>
      <c r="F275">
        <v>423</v>
      </c>
      <c r="G275" s="4">
        <v>573</v>
      </c>
      <c r="H275" s="4">
        <v>1645</v>
      </c>
      <c r="I275" s="3" t="s">
        <v>12</v>
      </c>
      <c r="J275" s="4" t="s">
        <v>33</v>
      </c>
      <c r="K275" s="4">
        <v>61664113</v>
      </c>
      <c r="M275" s="16">
        <f t="shared" si="7"/>
        <v>3.2311823735192995</v>
      </c>
      <c r="N275" s="14">
        <f t="shared" si="6"/>
        <v>1702.8734468500274</v>
      </c>
      <c r="O275" s="4">
        <f t="shared" si="8"/>
        <v>96.601424083681522</v>
      </c>
      <c r="P275" s="4" t="s">
        <v>122</v>
      </c>
      <c r="T275">
        <v>1</v>
      </c>
      <c r="X275">
        <v>1</v>
      </c>
      <c r="AA275" s="29">
        <v>1</v>
      </c>
    </row>
  </sheetData>
  <mergeCells count="1">
    <mergeCell ref="R1:AA1"/>
  </mergeCells>
  <pageMargins left="0.75" right="0.75" top="1" bottom="1" header="0.5" footer="0.5"/>
  <pageSetup orientation="portrait" horizontalDpi="4294967292" verticalDpi="4294967292"/>
  <ignoredErrors>
    <ignoredError sqref="AT4 AK3:AK11 AY7:AY11 AM4:AR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EA96-BD2A-2E46-BB9D-0E8EB21B3684}">
  <dimension ref="A1:AC99"/>
  <sheetViews>
    <sheetView workbookViewId="0">
      <selection activeCell="P25" sqref="P25"/>
    </sheetView>
  </sheetViews>
  <sheetFormatPr baseColWidth="10" defaultColWidth="8.83203125" defaultRowHeight="16" x14ac:dyDescent="0.2"/>
  <cols>
    <col min="8" max="8" width="14.6640625" customWidth="1"/>
    <col min="11" max="11" width="13.83203125" customWidth="1"/>
    <col min="12" max="12" width="19.33203125" customWidth="1"/>
    <col min="13" max="13" width="9.1640625" bestFit="1" customWidth="1"/>
    <col min="14" max="14" width="10.5" customWidth="1"/>
    <col min="15" max="15" width="10.6640625" bestFit="1" customWidth="1"/>
    <col min="16" max="16" width="21.5" customWidth="1"/>
    <col min="18" max="18" width="6.83203125" customWidth="1"/>
    <col min="19" max="19" width="12.1640625" bestFit="1" customWidth="1"/>
    <col min="20" max="20" width="12.33203125" bestFit="1" customWidth="1"/>
    <col min="21" max="21" width="7.33203125" customWidth="1"/>
    <col min="22" max="22" width="4.5" customWidth="1"/>
    <col min="23" max="23" width="10.33203125" customWidth="1"/>
    <col min="24" max="24" width="7.6640625" customWidth="1"/>
    <col min="25" max="25" width="8.33203125" customWidth="1"/>
    <col min="26" max="26" width="10.33203125" customWidth="1"/>
    <col min="27" max="27" width="8.1640625" customWidth="1"/>
    <col min="28" max="28" width="8.5" customWidth="1"/>
    <col min="29" max="29" width="11" customWidth="1"/>
    <col min="30" max="30" width="8.6640625" customWidth="1"/>
    <col min="31" max="93" width="4" customWidth="1"/>
    <col min="94" max="94" width="10.6640625" bestFit="1" customWidth="1"/>
  </cols>
  <sheetData>
    <row r="1" spans="1:24" x14ac:dyDescent="0.2">
      <c r="A1" s="5" t="s">
        <v>138</v>
      </c>
      <c r="B1" s="31" t="s">
        <v>2</v>
      </c>
      <c r="C1" s="31" t="s">
        <v>3</v>
      </c>
      <c r="D1" s="31" t="s">
        <v>139</v>
      </c>
      <c r="E1" s="31" t="s">
        <v>140</v>
      </c>
      <c r="F1" s="31" t="s">
        <v>4</v>
      </c>
      <c r="G1" s="31" t="s">
        <v>5</v>
      </c>
      <c r="H1" s="31" t="s">
        <v>141</v>
      </c>
      <c r="I1" s="31" t="s">
        <v>0</v>
      </c>
      <c r="J1" s="31" t="s">
        <v>142</v>
      </c>
      <c r="K1" s="31" t="s">
        <v>143</v>
      </c>
      <c r="L1" s="31" t="s">
        <v>10</v>
      </c>
      <c r="M1" s="31" t="s">
        <v>144</v>
      </c>
      <c r="N1" s="31" t="s">
        <v>145</v>
      </c>
      <c r="O1" s="31" t="s">
        <v>146</v>
      </c>
      <c r="P1" s="31" t="s">
        <v>147</v>
      </c>
    </row>
    <row r="2" spans="1:24" x14ac:dyDescent="0.2">
      <c r="A2">
        <v>1</v>
      </c>
      <c r="B2">
        <v>637</v>
      </c>
      <c r="C2">
        <v>2230</v>
      </c>
      <c r="D2">
        <f>10^(-6.301+3.456*LOG10(B2))</f>
        <v>2455.3074305995283</v>
      </c>
      <c r="E2">
        <f>C2/D2*100</f>
        <v>90.823657038152916</v>
      </c>
      <c r="F2" s="30" t="s">
        <v>148</v>
      </c>
      <c r="G2" s="30">
        <v>2</v>
      </c>
      <c r="H2">
        <v>15308796</v>
      </c>
      <c r="I2" s="32">
        <v>43551</v>
      </c>
      <c r="J2" s="32" t="s">
        <v>149</v>
      </c>
      <c r="K2" s="32" t="s">
        <v>150</v>
      </c>
      <c r="L2" s="32" t="s">
        <v>151</v>
      </c>
    </row>
    <row r="3" spans="1:24" x14ac:dyDescent="0.2">
      <c r="A3">
        <v>2</v>
      </c>
      <c r="B3">
        <v>571</v>
      </c>
      <c r="C3">
        <v>1455</v>
      </c>
      <c r="D3">
        <f>10^(-6.301+3.456*LOG10(B3))</f>
        <v>1682.4198746908323</v>
      </c>
      <c r="E3">
        <f t="shared" ref="E3:E66" si="0">C3/D3*100</f>
        <v>86.482573220158628</v>
      </c>
      <c r="F3" s="30" t="s">
        <v>148</v>
      </c>
      <c r="G3" s="30">
        <v>1</v>
      </c>
      <c r="H3">
        <v>16199133</v>
      </c>
      <c r="I3" s="32">
        <v>43551</v>
      </c>
      <c r="J3" s="32" t="s">
        <v>149</v>
      </c>
      <c r="K3" s="32" t="s">
        <v>150</v>
      </c>
      <c r="L3" s="32" t="s">
        <v>151</v>
      </c>
      <c r="N3">
        <v>11</v>
      </c>
      <c r="R3" t="s">
        <v>5</v>
      </c>
      <c r="S3" t="s">
        <v>152</v>
      </c>
      <c r="T3" t="s">
        <v>153</v>
      </c>
    </row>
    <row r="4" spans="1:24" x14ac:dyDescent="0.2">
      <c r="A4">
        <v>3</v>
      </c>
      <c r="B4">
        <v>712</v>
      </c>
      <c r="C4">
        <v>2610</v>
      </c>
      <c r="D4">
        <f t="shared" ref="D4:D65" si="1">10^(-6.301+3.456*LOG10(B4))</f>
        <v>3607.2052801418176</v>
      </c>
      <c r="E4">
        <f t="shared" si="0"/>
        <v>72.355183509195456</v>
      </c>
      <c r="F4" s="30" t="s">
        <v>148</v>
      </c>
      <c r="G4" s="30">
        <v>2</v>
      </c>
      <c r="H4">
        <v>13546446</v>
      </c>
      <c r="I4" s="32">
        <v>43551</v>
      </c>
      <c r="J4" s="32" t="s">
        <v>149</v>
      </c>
      <c r="K4" s="32" t="s">
        <v>150</v>
      </c>
      <c r="L4" s="32" t="s">
        <v>151</v>
      </c>
      <c r="N4">
        <v>15</v>
      </c>
      <c r="R4" s="33" t="s">
        <v>124</v>
      </c>
      <c r="S4">
        <v>616</v>
      </c>
      <c r="T4">
        <v>1803.5344827586207</v>
      </c>
    </row>
    <row r="5" spans="1:24" x14ac:dyDescent="0.2">
      <c r="A5">
        <v>4</v>
      </c>
      <c r="B5">
        <v>702</v>
      </c>
      <c r="C5">
        <v>2785</v>
      </c>
      <c r="D5">
        <f t="shared" si="1"/>
        <v>3435.1132493556979</v>
      </c>
      <c r="E5">
        <f t="shared" si="0"/>
        <v>81.074474051834088</v>
      </c>
      <c r="F5" s="30" t="s">
        <v>148</v>
      </c>
      <c r="G5" s="30">
        <v>2</v>
      </c>
      <c r="H5">
        <v>20230900</v>
      </c>
      <c r="I5" s="32">
        <v>43551</v>
      </c>
      <c r="J5" s="32" t="s">
        <v>149</v>
      </c>
      <c r="K5" s="32" t="s">
        <v>150</v>
      </c>
      <c r="L5" s="32" t="s">
        <v>151</v>
      </c>
      <c r="M5">
        <v>13</v>
      </c>
      <c r="N5">
        <v>12</v>
      </c>
      <c r="R5" s="33" t="s">
        <v>62</v>
      </c>
      <c r="S5">
        <v>645.5</v>
      </c>
      <c r="T5">
        <v>2162.625</v>
      </c>
    </row>
    <row r="6" spans="1:24" x14ac:dyDescent="0.2">
      <c r="A6">
        <v>5</v>
      </c>
      <c r="B6">
        <v>637</v>
      </c>
      <c r="C6">
        <v>1865</v>
      </c>
      <c r="D6">
        <f t="shared" si="1"/>
        <v>2455.3074305995283</v>
      </c>
      <c r="E6">
        <f t="shared" si="0"/>
        <v>75.957901513970938</v>
      </c>
      <c r="F6" s="30" t="s">
        <v>148</v>
      </c>
      <c r="G6" s="30">
        <v>1</v>
      </c>
      <c r="H6">
        <v>15785200</v>
      </c>
      <c r="I6" s="32">
        <v>43551</v>
      </c>
      <c r="J6" s="32" t="s">
        <v>149</v>
      </c>
      <c r="K6" s="32" t="s">
        <v>150</v>
      </c>
      <c r="L6" s="32" t="s">
        <v>151</v>
      </c>
      <c r="N6">
        <v>10</v>
      </c>
    </row>
    <row r="7" spans="1:24" x14ac:dyDescent="0.2">
      <c r="A7">
        <v>6</v>
      </c>
      <c r="B7">
        <v>643</v>
      </c>
      <c r="C7">
        <v>2470</v>
      </c>
      <c r="D7">
        <f t="shared" si="1"/>
        <v>2536.1627668509977</v>
      </c>
      <c r="E7">
        <f t="shared" si="0"/>
        <v>97.391225527171187</v>
      </c>
      <c r="F7" s="30" t="s">
        <v>148</v>
      </c>
      <c r="G7" s="30">
        <v>2</v>
      </c>
      <c r="H7">
        <v>21136356</v>
      </c>
      <c r="I7" s="32">
        <v>43551</v>
      </c>
      <c r="J7" s="32" t="s">
        <v>149</v>
      </c>
      <c r="K7" s="32" t="s">
        <v>150</v>
      </c>
      <c r="L7" s="32" t="s">
        <v>151</v>
      </c>
      <c r="M7">
        <v>10</v>
      </c>
      <c r="N7">
        <v>10</v>
      </c>
    </row>
    <row r="8" spans="1:24" x14ac:dyDescent="0.2">
      <c r="A8">
        <v>7</v>
      </c>
      <c r="B8">
        <v>633</v>
      </c>
      <c r="C8">
        <v>1800</v>
      </c>
      <c r="D8">
        <f t="shared" si="1"/>
        <v>2402.4326519746378</v>
      </c>
      <c r="E8">
        <f t="shared" si="0"/>
        <v>74.92405660239929</v>
      </c>
      <c r="F8" s="30" t="s">
        <v>148</v>
      </c>
      <c r="G8" s="30">
        <v>1</v>
      </c>
      <c r="H8">
        <v>15848253</v>
      </c>
      <c r="I8" s="32">
        <v>43551</v>
      </c>
      <c r="J8" s="32" t="s">
        <v>149</v>
      </c>
      <c r="K8" s="32" t="s">
        <v>150</v>
      </c>
      <c r="L8" s="32" t="s">
        <v>151</v>
      </c>
      <c r="N8">
        <v>10</v>
      </c>
    </row>
    <row r="9" spans="1:24" x14ac:dyDescent="0.2">
      <c r="A9">
        <v>8</v>
      </c>
      <c r="B9">
        <v>612</v>
      </c>
      <c r="C9">
        <v>1840</v>
      </c>
      <c r="D9">
        <f t="shared" si="1"/>
        <v>2138.0256686017929</v>
      </c>
      <c r="E9">
        <f t="shared" si="0"/>
        <v>86.060706708133537</v>
      </c>
      <c r="F9" s="30" t="s">
        <v>148</v>
      </c>
      <c r="G9" s="30">
        <v>2</v>
      </c>
      <c r="H9">
        <v>20226617</v>
      </c>
      <c r="I9" s="32">
        <v>43551</v>
      </c>
      <c r="J9" s="32" t="s">
        <v>149</v>
      </c>
      <c r="K9" s="32" t="s">
        <v>150</v>
      </c>
      <c r="L9" s="32" t="s">
        <v>151</v>
      </c>
      <c r="M9">
        <v>9</v>
      </c>
      <c r="N9">
        <v>10</v>
      </c>
    </row>
    <row r="10" spans="1:24" x14ac:dyDescent="0.2">
      <c r="A10">
        <v>9</v>
      </c>
      <c r="B10">
        <v>624</v>
      </c>
      <c r="C10">
        <v>1785</v>
      </c>
      <c r="D10">
        <f t="shared" si="1"/>
        <v>2286.4301691410869</v>
      </c>
      <c r="E10">
        <f t="shared" si="0"/>
        <v>78.069298773753829</v>
      </c>
      <c r="F10" s="30" t="s">
        <v>148</v>
      </c>
      <c r="G10" s="30">
        <v>1</v>
      </c>
      <c r="H10">
        <v>20229611</v>
      </c>
      <c r="I10" s="32">
        <v>43551</v>
      </c>
      <c r="J10" s="32" t="s">
        <v>149</v>
      </c>
      <c r="K10" s="32" t="s">
        <v>150</v>
      </c>
      <c r="L10" s="32" t="s">
        <v>151</v>
      </c>
      <c r="N10">
        <v>14</v>
      </c>
      <c r="R10" t="s">
        <v>2</v>
      </c>
      <c r="V10" t="s">
        <v>2</v>
      </c>
    </row>
    <row r="11" spans="1:24" x14ac:dyDescent="0.2">
      <c r="A11">
        <v>10</v>
      </c>
      <c r="B11">
        <v>541</v>
      </c>
      <c r="C11">
        <v>1290</v>
      </c>
      <c r="D11">
        <f t="shared" si="1"/>
        <v>1396.1425017609315</v>
      </c>
      <c r="E11">
        <f t="shared" si="0"/>
        <v>92.397444986664638</v>
      </c>
      <c r="F11" s="30" t="s">
        <v>148</v>
      </c>
      <c r="G11" s="30">
        <v>1</v>
      </c>
      <c r="H11">
        <v>15210599</v>
      </c>
      <c r="I11" s="32">
        <v>43551</v>
      </c>
      <c r="J11" s="32" t="s">
        <v>149</v>
      </c>
      <c r="K11" s="32" t="s">
        <v>150</v>
      </c>
      <c r="L11" s="32" t="s">
        <v>151</v>
      </c>
      <c r="M11">
        <v>12</v>
      </c>
      <c r="N11">
        <v>10</v>
      </c>
      <c r="R11" t="s">
        <v>154</v>
      </c>
      <c r="S11" s="30" t="s">
        <v>155</v>
      </c>
      <c r="T11" s="30" t="s">
        <v>156</v>
      </c>
      <c r="V11" t="s">
        <v>154</v>
      </c>
      <c r="W11" s="30" t="s">
        <v>155</v>
      </c>
      <c r="X11" s="30" t="s">
        <v>156</v>
      </c>
    </row>
    <row r="12" spans="1:24" x14ac:dyDescent="0.2">
      <c r="A12">
        <v>11</v>
      </c>
      <c r="B12">
        <v>586</v>
      </c>
      <c r="C12">
        <v>1640</v>
      </c>
      <c r="D12">
        <f t="shared" si="1"/>
        <v>1840.1539614851245</v>
      </c>
      <c r="E12">
        <f t="shared" si="0"/>
        <v>89.122977442409919</v>
      </c>
      <c r="F12" s="30" t="s">
        <v>148</v>
      </c>
      <c r="G12" s="30">
        <v>1</v>
      </c>
      <c r="H12">
        <v>20390135</v>
      </c>
      <c r="I12" s="32">
        <v>43551</v>
      </c>
      <c r="J12" s="32" t="s">
        <v>149</v>
      </c>
      <c r="K12" s="32" t="s">
        <v>150</v>
      </c>
      <c r="L12" s="32" t="s">
        <v>151</v>
      </c>
      <c r="R12">
        <v>530</v>
      </c>
      <c r="S12">
        <v>1</v>
      </c>
      <c r="T12">
        <v>0</v>
      </c>
      <c r="V12">
        <v>520</v>
      </c>
      <c r="W12">
        <v>0</v>
      </c>
      <c r="X12">
        <v>0</v>
      </c>
    </row>
    <row r="13" spans="1:24" x14ac:dyDescent="0.2">
      <c r="A13">
        <v>12</v>
      </c>
      <c r="B13">
        <v>571</v>
      </c>
      <c r="C13">
        <v>1450</v>
      </c>
      <c r="D13">
        <f t="shared" si="1"/>
        <v>1682.4198746908323</v>
      </c>
      <c r="E13">
        <f t="shared" si="0"/>
        <v>86.185382246893468</v>
      </c>
      <c r="F13" s="30" t="s">
        <v>148</v>
      </c>
      <c r="G13" s="30">
        <v>1</v>
      </c>
      <c r="H13">
        <v>15980973</v>
      </c>
      <c r="I13" s="32">
        <v>43551</v>
      </c>
      <c r="J13" s="32" t="s">
        <v>149</v>
      </c>
      <c r="K13" s="32" t="s">
        <v>150</v>
      </c>
      <c r="L13" s="32" t="s">
        <v>151</v>
      </c>
      <c r="N13">
        <v>9</v>
      </c>
      <c r="R13">
        <v>540</v>
      </c>
      <c r="S13">
        <v>1</v>
      </c>
      <c r="T13">
        <v>0</v>
      </c>
      <c r="V13">
        <v>540</v>
      </c>
      <c r="W13">
        <v>2</v>
      </c>
      <c r="X13">
        <v>0</v>
      </c>
    </row>
    <row r="14" spans="1:24" x14ac:dyDescent="0.2">
      <c r="A14">
        <v>13</v>
      </c>
      <c r="B14">
        <v>565</v>
      </c>
      <c r="C14">
        <v>1230</v>
      </c>
      <c r="D14">
        <f t="shared" si="1"/>
        <v>1622.1067655183451</v>
      </c>
      <c r="E14">
        <f t="shared" si="0"/>
        <v>75.827314585359787</v>
      </c>
      <c r="F14" s="30" t="s">
        <v>148</v>
      </c>
      <c r="G14" s="30">
        <v>1</v>
      </c>
      <c r="H14">
        <v>9463128</v>
      </c>
      <c r="I14" s="32">
        <v>43551</v>
      </c>
      <c r="J14" s="32" t="s">
        <v>149</v>
      </c>
      <c r="K14" s="32" t="s">
        <v>150</v>
      </c>
      <c r="L14" s="32" t="s">
        <v>151</v>
      </c>
      <c r="M14">
        <v>10</v>
      </c>
      <c r="N14">
        <v>9</v>
      </c>
      <c r="R14">
        <v>550</v>
      </c>
      <c r="S14">
        <v>3</v>
      </c>
      <c r="T14">
        <v>0</v>
      </c>
      <c r="V14">
        <v>560</v>
      </c>
      <c r="W14">
        <v>6</v>
      </c>
      <c r="X14">
        <v>0</v>
      </c>
    </row>
    <row r="15" spans="1:24" x14ac:dyDescent="0.2">
      <c r="A15">
        <v>14</v>
      </c>
      <c r="B15">
        <v>640</v>
      </c>
      <c r="C15">
        <v>1855</v>
      </c>
      <c r="D15">
        <f t="shared" si="1"/>
        <v>2495.5023897251385</v>
      </c>
      <c r="E15">
        <f t="shared" si="0"/>
        <v>74.333729658512354</v>
      </c>
      <c r="F15" s="30" t="s">
        <v>148</v>
      </c>
      <c r="G15" s="30">
        <v>2</v>
      </c>
      <c r="H15">
        <v>19960695</v>
      </c>
      <c r="I15" s="32">
        <v>43551</v>
      </c>
      <c r="J15" s="32" t="s">
        <v>149</v>
      </c>
      <c r="K15" s="32" t="s">
        <v>150</v>
      </c>
      <c r="L15" s="32" t="s">
        <v>151</v>
      </c>
      <c r="N15">
        <v>11</v>
      </c>
      <c r="R15">
        <v>560</v>
      </c>
      <c r="S15">
        <v>2</v>
      </c>
      <c r="T15">
        <v>0</v>
      </c>
      <c r="V15">
        <v>580</v>
      </c>
      <c r="W15">
        <v>6</v>
      </c>
      <c r="X15">
        <v>4</v>
      </c>
    </row>
    <row r="16" spans="1:24" x14ac:dyDescent="0.2">
      <c r="A16">
        <v>15</v>
      </c>
      <c r="B16">
        <v>636</v>
      </c>
      <c r="C16">
        <v>1780</v>
      </c>
      <c r="D16">
        <f t="shared" si="1"/>
        <v>2442.011988484664</v>
      </c>
      <c r="E16">
        <f t="shared" si="0"/>
        <v>72.890715049459658</v>
      </c>
      <c r="F16" s="30" t="s">
        <v>148</v>
      </c>
      <c r="G16" s="30">
        <v>1</v>
      </c>
      <c r="H16">
        <v>20798650</v>
      </c>
      <c r="I16" s="32">
        <v>43551</v>
      </c>
      <c r="J16" s="32" t="s">
        <v>149</v>
      </c>
      <c r="K16" s="32" t="s">
        <v>150</v>
      </c>
      <c r="L16" s="32" t="s">
        <v>151</v>
      </c>
      <c r="N16">
        <v>17</v>
      </c>
      <c r="R16">
        <v>570</v>
      </c>
      <c r="S16">
        <v>2</v>
      </c>
      <c r="T16">
        <v>0</v>
      </c>
      <c r="V16">
        <v>600</v>
      </c>
      <c r="W16">
        <v>10</v>
      </c>
      <c r="X16">
        <v>4</v>
      </c>
    </row>
    <row r="17" spans="1:24" x14ac:dyDescent="0.2">
      <c r="A17">
        <v>16</v>
      </c>
      <c r="B17">
        <v>598</v>
      </c>
      <c r="C17">
        <v>1435</v>
      </c>
      <c r="D17">
        <f t="shared" si="1"/>
        <v>1973.6915958806051</v>
      </c>
      <c r="E17">
        <f t="shared" si="0"/>
        <v>72.706394605675158</v>
      </c>
      <c r="F17" s="30" t="s">
        <v>148</v>
      </c>
      <c r="G17" s="30">
        <v>2</v>
      </c>
      <c r="H17">
        <v>15482955</v>
      </c>
      <c r="I17" s="32">
        <v>43551</v>
      </c>
      <c r="J17" s="32" t="s">
        <v>149</v>
      </c>
      <c r="K17" s="32" t="s">
        <v>150</v>
      </c>
      <c r="L17" s="32" t="s">
        <v>151</v>
      </c>
      <c r="N17">
        <v>10</v>
      </c>
      <c r="R17">
        <v>580</v>
      </c>
      <c r="S17">
        <v>1</v>
      </c>
      <c r="T17">
        <v>4</v>
      </c>
      <c r="V17">
        <v>620</v>
      </c>
      <c r="W17">
        <v>5</v>
      </c>
      <c r="X17">
        <v>7</v>
      </c>
    </row>
    <row r="18" spans="1:24" x14ac:dyDescent="0.2">
      <c r="A18">
        <v>17</v>
      </c>
      <c r="B18">
        <v>685</v>
      </c>
      <c r="C18">
        <v>2105</v>
      </c>
      <c r="D18">
        <f t="shared" si="1"/>
        <v>3156.0699128429883</v>
      </c>
      <c r="E18">
        <f t="shared" si="0"/>
        <v>66.696874851666891</v>
      </c>
      <c r="F18" s="30" t="s">
        <v>148</v>
      </c>
      <c r="G18" s="30">
        <v>2</v>
      </c>
      <c r="H18">
        <v>20395408</v>
      </c>
      <c r="I18" s="32">
        <v>43551</v>
      </c>
      <c r="J18" s="32" t="s">
        <v>149</v>
      </c>
      <c r="K18" s="32" t="s">
        <v>150</v>
      </c>
      <c r="L18" s="32" t="s">
        <v>151</v>
      </c>
      <c r="N18">
        <v>12</v>
      </c>
      <c r="R18">
        <v>590</v>
      </c>
      <c r="S18">
        <v>5</v>
      </c>
      <c r="T18">
        <v>0</v>
      </c>
      <c r="V18">
        <v>640</v>
      </c>
      <c r="W18">
        <v>9</v>
      </c>
      <c r="X18">
        <v>6</v>
      </c>
    </row>
    <row r="19" spans="1:24" x14ac:dyDescent="0.2">
      <c r="A19">
        <v>18</v>
      </c>
      <c r="B19">
        <v>646</v>
      </c>
      <c r="C19">
        <v>1895</v>
      </c>
      <c r="D19">
        <f t="shared" si="1"/>
        <v>2577.2917418416364</v>
      </c>
      <c r="E19">
        <f t="shared" si="0"/>
        <v>73.526794395651294</v>
      </c>
      <c r="F19" s="30" t="s">
        <v>148</v>
      </c>
      <c r="G19" s="30">
        <v>2</v>
      </c>
      <c r="H19">
        <v>13119366</v>
      </c>
      <c r="I19" s="32">
        <v>43551</v>
      </c>
      <c r="J19" s="32" t="s">
        <v>149</v>
      </c>
      <c r="K19" s="32" t="s">
        <v>150</v>
      </c>
      <c r="L19" s="32" t="s">
        <v>151</v>
      </c>
      <c r="N19">
        <v>17</v>
      </c>
      <c r="R19">
        <v>600</v>
      </c>
      <c r="S19">
        <v>4</v>
      </c>
      <c r="T19">
        <v>4</v>
      </c>
      <c r="V19">
        <v>660</v>
      </c>
      <c r="W19">
        <v>11</v>
      </c>
      <c r="X19">
        <v>5</v>
      </c>
    </row>
    <row r="20" spans="1:24" x14ac:dyDescent="0.2">
      <c r="A20">
        <v>19</v>
      </c>
      <c r="B20">
        <v>645</v>
      </c>
      <c r="C20">
        <v>1945</v>
      </c>
      <c r="D20">
        <f t="shared" si="1"/>
        <v>2563.529820515178</v>
      </c>
      <c r="E20">
        <f t="shared" si="0"/>
        <v>75.871947516847086</v>
      </c>
      <c r="F20" s="30" t="s">
        <v>148</v>
      </c>
      <c r="G20" s="30">
        <v>1</v>
      </c>
      <c r="H20">
        <v>5861181</v>
      </c>
      <c r="I20" s="32">
        <v>43551</v>
      </c>
      <c r="J20" s="32" t="s">
        <v>149</v>
      </c>
      <c r="K20" s="32" t="s">
        <v>150</v>
      </c>
      <c r="L20" s="32" t="s">
        <v>151</v>
      </c>
      <c r="N20">
        <v>10</v>
      </c>
      <c r="R20">
        <v>610</v>
      </c>
      <c r="S20">
        <v>4</v>
      </c>
      <c r="T20">
        <v>5</v>
      </c>
      <c r="V20">
        <v>680</v>
      </c>
      <c r="W20">
        <v>4</v>
      </c>
      <c r="X20">
        <v>4</v>
      </c>
    </row>
    <row r="21" spans="1:24" x14ac:dyDescent="0.2">
      <c r="A21">
        <v>20</v>
      </c>
      <c r="B21">
        <v>724</v>
      </c>
      <c r="C21">
        <v>2420</v>
      </c>
      <c r="D21">
        <f t="shared" si="1"/>
        <v>3821.6990535396867</v>
      </c>
      <c r="E21">
        <f t="shared" si="0"/>
        <v>63.322620805491667</v>
      </c>
      <c r="F21" s="30" t="s">
        <v>148</v>
      </c>
      <c r="G21" s="30">
        <v>1</v>
      </c>
      <c r="H21">
        <v>21050946</v>
      </c>
      <c r="I21" s="32">
        <v>43551</v>
      </c>
      <c r="J21" s="32" t="s">
        <v>149</v>
      </c>
      <c r="K21" s="32" t="s">
        <v>150</v>
      </c>
      <c r="L21" s="32" t="s">
        <v>151</v>
      </c>
      <c r="M21">
        <v>16</v>
      </c>
      <c r="N21">
        <v>15</v>
      </c>
      <c r="R21">
        <v>620</v>
      </c>
      <c r="S21">
        <v>1</v>
      </c>
      <c r="T21">
        <v>2</v>
      </c>
      <c r="V21">
        <v>700</v>
      </c>
      <c r="W21">
        <v>4</v>
      </c>
      <c r="X21">
        <v>3</v>
      </c>
    </row>
    <row r="22" spans="1:24" x14ac:dyDescent="0.2">
      <c r="A22">
        <v>21</v>
      </c>
      <c r="B22">
        <v>609</v>
      </c>
      <c r="C22">
        <v>1660</v>
      </c>
      <c r="D22">
        <f t="shared" si="1"/>
        <v>2102.0225142495519</v>
      </c>
      <c r="E22">
        <f t="shared" si="0"/>
        <v>78.971561377050264</v>
      </c>
      <c r="F22" s="30" t="s">
        <v>148</v>
      </c>
      <c r="G22" s="30">
        <v>1</v>
      </c>
      <c r="H22">
        <v>20378236</v>
      </c>
      <c r="I22" s="32">
        <v>43551</v>
      </c>
      <c r="J22" s="32" t="s">
        <v>149</v>
      </c>
      <c r="K22" s="32" t="s">
        <v>150</v>
      </c>
      <c r="L22" s="32" t="s">
        <v>151</v>
      </c>
      <c r="N22">
        <v>10</v>
      </c>
      <c r="R22">
        <v>630</v>
      </c>
      <c r="S22">
        <v>0</v>
      </c>
      <c r="T22">
        <v>1</v>
      </c>
      <c r="V22">
        <v>720</v>
      </c>
      <c r="W22">
        <v>0</v>
      </c>
      <c r="X22">
        <v>5</v>
      </c>
    </row>
    <row r="23" spans="1:24" x14ac:dyDescent="0.2">
      <c r="A23">
        <v>22</v>
      </c>
      <c r="B23">
        <v>770</v>
      </c>
      <c r="C23">
        <v>3800</v>
      </c>
      <c r="D23">
        <f t="shared" si="1"/>
        <v>4728.3753673794927</v>
      </c>
      <c r="E23">
        <f t="shared" si="0"/>
        <v>80.365869981807165</v>
      </c>
      <c r="F23" s="30" t="s">
        <v>148</v>
      </c>
      <c r="G23" s="30">
        <v>2</v>
      </c>
      <c r="H23">
        <v>17150491</v>
      </c>
      <c r="I23" s="32">
        <v>43551</v>
      </c>
      <c r="J23" s="32" t="s">
        <v>149</v>
      </c>
      <c r="K23" s="32" t="s">
        <v>150</v>
      </c>
      <c r="L23" s="32" t="s">
        <v>151</v>
      </c>
      <c r="N23">
        <v>15</v>
      </c>
      <c r="R23">
        <v>640</v>
      </c>
      <c r="S23">
        <v>6</v>
      </c>
      <c r="T23">
        <v>5</v>
      </c>
      <c r="V23">
        <v>740</v>
      </c>
      <c r="W23">
        <v>1</v>
      </c>
      <c r="X23">
        <v>0</v>
      </c>
    </row>
    <row r="24" spans="1:24" x14ac:dyDescent="0.2">
      <c r="A24">
        <v>23</v>
      </c>
      <c r="B24">
        <v>680</v>
      </c>
      <c r="C24">
        <v>2295</v>
      </c>
      <c r="D24">
        <f t="shared" si="1"/>
        <v>3077.1651291695798</v>
      </c>
      <c r="E24">
        <f t="shared" si="0"/>
        <v>74.581632888168755</v>
      </c>
      <c r="F24" s="30" t="s">
        <v>148</v>
      </c>
      <c r="G24" s="30">
        <v>2</v>
      </c>
      <c r="H24">
        <v>19497917</v>
      </c>
      <c r="I24" s="32">
        <v>43551</v>
      </c>
      <c r="J24" s="32" t="s">
        <v>149</v>
      </c>
      <c r="K24" s="32" t="s">
        <v>150</v>
      </c>
      <c r="L24" s="32" t="s">
        <v>151</v>
      </c>
      <c r="N24">
        <v>9</v>
      </c>
      <c r="R24">
        <v>650</v>
      </c>
      <c r="S24">
        <v>6</v>
      </c>
      <c r="T24">
        <v>3</v>
      </c>
      <c r="V24">
        <v>760</v>
      </c>
      <c r="W24">
        <v>0</v>
      </c>
      <c r="X24">
        <v>0</v>
      </c>
    </row>
    <row r="25" spans="1:24" x14ac:dyDescent="0.2">
      <c r="A25">
        <v>24</v>
      </c>
      <c r="B25">
        <v>570</v>
      </c>
      <c r="C25">
        <v>1320</v>
      </c>
      <c r="D25">
        <f t="shared" si="1"/>
        <v>1672.258842997818</v>
      </c>
      <c r="E25">
        <f t="shared" si="0"/>
        <v>78.935148438723033</v>
      </c>
      <c r="F25" s="30" t="s">
        <v>148</v>
      </c>
      <c r="G25" s="30">
        <v>1</v>
      </c>
      <c r="H25">
        <v>19958928</v>
      </c>
      <c r="I25" s="32">
        <v>43551</v>
      </c>
      <c r="J25" s="32" t="s">
        <v>149</v>
      </c>
      <c r="K25" s="32" t="s">
        <v>150</v>
      </c>
      <c r="L25" s="32" t="s">
        <v>151</v>
      </c>
      <c r="N25">
        <v>9</v>
      </c>
      <c r="R25">
        <v>660</v>
      </c>
      <c r="S25">
        <v>5</v>
      </c>
      <c r="T25">
        <v>2</v>
      </c>
      <c r="V25">
        <v>780</v>
      </c>
      <c r="W25">
        <v>0</v>
      </c>
      <c r="X25">
        <v>2</v>
      </c>
    </row>
    <row r="26" spans="1:24" x14ac:dyDescent="0.2">
      <c r="A26">
        <v>25</v>
      </c>
      <c r="B26">
        <v>576</v>
      </c>
      <c r="C26">
        <v>1635</v>
      </c>
      <c r="D26">
        <f t="shared" si="1"/>
        <v>1733.8842542809259</v>
      </c>
      <c r="E26">
        <f t="shared" si="0"/>
        <v>94.296951827275507</v>
      </c>
      <c r="F26" s="30" t="s">
        <v>148</v>
      </c>
      <c r="G26" s="30">
        <v>2</v>
      </c>
      <c r="H26">
        <v>20639065</v>
      </c>
      <c r="I26" s="32">
        <v>43551</v>
      </c>
      <c r="J26" s="32" t="s">
        <v>149</v>
      </c>
      <c r="K26" s="32" t="s">
        <v>150</v>
      </c>
      <c r="L26" s="32" t="s">
        <v>151</v>
      </c>
      <c r="M26">
        <v>13</v>
      </c>
      <c r="N26">
        <v>8</v>
      </c>
      <c r="R26">
        <v>670</v>
      </c>
      <c r="S26">
        <v>3</v>
      </c>
      <c r="T26">
        <v>2</v>
      </c>
      <c r="W26">
        <v>0</v>
      </c>
      <c r="X26">
        <v>0</v>
      </c>
    </row>
    <row r="27" spans="1:24" x14ac:dyDescent="0.2">
      <c r="A27">
        <v>26</v>
      </c>
      <c r="B27">
        <v>664</v>
      </c>
      <c r="C27">
        <v>2110</v>
      </c>
      <c r="D27">
        <f t="shared" si="1"/>
        <v>2834.0850705443236</v>
      </c>
      <c r="E27">
        <f t="shared" si="0"/>
        <v>74.450835013034606</v>
      </c>
      <c r="F27" s="30" t="s">
        <v>148</v>
      </c>
      <c r="G27" s="30">
        <v>1</v>
      </c>
      <c r="H27" s="34">
        <v>9911610</v>
      </c>
      <c r="I27" s="32">
        <v>43551</v>
      </c>
      <c r="J27" s="32" t="s">
        <v>149</v>
      </c>
      <c r="K27" s="32" t="s">
        <v>150</v>
      </c>
      <c r="L27" s="32" t="s">
        <v>151</v>
      </c>
      <c r="N27">
        <v>12</v>
      </c>
      <c r="R27">
        <v>680</v>
      </c>
      <c r="S27">
        <v>1</v>
      </c>
      <c r="T27">
        <v>2</v>
      </c>
    </row>
    <row r="28" spans="1:24" x14ac:dyDescent="0.2">
      <c r="A28">
        <v>27</v>
      </c>
      <c r="B28">
        <v>681</v>
      </c>
      <c r="C28">
        <v>2790</v>
      </c>
      <c r="D28">
        <f t="shared" si="1"/>
        <v>3092.8326312013219</v>
      </c>
      <c r="E28">
        <f t="shared" si="0"/>
        <v>90.20856711914297</v>
      </c>
      <c r="F28" s="30" t="s">
        <v>148</v>
      </c>
      <c r="G28" s="30">
        <v>1</v>
      </c>
      <c r="H28">
        <v>15292264</v>
      </c>
      <c r="I28" s="32">
        <v>43551</v>
      </c>
      <c r="J28" s="32" t="s">
        <v>149</v>
      </c>
      <c r="K28" s="32" t="s">
        <v>150</v>
      </c>
      <c r="L28" s="32" t="s">
        <v>151</v>
      </c>
      <c r="N28">
        <v>12</v>
      </c>
      <c r="R28">
        <v>690</v>
      </c>
      <c r="S28">
        <v>3</v>
      </c>
      <c r="T28">
        <v>2</v>
      </c>
    </row>
    <row r="29" spans="1:24" x14ac:dyDescent="0.2">
      <c r="A29">
        <v>28</v>
      </c>
      <c r="B29">
        <v>660</v>
      </c>
      <c r="C29">
        <v>2135</v>
      </c>
      <c r="D29">
        <f t="shared" si="1"/>
        <v>2775.5166773219953</v>
      </c>
      <c r="E29">
        <f t="shared" si="0"/>
        <v>76.922614713307766</v>
      </c>
      <c r="F29" s="30" t="s">
        <v>148</v>
      </c>
      <c r="G29" s="30">
        <v>1</v>
      </c>
      <c r="H29">
        <v>15235364</v>
      </c>
      <c r="I29" s="32">
        <v>43551</v>
      </c>
      <c r="J29" s="32" t="s">
        <v>149</v>
      </c>
      <c r="K29" s="32" t="s">
        <v>150</v>
      </c>
      <c r="L29" s="32" t="s">
        <v>151</v>
      </c>
      <c r="M29">
        <v>14</v>
      </c>
      <c r="R29">
        <v>700</v>
      </c>
      <c r="S29">
        <v>1</v>
      </c>
      <c r="T29">
        <v>1</v>
      </c>
    </row>
    <row r="30" spans="1:24" x14ac:dyDescent="0.2">
      <c r="A30">
        <v>29</v>
      </c>
      <c r="B30">
        <v>673</v>
      </c>
      <c r="C30">
        <v>2465</v>
      </c>
      <c r="D30">
        <f t="shared" si="1"/>
        <v>2969.0674372451631</v>
      </c>
      <c r="E30">
        <f t="shared" si="0"/>
        <v>83.022701642881515</v>
      </c>
      <c r="F30" s="30" t="s">
        <v>148</v>
      </c>
      <c r="G30" s="30">
        <v>1</v>
      </c>
      <c r="H30">
        <v>19970976</v>
      </c>
      <c r="I30" s="32">
        <v>43551</v>
      </c>
      <c r="J30" s="32" t="s">
        <v>149</v>
      </c>
      <c r="K30" s="32" t="s">
        <v>150</v>
      </c>
      <c r="L30" s="32" t="s">
        <v>151</v>
      </c>
      <c r="M30">
        <v>16</v>
      </c>
      <c r="N30">
        <v>13</v>
      </c>
      <c r="R30">
        <v>710</v>
      </c>
      <c r="S30">
        <v>0</v>
      </c>
      <c r="T30">
        <v>4</v>
      </c>
    </row>
    <row r="31" spans="1:24" x14ac:dyDescent="0.2">
      <c r="A31">
        <v>30</v>
      </c>
      <c r="B31">
        <v>708</v>
      </c>
      <c r="C31">
        <v>2700</v>
      </c>
      <c r="D31">
        <f t="shared" si="1"/>
        <v>3537.6506119096375</v>
      </c>
      <c r="E31">
        <f t="shared" si="0"/>
        <v>76.321838875505279</v>
      </c>
      <c r="F31" s="30" t="s">
        <v>148</v>
      </c>
      <c r="G31" s="30">
        <v>2</v>
      </c>
      <c r="H31">
        <v>12600594</v>
      </c>
      <c r="I31" s="32">
        <v>43551</v>
      </c>
      <c r="J31" s="32" t="s">
        <v>149</v>
      </c>
      <c r="K31" s="32" t="s">
        <v>150</v>
      </c>
      <c r="L31" s="32" t="s">
        <v>151</v>
      </c>
      <c r="N31">
        <v>18</v>
      </c>
      <c r="R31">
        <v>720</v>
      </c>
      <c r="S31">
        <v>0</v>
      </c>
      <c r="T31">
        <v>1</v>
      </c>
    </row>
    <row r="32" spans="1:24" x14ac:dyDescent="0.2">
      <c r="A32">
        <v>31</v>
      </c>
      <c r="B32">
        <v>638</v>
      </c>
      <c r="C32">
        <v>1895</v>
      </c>
      <c r="D32">
        <f t="shared" si="1"/>
        <v>2468.654233205637</v>
      </c>
      <c r="E32">
        <f t="shared" si="0"/>
        <v>76.762471410962803</v>
      </c>
      <c r="F32" s="30" t="s">
        <v>148</v>
      </c>
      <c r="G32" s="30">
        <v>2</v>
      </c>
      <c r="H32">
        <v>21113999</v>
      </c>
      <c r="I32" s="32">
        <v>43551</v>
      </c>
      <c r="J32" s="32" t="s">
        <v>149</v>
      </c>
      <c r="K32" s="32" t="s">
        <v>150</v>
      </c>
      <c r="L32" s="32" t="s">
        <v>151</v>
      </c>
      <c r="N32">
        <v>8</v>
      </c>
      <c r="R32">
        <v>730</v>
      </c>
      <c r="S32">
        <v>1</v>
      </c>
      <c r="T32">
        <v>0</v>
      </c>
    </row>
    <row r="33" spans="1:20" x14ac:dyDescent="0.2">
      <c r="A33">
        <v>32</v>
      </c>
      <c r="B33">
        <v>600</v>
      </c>
      <c r="C33">
        <v>1410</v>
      </c>
      <c r="D33">
        <f t="shared" si="1"/>
        <v>1996.598411843479</v>
      </c>
      <c r="E33">
        <f t="shared" si="0"/>
        <v>70.620110265345403</v>
      </c>
      <c r="F33" s="30" t="s">
        <v>148</v>
      </c>
      <c r="G33" s="30">
        <v>1</v>
      </c>
      <c r="H33">
        <v>20634619</v>
      </c>
      <c r="I33" s="32">
        <v>43551</v>
      </c>
      <c r="J33" s="32" t="s">
        <v>149</v>
      </c>
      <c r="K33" s="32" t="s">
        <v>150</v>
      </c>
      <c r="L33" s="32" t="s">
        <v>151</v>
      </c>
      <c r="N33">
        <v>8</v>
      </c>
      <c r="R33">
        <v>740</v>
      </c>
      <c r="S33">
        <v>0</v>
      </c>
      <c r="T33">
        <v>0</v>
      </c>
    </row>
    <row r="34" spans="1:20" x14ac:dyDescent="0.2">
      <c r="A34">
        <v>33</v>
      </c>
      <c r="B34">
        <v>685</v>
      </c>
      <c r="C34">
        <v>2570</v>
      </c>
      <c r="D34">
        <f t="shared" si="1"/>
        <v>3156.0699128429883</v>
      </c>
      <c r="E34">
        <f t="shared" si="0"/>
        <v>81.430388773769067</v>
      </c>
      <c r="F34" s="30" t="s">
        <v>148</v>
      </c>
      <c r="G34" s="30">
        <v>2</v>
      </c>
      <c r="H34">
        <v>15217793</v>
      </c>
      <c r="I34" s="32">
        <v>43551</v>
      </c>
      <c r="J34" s="32" t="s">
        <v>149</v>
      </c>
      <c r="K34" s="32" t="s">
        <v>150</v>
      </c>
      <c r="L34" s="32" t="s">
        <v>151</v>
      </c>
      <c r="N34">
        <v>13</v>
      </c>
      <c r="R34">
        <v>750</v>
      </c>
      <c r="S34">
        <v>0</v>
      </c>
      <c r="T34">
        <v>0</v>
      </c>
    </row>
    <row r="35" spans="1:20" x14ac:dyDescent="0.2">
      <c r="A35">
        <v>34</v>
      </c>
      <c r="B35">
        <v>609</v>
      </c>
      <c r="C35">
        <v>1965</v>
      </c>
      <c r="D35">
        <f t="shared" si="1"/>
        <v>2102.0225142495519</v>
      </c>
      <c r="E35">
        <f t="shared" si="0"/>
        <v>93.481396449339613</v>
      </c>
      <c r="F35" s="30" t="s">
        <v>148</v>
      </c>
      <c r="G35" s="30">
        <v>2</v>
      </c>
      <c r="H35">
        <v>20292797</v>
      </c>
      <c r="I35" s="32">
        <v>43551</v>
      </c>
      <c r="J35" s="32" t="s">
        <v>149</v>
      </c>
      <c r="K35" s="32" t="s">
        <v>150</v>
      </c>
      <c r="L35" s="32" t="s">
        <v>151</v>
      </c>
      <c r="M35">
        <v>10</v>
      </c>
      <c r="N35">
        <v>9</v>
      </c>
      <c r="R35">
        <v>760</v>
      </c>
      <c r="S35">
        <v>0</v>
      </c>
      <c r="T35">
        <v>0</v>
      </c>
    </row>
    <row r="36" spans="1:20" x14ac:dyDescent="0.2">
      <c r="A36">
        <v>35</v>
      </c>
      <c r="B36">
        <v>657</v>
      </c>
      <c r="C36">
        <v>2120</v>
      </c>
      <c r="D36">
        <f t="shared" si="1"/>
        <v>2732.158668885932</v>
      </c>
      <c r="E36">
        <f t="shared" si="0"/>
        <v>77.59432217984812</v>
      </c>
      <c r="F36" s="30" t="s">
        <v>148</v>
      </c>
      <c r="G36" s="30">
        <v>1</v>
      </c>
      <c r="H36">
        <v>20391947</v>
      </c>
      <c r="I36" s="32">
        <v>43551</v>
      </c>
      <c r="J36" s="32" t="s">
        <v>149</v>
      </c>
      <c r="K36" s="32" t="s">
        <v>150</v>
      </c>
      <c r="L36" s="32" t="s">
        <v>151</v>
      </c>
      <c r="N36">
        <v>20</v>
      </c>
      <c r="R36">
        <v>770</v>
      </c>
      <c r="S36">
        <v>0</v>
      </c>
      <c r="T36">
        <v>1</v>
      </c>
    </row>
    <row r="37" spans="1:20" x14ac:dyDescent="0.2">
      <c r="A37">
        <v>36</v>
      </c>
      <c r="B37">
        <v>636</v>
      </c>
      <c r="C37">
        <v>1910</v>
      </c>
      <c r="D37">
        <f t="shared" si="1"/>
        <v>2442.011988484664</v>
      </c>
      <c r="E37">
        <f t="shared" si="0"/>
        <v>78.21419423846514</v>
      </c>
      <c r="F37" s="30" t="s">
        <v>148</v>
      </c>
      <c r="G37" s="30">
        <v>1</v>
      </c>
      <c r="H37">
        <v>20481572</v>
      </c>
      <c r="I37" s="32">
        <v>43551</v>
      </c>
      <c r="J37" s="32" t="s">
        <v>149</v>
      </c>
      <c r="K37" s="32" t="s">
        <v>150</v>
      </c>
      <c r="L37" s="32" t="s">
        <v>151</v>
      </c>
      <c r="N37">
        <v>13</v>
      </c>
      <c r="R37">
        <v>780</v>
      </c>
      <c r="S37">
        <v>0</v>
      </c>
      <c r="T37">
        <v>1</v>
      </c>
    </row>
    <row r="38" spans="1:20" x14ac:dyDescent="0.2">
      <c r="A38">
        <v>37</v>
      </c>
      <c r="B38">
        <v>609</v>
      </c>
      <c r="C38">
        <v>1935</v>
      </c>
      <c r="D38">
        <f t="shared" si="1"/>
        <v>2102.0225142495519</v>
      </c>
      <c r="E38">
        <f t="shared" si="0"/>
        <v>92.054199556983292</v>
      </c>
      <c r="F38" s="30" t="s">
        <v>148</v>
      </c>
      <c r="G38" s="30">
        <v>2</v>
      </c>
      <c r="H38">
        <v>15521574</v>
      </c>
      <c r="I38" s="32">
        <v>43551</v>
      </c>
      <c r="J38" s="32" t="s">
        <v>149</v>
      </c>
      <c r="K38" s="32" t="s">
        <v>150</v>
      </c>
      <c r="L38" s="32" t="s">
        <v>151</v>
      </c>
      <c r="M38">
        <v>11</v>
      </c>
      <c r="N38">
        <v>9</v>
      </c>
      <c r="S38">
        <v>0</v>
      </c>
      <c r="T38">
        <v>0</v>
      </c>
    </row>
    <row r="39" spans="1:20" x14ac:dyDescent="0.2">
      <c r="A39">
        <v>38</v>
      </c>
      <c r="B39">
        <v>633</v>
      </c>
      <c r="C39">
        <v>1995</v>
      </c>
      <c r="D39">
        <f t="shared" si="1"/>
        <v>2402.4326519746378</v>
      </c>
      <c r="E39">
        <f t="shared" si="0"/>
        <v>83.04082940099255</v>
      </c>
      <c r="F39" s="30" t="s">
        <v>148</v>
      </c>
      <c r="G39" s="30">
        <v>1</v>
      </c>
      <c r="H39">
        <v>15508138</v>
      </c>
      <c r="I39" s="32">
        <v>43551</v>
      </c>
      <c r="J39" s="32" t="s">
        <v>149</v>
      </c>
      <c r="K39" s="32" t="s">
        <v>150</v>
      </c>
      <c r="L39" s="32" t="s">
        <v>151</v>
      </c>
      <c r="M39">
        <v>12</v>
      </c>
      <c r="N39">
        <v>11</v>
      </c>
    </row>
    <row r="40" spans="1:20" x14ac:dyDescent="0.2">
      <c r="A40">
        <v>39</v>
      </c>
      <c r="B40">
        <v>623</v>
      </c>
      <c r="C40">
        <v>1940</v>
      </c>
      <c r="D40">
        <f t="shared" si="1"/>
        <v>2273.7917649455912</v>
      </c>
      <c r="E40">
        <f t="shared" si="0"/>
        <v>85.320038092688819</v>
      </c>
      <c r="F40" s="30" t="s">
        <v>148</v>
      </c>
      <c r="G40" s="30">
        <v>2</v>
      </c>
      <c r="H40">
        <v>19911056</v>
      </c>
      <c r="I40" s="32">
        <v>43551</v>
      </c>
      <c r="J40" s="32" t="s">
        <v>149</v>
      </c>
      <c r="K40" s="32" t="s">
        <v>150</v>
      </c>
      <c r="L40" s="32" t="s">
        <v>151</v>
      </c>
    </row>
    <row r="41" spans="1:20" x14ac:dyDescent="0.2">
      <c r="A41">
        <v>40</v>
      </c>
      <c r="B41">
        <v>632</v>
      </c>
      <c r="C41">
        <v>1940</v>
      </c>
      <c r="D41">
        <f t="shared" si="1"/>
        <v>2389.3414791326691</v>
      </c>
      <c r="E41">
        <f t="shared" si="0"/>
        <v>81.193919619401584</v>
      </c>
      <c r="F41" s="30" t="s">
        <v>148</v>
      </c>
      <c r="G41" s="30">
        <v>1</v>
      </c>
      <c r="H41">
        <v>15514996</v>
      </c>
      <c r="I41" s="32">
        <v>43551</v>
      </c>
      <c r="J41" s="32" t="s">
        <v>149</v>
      </c>
      <c r="K41" s="32" t="s">
        <v>150</v>
      </c>
      <c r="L41" s="32" t="s">
        <v>151</v>
      </c>
    </row>
    <row r="42" spans="1:20" x14ac:dyDescent="0.2">
      <c r="A42">
        <v>41</v>
      </c>
      <c r="B42">
        <v>656</v>
      </c>
      <c r="C42">
        <v>2150</v>
      </c>
      <c r="D42">
        <f t="shared" si="1"/>
        <v>2717.8136084633315</v>
      </c>
      <c r="E42">
        <f t="shared" si="0"/>
        <v>79.107706036383533</v>
      </c>
      <c r="F42" s="30" t="s">
        <v>148</v>
      </c>
      <c r="G42" s="30">
        <v>1</v>
      </c>
      <c r="H42">
        <v>19179972</v>
      </c>
      <c r="I42" s="32">
        <v>43551</v>
      </c>
      <c r="J42" s="32" t="s">
        <v>149</v>
      </c>
      <c r="K42" s="32" t="s">
        <v>150</v>
      </c>
      <c r="L42" s="32" t="s">
        <v>151</v>
      </c>
      <c r="M42">
        <v>12</v>
      </c>
      <c r="N42">
        <v>12</v>
      </c>
    </row>
    <row r="43" spans="1:20" x14ac:dyDescent="0.2">
      <c r="A43">
        <v>42</v>
      </c>
      <c r="B43">
        <v>585</v>
      </c>
      <c r="C43">
        <v>1490</v>
      </c>
      <c r="D43">
        <f t="shared" si="1"/>
        <v>1829.324172677279</v>
      </c>
      <c r="E43">
        <f t="shared" si="0"/>
        <v>81.450845194886028</v>
      </c>
      <c r="F43" s="30" t="s">
        <v>148</v>
      </c>
      <c r="G43" s="30">
        <v>1</v>
      </c>
      <c r="H43">
        <v>13039978</v>
      </c>
      <c r="I43" s="32">
        <v>43551</v>
      </c>
      <c r="J43" s="32" t="s">
        <v>149</v>
      </c>
      <c r="K43" s="32" t="s">
        <v>150</v>
      </c>
      <c r="L43" s="32" t="s">
        <v>151</v>
      </c>
      <c r="N43">
        <v>10</v>
      </c>
    </row>
    <row r="44" spans="1:20" x14ac:dyDescent="0.2">
      <c r="A44">
        <v>43</v>
      </c>
      <c r="B44">
        <v>704</v>
      </c>
      <c r="C44">
        <v>2675</v>
      </c>
      <c r="D44">
        <f t="shared" si="1"/>
        <v>3469.0543976662066</v>
      </c>
      <c r="E44">
        <f t="shared" si="0"/>
        <v>77.110350353675528</v>
      </c>
      <c r="F44" s="30" t="s">
        <v>148</v>
      </c>
      <c r="G44" s="30">
        <v>2</v>
      </c>
      <c r="H44">
        <v>8674295</v>
      </c>
      <c r="I44" s="32">
        <v>43551</v>
      </c>
      <c r="J44" s="32" t="s">
        <v>149</v>
      </c>
      <c r="K44" s="32" t="s">
        <v>150</v>
      </c>
      <c r="L44" s="32" t="s">
        <v>151</v>
      </c>
      <c r="M44">
        <v>13</v>
      </c>
      <c r="N44">
        <v>12</v>
      </c>
    </row>
    <row r="45" spans="1:20" x14ac:dyDescent="0.2">
      <c r="A45">
        <v>44</v>
      </c>
      <c r="B45">
        <v>707</v>
      </c>
      <c r="C45">
        <v>2865</v>
      </c>
      <c r="D45">
        <f t="shared" si="1"/>
        <v>3520.412011214878</v>
      </c>
      <c r="E45">
        <f t="shared" si="0"/>
        <v>81.382519741241921</v>
      </c>
      <c r="F45" s="30" t="s">
        <v>148</v>
      </c>
      <c r="G45" s="30">
        <v>2</v>
      </c>
      <c r="H45">
        <v>19453745</v>
      </c>
      <c r="I45" s="32">
        <v>43551</v>
      </c>
      <c r="J45" s="32" t="s">
        <v>149</v>
      </c>
      <c r="K45" s="32" t="s">
        <v>150</v>
      </c>
      <c r="L45" s="32" t="s">
        <v>151</v>
      </c>
      <c r="M45">
        <v>20</v>
      </c>
      <c r="N45">
        <v>11</v>
      </c>
    </row>
    <row r="46" spans="1:20" x14ac:dyDescent="0.2">
      <c r="A46">
        <v>45</v>
      </c>
      <c r="B46">
        <v>571</v>
      </c>
      <c r="C46">
        <v>1440</v>
      </c>
      <c r="D46">
        <f t="shared" si="1"/>
        <v>1682.4198746908323</v>
      </c>
      <c r="E46">
        <f t="shared" si="0"/>
        <v>85.591000300363177</v>
      </c>
      <c r="F46" s="30" t="s">
        <v>148</v>
      </c>
      <c r="G46" s="30">
        <v>1</v>
      </c>
      <c r="H46">
        <v>14659044</v>
      </c>
      <c r="I46" s="32">
        <v>43551</v>
      </c>
      <c r="J46" s="32" t="s">
        <v>149</v>
      </c>
      <c r="K46" s="32" t="s">
        <v>150</v>
      </c>
      <c r="L46" s="32" t="s">
        <v>151</v>
      </c>
      <c r="N46">
        <v>10</v>
      </c>
    </row>
    <row r="47" spans="1:20" x14ac:dyDescent="0.2">
      <c r="A47">
        <v>46</v>
      </c>
      <c r="B47">
        <v>606</v>
      </c>
      <c r="C47">
        <v>1595</v>
      </c>
      <c r="D47">
        <f t="shared" si="1"/>
        <v>2066.452320088682</v>
      </c>
      <c r="E47">
        <f t="shared" si="0"/>
        <v>77.185424724996821</v>
      </c>
      <c r="F47" s="30" t="s">
        <v>148</v>
      </c>
      <c r="G47" s="30">
        <v>2</v>
      </c>
      <c r="H47">
        <v>15222210</v>
      </c>
      <c r="I47" s="32">
        <v>43551</v>
      </c>
      <c r="J47" s="32" t="s">
        <v>149</v>
      </c>
      <c r="K47" s="32" t="s">
        <v>150</v>
      </c>
      <c r="L47" s="32" t="s">
        <v>151</v>
      </c>
      <c r="N47">
        <v>9</v>
      </c>
    </row>
    <row r="48" spans="1:20" x14ac:dyDescent="0.2">
      <c r="A48">
        <v>47</v>
      </c>
      <c r="B48">
        <v>605</v>
      </c>
      <c r="C48">
        <v>1940</v>
      </c>
      <c r="D48">
        <f t="shared" si="1"/>
        <v>2054.6912657500952</v>
      </c>
      <c r="E48">
        <f t="shared" si="0"/>
        <v>94.418077904846427</v>
      </c>
      <c r="F48" s="30" t="s">
        <v>148</v>
      </c>
      <c r="G48" s="30">
        <v>2</v>
      </c>
      <c r="H48">
        <v>15214060</v>
      </c>
      <c r="I48" s="32">
        <v>43551</v>
      </c>
      <c r="J48" s="32" t="s">
        <v>149</v>
      </c>
      <c r="K48" s="32" t="s">
        <v>150</v>
      </c>
      <c r="L48" s="32" t="s">
        <v>151</v>
      </c>
      <c r="M48">
        <v>9</v>
      </c>
      <c r="N48">
        <v>7</v>
      </c>
    </row>
    <row r="49" spans="1:29" x14ac:dyDescent="0.2">
      <c r="A49">
        <v>48</v>
      </c>
      <c r="B49">
        <v>589</v>
      </c>
      <c r="C49">
        <v>1605</v>
      </c>
      <c r="D49">
        <f t="shared" si="1"/>
        <v>1872.9166857565206</v>
      </c>
      <c r="E49">
        <f t="shared" si="0"/>
        <v>85.695216034219811</v>
      </c>
      <c r="F49" s="30" t="s">
        <v>148</v>
      </c>
      <c r="G49" s="30">
        <v>1</v>
      </c>
      <c r="H49">
        <v>16153191</v>
      </c>
      <c r="I49" s="32">
        <v>43551</v>
      </c>
      <c r="J49" s="32" t="s">
        <v>149</v>
      </c>
      <c r="K49" s="32" t="s">
        <v>150</v>
      </c>
      <c r="L49" s="32" t="s">
        <v>151</v>
      </c>
    </row>
    <row r="50" spans="1:29" x14ac:dyDescent="0.2">
      <c r="A50">
        <v>49</v>
      </c>
      <c r="B50">
        <v>607</v>
      </c>
      <c r="C50">
        <v>1520</v>
      </c>
      <c r="D50">
        <f t="shared" si="1"/>
        <v>2078.2611364050886</v>
      </c>
      <c r="E50">
        <f t="shared" si="0"/>
        <v>73.138065923190425</v>
      </c>
      <c r="F50" s="30" t="s">
        <v>148</v>
      </c>
      <c r="G50" s="30">
        <v>1</v>
      </c>
      <c r="H50">
        <v>15200073</v>
      </c>
      <c r="I50" s="32">
        <v>43551</v>
      </c>
      <c r="J50" s="32" t="s">
        <v>149</v>
      </c>
      <c r="K50" s="32" t="s">
        <v>150</v>
      </c>
      <c r="L50" s="32" t="s">
        <v>151</v>
      </c>
      <c r="M50" s="35" t="s">
        <v>19</v>
      </c>
      <c r="N50">
        <v>5</v>
      </c>
    </row>
    <row r="51" spans="1:29" x14ac:dyDescent="0.2">
      <c r="A51">
        <v>50</v>
      </c>
      <c r="B51">
        <v>632</v>
      </c>
      <c r="C51">
        <v>2070</v>
      </c>
      <c r="D51">
        <f t="shared" si="1"/>
        <v>2389.3414791326691</v>
      </c>
      <c r="E51">
        <f t="shared" si="0"/>
        <v>86.634749284619204</v>
      </c>
      <c r="F51" s="30" t="s">
        <v>148</v>
      </c>
      <c r="G51" s="30">
        <v>1</v>
      </c>
      <c r="H51">
        <v>21141631</v>
      </c>
      <c r="I51" s="32">
        <v>43551</v>
      </c>
      <c r="J51" s="32" t="s">
        <v>149</v>
      </c>
      <c r="K51" s="32" t="s">
        <v>150</v>
      </c>
      <c r="L51" s="32" t="s">
        <v>151</v>
      </c>
      <c r="M51">
        <v>14</v>
      </c>
      <c r="N51">
        <v>13</v>
      </c>
    </row>
    <row r="52" spans="1:29" x14ac:dyDescent="0.2">
      <c r="A52">
        <v>51</v>
      </c>
      <c r="B52">
        <v>568</v>
      </c>
      <c r="C52">
        <v>1435</v>
      </c>
      <c r="D52">
        <f t="shared" si="1"/>
        <v>1652.0677301899448</v>
      </c>
      <c r="E52">
        <f t="shared" si="0"/>
        <v>86.860845580163499</v>
      </c>
      <c r="F52" s="30" t="s">
        <v>148</v>
      </c>
      <c r="G52" s="30">
        <v>1</v>
      </c>
      <c r="H52">
        <v>19774808</v>
      </c>
      <c r="I52" s="32">
        <v>43551</v>
      </c>
      <c r="J52" s="32" t="s">
        <v>149</v>
      </c>
      <c r="K52" s="32" t="s">
        <v>150</v>
      </c>
      <c r="L52" s="32" t="s">
        <v>151</v>
      </c>
      <c r="M52">
        <v>9</v>
      </c>
    </row>
    <row r="53" spans="1:29" x14ac:dyDescent="0.2">
      <c r="A53">
        <v>52</v>
      </c>
      <c r="B53">
        <v>555</v>
      </c>
      <c r="C53">
        <v>1270</v>
      </c>
      <c r="D53">
        <f t="shared" si="1"/>
        <v>1525.0235478755976</v>
      </c>
      <c r="E53">
        <f t="shared" si="0"/>
        <v>83.277402619070841</v>
      </c>
      <c r="F53" s="30" t="s">
        <v>148</v>
      </c>
      <c r="G53" s="30">
        <v>1</v>
      </c>
      <c r="H53">
        <v>15479448</v>
      </c>
      <c r="I53" s="32">
        <v>43551</v>
      </c>
      <c r="J53" s="32" t="s">
        <v>149</v>
      </c>
      <c r="K53" s="32" t="s">
        <v>150</v>
      </c>
      <c r="L53" s="32" t="s">
        <v>151</v>
      </c>
      <c r="M53">
        <v>11</v>
      </c>
      <c r="N53">
        <v>9</v>
      </c>
    </row>
    <row r="54" spans="1:29" x14ac:dyDescent="0.2">
      <c r="A54">
        <v>53</v>
      </c>
      <c r="B54">
        <v>653</v>
      </c>
      <c r="C54">
        <v>2170</v>
      </c>
      <c r="D54">
        <f t="shared" si="1"/>
        <v>2675.0995880745454</v>
      </c>
      <c r="E54">
        <f t="shared" si="0"/>
        <v>81.118475352235365</v>
      </c>
      <c r="F54" s="30" t="s">
        <v>148</v>
      </c>
      <c r="G54" s="30">
        <v>1</v>
      </c>
      <c r="H54">
        <v>20432764</v>
      </c>
      <c r="I54" s="32">
        <v>43551</v>
      </c>
      <c r="J54" s="32" t="s">
        <v>149</v>
      </c>
      <c r="K54" s="32" t="s">
        <v>150</v>
      </c>
      <c r="L54" s="32" t="s">
        <v>151</v>
      </c>
      <c r="M54">
        <v>17</v>
      </c>
      <c r="N54">
        <v>15</v>
      </c>
    </row>
    <row r="55" spans="1:29" x14ac:dyDescent="0.2">
      <c r="A55">
        <v>54</v>
      </c>
      <c r="B55">
        <v>576</v>
      </c>
      <c r="C55">
        <v>1600</v>
      </c>
      <c r="D55">
        <f t="shared" si="1"/>
        <v>1733.8842542809259</v>
      </c>
      <c r="E55">
        <f t="shared" si="0"/>
        <v>92.27836264442864</v>
      </c>
      <c r="F55" s="30" t="s">
        <v>148</v>
      </c>
      <c r="G55" s="30">
        <v>2</v>
      </c>
      <c r="H55">
        <v>15518311</v>
      </c>
      <c r="I55" s="32">
        <v>43551</v>
      </c>
      <c r="J55" s="32" t="s">
        <v>149</v>
      </c>
      <c r="K55" s="32" t="s">
        <v>150</v>
      </c>
      <c r="L55" s="32" t="s">
        <v>151</v>
      </c>
      <c r="M55">
        <v>12</v>
      </c>
      <c r="N55">
        <v>9</v>
      </c>
    </row>
    <row r="56" spans="1:29" x14ac:dyDescent="0.2">
      <c r="A56">
        <v>55</v>
      </c>
      <c r="B56">
        <v>595</v>
      </c>
      <c r="C56">
        <v>1640</v>
      </c>
      <c r="D56">
        <f t="shared" si="1"/>
        <v>1939.6824374265827</v>
      </c>
      <c r="E56">
        <f t="shared" si="0"/>
        <v>84.549922624232366</v>
      </c>
      <c r="F56" s="30" t="s">
        <v>148</v>
      </c>
      <c r="G56" s="30">
        <v>2</v>
      </c>
      <c r="H56">
        <v>20385406</v>
      </c>
      <c r="I56" s="32">
        <v>43551</v>
      </c>
      <c r="J56" s="32" t="s">
        <v>149</v>
      </c>
      <c r="K56" s="32" t="s">
        <v>150</v>
      </c>
      <c r="L56" s="32" t="s">
        <v>151</v>
      </c>
      <c r="N56">
        <v>7</v>
      </c>
    </row>
    <row r="57" spans="1:29" x14ac:dyDescent="0.2">
      <c r="A57">
        <v>56</v>
      </c>
      <c r="B57">
        <v>549</v>
      </c>
      <c r="C57">
        <v>1265</v>
      </c>
      <c r="D57">
        <f t="shared" si="1"/>
        <v>1468.7978306357456</v>
      </c>
      <c r="E57">
        <f t="shared" si="0"/>
        <v>86.124854872127969</v>
      </c>
      <c r="F57" s="30" t="s">
        <v>148</v>
      </c>
      <c r="G57" s="30">
        <v>1</v>
      </c>
      <c r="H57">
        <v>14014062</v>
      </c>
      <c r="I57" s="32">
        <v>43551</v>
      </c>
      <c r="J57" s="32" t="s">
        <v>149</v>
      </c>
      <c r="K57" s="32" t="s">
        <v>150</v>
      </c>
      <c r="L57" s="32" t="s">
        <v>151</v>
      </c>
      <c r="M57">
        <v>7</v>
      </c>
      <c r="N57">
        <v>5</v>
      </c>
      <c r="S57" s="36"/>
      <c r="T57" s="37"/>
      <c r="U57" s="89" t="s">
        <v>2</v>
      </c>
      <c r="V57" s="89"/>
      <c r="W57" s="89"/>
      <c r="X57" s="90" t="s">
        <v>3</v>
      </c>
      <c r="Y57" s="89"/>
      <c r="Z57" s="91"/>
      <c r="AA57" s="89" t="s">
        <v>157</v>
      </c>
      <c r="AB57" s="89"/>
      <c r="AC57" s="91"/>
    </row>
    <row r="58" spans="1:29" x14ac:dyDescent="0.2">
      <c r="A58">
        <v>57</v>
      </c>
      <c r="B58">
        <v>590</v>
      </c>
      <c r="C58">
        <v>1600</v>
      </c>
      <c r="D58">
        <f t="shared" si="1"/>
        <v>1883.9290902757534</v>
      </c>
      <c r="E58">
        <f t="shared" si="0"/>
        <v>84.928886562593803</v>
      </c>
      <c r="F58" s="30" t="s">
        <v>148</v>
      </c>
      <c r="G58" s="30">
        <v>1</v>
      </c>
      <c r="H58">
        <v>15516283</v>
      </c>
      <c r="I58" s="32">
        <v>43551</v>
      </c>
      <c r="J58" s="32" t="s">
        <v>149</v>
      </c>
      <c r="K58" s="32" t="s">
        <v>150</v>
      </c>
      <c r="L58" s="32" t="s">
        <v>151</v>
      </c>
      <c r="N58">
        <v>10</v>
      </c>
      <c r="S58" s="38" t="s">
        <v>5</v>
      </c>
      <c r="T58" s="31" t="s">
        <v>158</v>
      </c>
      <c r="U58" s="31" t="s">
        <v>159</v>
      </c>
      <c r="V58" s="31" t="s">
        <v>160</v>
      </c>
      <c r="W58" s="31" t="s">
        <v>161</v>
      </c>
      <c r="X58" s="39" t="s">
        <v>159</v>
      </c>
      <c r="Y58" s="31" t="s">
        <v>160</v>
      </c>
      <c r="Z58" s="40" t="s">
        <v>161</v>
      </c>
      <c r="AA58" s="31" t="s">
        <v>159</v>
      </c>
      <c r="AB58" s="31" t="s">
        <v>160</v>
      </c>
      <c r="AC58" s="40" t="s">
        <v>161</v>
      </c>
    </row>
    <row r="59" spans="1:29" x14ac:dyDescent="0.2">
      <c r="A59">
        <v>58</v>
      </c>
      <c r="B59">
        <v>632</v>
      </c>
      <c r="C59">
        <v>1875</v>
      </c>
      <c r="D59">
        <f t="shared" si="1"/>
        <v>2389.3414791326691</v>
      </c>
      <c r="E59">
        <f t="shared" si="0"/>
        <v>78.473504786792759</v>
      </c>
      <c r="F59" s="30" t="s">
        <v>148</v>
      </c>
      <c r="G59" s="30">
        <v>1</v>
      </c>
      <c r="H59">
        <v>20444977</v>
      </c>
      <c r="I59" s="32">
        <v>43551</v>
      </c>
      <c r="J59" s="32" t="s">
        <v>149</v>
      </c>
      <c r="K59" s="32" t="s">
        <v>150</v>
      </c>
      <c r="L59" s="32" t="s">
        <v>151</v>
      </c>
      <c r="N59">
        <v>13</v>
      </c>
      <c r="S59" s="41" t="s">
        <v>155</v>
      </c>
      <c r="T59" s="30">
        <v>58</v>
      </c>
      <c r="U59" s="3">
        <v>616</v>
      </c>
      <c r="V59" s="30">
        <v>6</v>
      </c>
      <c r="W59" s="30" t="s">
        <v>162</v>
      </c>
      <c r="X59" s="42">
        <v>1804</v>
      </c>
      <c r="Y59" s="30">
        <v>51</v>
      </c>
      <c r="Z59" s="43" t="s">
        <v>163</v>
      </c>
      <c r="AA59" s="30">
        <v>81.7</v>
      </c>
      <c r="AB59" s="30">
        <v>0.92</v>
      </c>
      <c r="AC59" s="44" t="s">
        <v>164</v>
      </c>
    </row>
    <row r="60" spans="1:29" x14ac:dyDescent="0.2">
      <c r="A60">
        <v>59</v>
      </c>
      <c r="B60">
        <v>585</v>
      </c>
      <c r="C60">
        <v>1615</v>
      </c>
      <c r="D60">
        <f t="shared" si="1"/>
        <v>1829.324172677279</v>
      </c>
      <c r="E60">
        <f t="shared" si="0"/>
        <v>88.283969791772435</v>
      </c>
      <c r="F60" s="30" t="s">
        <v>148</v>
      </c>
      <c r="G60" s="30">
        <v>1</v>
      </c>
      <c r="H60">
        <v>20236102</v>
      </c>
      <c r="I60" s="32">
        <v>43551</v>
      </c>
      <c r="J60" s="32" t="s">
        <v>149</v>
      </c>
      <c r="K60" s="32" t="s">
        <v>150</v>
      </c>
      <c r="L60" s="32" t="s">
        <v>151</v>
      </c>
      <c r="M60">
        <v>12</v>
      </c>
      <c r="N60">
        <v>8</v>
      </c>
      <c r="S60" s="38" t="s">
        <v>156</v>
      </c>
      <c r="T60" s="31">
        <v>40</v>
      </c>
      <c r="U60" s="45">
        <v>646</v>
      </c>
      <c r="V60" s="31">
        <v>8</v>
      </c>
      <c r="W60" s="31" t="s">
        <v>165</v>
      </c>
      <c r="X60" s="39">
        <v>2163</v>
      </c>
      <c r="Y60" s="31">
        <v>85</v>
      </c>
      <c r="Z60" s="40" t="s">
        <v>166</v>
      </c>
      <c r="AA60" s="31">
        <v>83</v>
      </c>
      <c r="AB60" s="31">
        <v>1.1399999999999999</v>
      </c>
      <c r="AC60" s="40" t="s">
        <v>167</v>
      </c>
    </row>
    <row r="61" spans="1:29" ht="17" x14ac:dyDescent="0.2">
      <c r="A61">
        <v>60</v>
      </c>
      <c r="B61">
        <v>540</v>
      </c>
      <c r="C61">
        <v>1365</v>
      </c>
      <c r="D61">
        <f t="shared" si="1"/>
        <v>1387.2439323927183</v>
      </c>
      <c r="E61">
        <f t="shared" si="0"/>
        <v>98.396537777292565</v>
      </c>
      <c r="F61" s="30" t="s">
        <v>148</v>
      </c>
      <c r="G61" s="30">
        <v>1</v>
      </c>
      <c r="H61">
        <v>14163316</v>
      </c>
      <c r="I61" s="32">
        <v>43551</v>
      </c>
      <c r="J61" s="32" t="s">
        <v>149</v>
      </c>
      <c r="K61" s="32" t="s">
        <v>150</v>
      </c>
      <c r="L61" s="32" t="s">
        <v>151</v>
      </c>
      <c r="M61">
        <v>8</v>
      </c>
      <c r="N61">
        <v>8</v>
      </c>
      <c r="S61" s="46" t="s">
        <v>168</v>
      </c>
      <c r="T61" s="30"/>
      <c r="U61" s="3"/>
      <c r="V61" s="30"/>
      <c r="W61" s="30"/>
      <c r="X61" s="30"/>
      <c r="Y61" s="30"/>
      <c r="Z61" s="30"/>
      <c r="AA61" s="30"/>
      <c r="AB61" s="30"/>
      <c r="AC61" s="30"/>
    </row>
    <row r="62" spans="1:29" x14ac:dyDescent="0.2">
      <c r="A62">
        <v>61</v>
      </c>
      <c r="B62">
        <v>646</v>
      </c>
      <c r="C62">
        <v>1945</v>
      </c>
      <c r="D62">
        <f t="shared" si="1"/>
        <v>2577.2917418416364</v>
      </c>
      <c r="E62">
        <f t="shared" si="0"/>
        <v>75.466815355958715</v>
      </c>
      <c r="F62" s="30" t="s">
        <v>148</v>
      </c>
      <c r="G62" s="30">
        <v>1</v>
      </c>
      <c r="H62">
        <v>15555119</v>
      </c>
      <c r="I62" s="32">
        <v>43551</v>
      </c>
      <c r="J62" s="32" t="s">
        <v>149</v>
      </c>
      <c r="K62" s="32" t="s">
        <v>150</v>
      </c>
      <c r="L62" s="32" t="s">
        <v>151</v>
      </c>
      <c r="M62">
        <v>10</v>
      </c>
      <c r="S62" s="47" t="s">
        <v>169</v>
      </c>
      <c r="T62" s="48"/>
      <c r="U62" s="49"/>
      <c r="V62" s="30"/>
      <c r="W62" s="30"/>
      <c r="X62" s="30"/>
      <c r="Y62" s="30"/>
      <c r="Z62" s="30"/>
      <c r="AA62" s="30"/>
      <c r="AB62" s="30"/>
      <c r="AC62" s="30"/>
    </row>
    <row r="63" spans="1:29" x14ac:dyDescent="0.2">
      <c r="A63">
        <v>62</v>
      </c>
      <c r="B63">
        <v>631</v>
      </c>
      <c r="C63">
        <v>1880</v>
      </c>
      <c r="D63">
        <f t="shared" si="1"/>
        <v>2376.3010808569875</v>
      </c>
      <c r="E63">
        <f t="shared" si="0"/>
        <v>79.114553923528845</v>
      </c>
      <c r="F63" s="30" t="s">
        <v>148</v>
      </c>
      <c r="G63" s="30">
        <v>2</v>
      </c>
      <c r="H63">
        <v>14111268</v>
      </c>
      <c r="I63" s="32">
        <v>43551</v>
      </c>
      <c r="J63" s="32" t="s">
        <v>149</v>
      </c>
      <c r="K63" s="32" t="s">
        <v>150</v>
      </c>
      <c r="L63" s="32" t="s">
        <v>151</v>
      </c>
      <c r="S63" s="47"/>
      <c r="T63" s="47" t="s">
        <v>170</v>
      </c>
      <c r="U63" s="49"/>
      <c r="V63" s="30"/>
      <c r="W63" s="30"/>
      <c r="X63" s="30"/>
      <c r="Y63" s="30"/>
      <c r="Z63" s="30"/>
      <c r="AA63" s="30"/>
      <c r="AB63" s="30"/>
      <c r="AC63" s="30"/>
    </row>
    <row r="64" spans="1:29" x14ac:dyDescent="0.2">
      <c r="A64">
        <v>63</v>
      </c>
      <c r="B64">
        <v>543</v>
      </c>
      <c r="C64">
        <v>1240</v>
      </c>
      <c r="D64">
        <f t="shared" si="1"/>
        <v>1414.0612166085623</v>
      </c>
      <c r="E64">
        <f t="shared" si="0"/>
        <v>87.690687322149671</v>
      </c>
      <c r="F64" s="30" t="s">
        <v>148</v>
      </c>
      <c r="G64" s="30">
        <v>1</v>
      </c>
      <c r="H64">
        <v>19335967</v>
      </c>
      <c r="I64" s="32">
        <v>43551</v>
      </c>
      <c r="J64" s="32" t="s">
        <v>149</v>
      </c>
      <c r="K64" s="32" t="s">
        <v>150</v>
      </c>
      <c r="L64" s="32" t="s">
        <v>151</v>
      </c>
      <c r="M64">
        <v>10</v>
      </c>
    </row>
    <row r="65" spans="1:19" x14ac:dyDescent="0.2">
      <c r="A65">
        <v>64</v>
      </c>
      <c r="B65">
        <v>592</v>
      </c>
      <c r="C65">
        <v>1515</v>
      </c>
      <c r="D65">
        <f t="shared" si="1"/>
        <v>1906.0918237417638</v>
      </c>
      <c r="E65">
        <f t="shared" si="0"/>
        <v>79.482005070772047</v>
      </c>
      <c r="F65" s="30" t="s">
        <v>148</v>
      </c>
      <c r="G65" s="30">
        <v>2</v>
      </c>
      <c r="H65">
        <v>13678236</v>
      </c>
      <c r="I65" s="32">
        <v>43551</v>
      </c>
      <c r="J65" s="32" t="s">
        <v>149</v>
      </c>
      <c r="K65" s="32" t="s">
        <v>150</v>
      </c>
      <c r="L65" s="32" t="s">
        <v>151</v>
      </c>
      <c r="N65">
        <v>8</v>
      </c>
      <c r="S65" s="50" t="s">
        <v>171</v>
      </c>
    </row>
    <row r="66" spans="1:19" x14ac:dyDescent="0.2">
      <c r="A66">
        <v>65</v>
      </c>
      <c r="B66">
        <v>649</v>
      </c>
      <c r="C66">
        <v>2130</v>
      </c>
      <c r="D66">
        <f t="shared" ref="D66:D99" si="2">10^(-6.301+3.456*LOG10(B66))</f>
        <v>2618.8925013340627</v>
      </c>
      <c r="E66">
        <f t="shared" si="0"/>
        <v>81.332089763706563</v>
      </c>
      <c r="F66" s="30" t="s">
        <v>148</v>
      </c>
      <c r="G66" s="30">
        <v>1</v>
      </c>
      <c r="H66">
        <v>15522104</v>
      </c>
      <c r="I66" s="32">
        <v>43551</v>
      </c>
      <c r="J66" s="32" t="s">
        <v>149</v>
      </c>
      <c r="K66" s="32" t="s">
        <v>150</v>
      </c>
      <c r="L66" s="32" t="s">
        <v>151</v>
      </c>
      <c r="N66">
        <v>15</v>
      </c>
      <c r="S66" s="50" t="s">
        <v>172</v>
      </c>
    </row>
    <row r="67" spans="1:19" x14ac:dyDescent="0.2">
      <c r="A67">
        <v>66</v>
      </c>
      <c r="B67">
        <v>553</v>
      </c>
      <c r="C67">
        <v>1480</v>
      </c>
      <c r="D67">
        <f t="shared" si="2"/>
        <v>1506.1147223318512</v>
      </c>
      <c r="E67">
        <f t="shared" ref="E67:E99" si="3">C67/D67*100</f>
        <v>98.266086776482808</v>
      </c>
      <c r="F67" s="30" t="s">
        <v>148</v>
      </c>
      <c r="G67" s="30">
        <v>1</v>
      </c>
      <c r="H67">
        <v>16291802</v>
      </c>
      <c r="I67" s="32">
        <v>43551</v>
      </c>
      <c r="J67" s="32" t="s">
        <v>149</v>
      </c>
      <c r="K67" s="32" t="s">
        <v>150</v>
      </c>
      <c r="L67" s="32" t="s">
        <v>151</v>
      </c>
      <c r="N67">
        <v>8</v>
      </c>
    </row>
    <row r="68" spans="1:19" x14ac:dyDescent="0.2">
      <c r="A68">
        <v>67</v>
      </c>
      <c r="B68">
        <v>684</v>
      </c>
      <c r="C68">
        <v>2305</v>
      </c>
      <c r="D68">
        <f t="shared" si="2"/>
        <v>3140.1752591105292</v>
      </c>
      <c r="E68">
        <f t="shared" si="3"/>
        <v>73.40354629291943</v>
      </c>
      <c r="F68" s="30" t="s">
        <v>148</v>
      </c>
      <c r="G68" s="30">
        <v>1</v>
      </c>
      <c r="H68">
        <v>19957471</v>
      </c>
      <c r="I68" s="32">
        <v>43551</v>
      </c>
      <c r="J68" s="32" t="s">
        <v>149</v>
      </c>
      <c r="K68" s="32" t="s">
        <v>150</v>
      </c>
      <c r="L68" s="32" t="s">
        <v>151</v>
      </c>
      <c r="M68">
        <v>14</v>
      </c>
      <c r="N68">
        <v>16</v>
      </c>
    </row>
    <row r="69" spans="1:19" x14ac:dyDescent="0.2">
      <c r="A69">
        <v>68</v>
      </c>
      <c r="B69">
        <v>613</v>
      </c>
      <c r="C69">
        <v>1930</v>
      </c>
      <c r="D69">
        <f t="shared" si="2"/>
        <v>2150.1234705596767</v>
      </c>
      <c r="E69">
        <f t="shared" si="3"/>
        <v>89.762286976832144</v>
      </c>
      <c r="F69" s="30" t="s">
        <v>148</v>
      </c>
      <c r="G69" s="30">
        <v>1</v>
      </c>
      <c r="H69">
        <v>15970727</v>
      </c>
      <c r="I69" s="32">
        <v>43551</v>
      </c>
      <c r="J69" s="32" t="s">
        <v>149</v>
      </c>
      <c r="K69" s="32" t="s">
        <v>150</v>
      </c>
      <c r="L69" s="32" t="s">
        <v>151</v>
      </c>
      <c r="N69">
        <v>11</v>
      </c>
    </row>
    <row r="70" spans="1:19" x14ac:dyDescent="0.2">
      <c r="A70">
        <v>69</v>
      </c>
      <c r="B70">
        <v>663</v>
      </c>
      <c r="C70">
        <v>2425</v>
      </c>
      <c r="D70">
        <f t="shared" si="2"/>
        <v>2819.3614302798505</v>
      </c>
      <c r="E70">
        <f t="shared" si="3"/>
        <v>86.012384717886064</v>
      </c>
      <c r="F70" s="30" t="s">
        <v>148</v>
      </c>
      <c r="G70" s="30">
        <v>2</v>
      </c>
      <c r="H70">
        <v>16322635</v>
      </c>
      <c r="I70" s="32">
        <v>43551</v>
      </c>
      <c r="J70" s="32" t="s">
        <v>149</v>
      </c>
      <c r="K70" s="32" t="s">
        <v>150</v>
      </c>
      <c r="L70" s="32" t="s">
        <v>151</v>
      </c>
      <c r="M70">
        <v>8</v>
      </c>
      <c r="S70" s="51"/>
    </row>
    <row r="71" spans="1:19" x14ac:dyDescent="0.2">
      <c r="A71">
        <v>70</v>
      </c>
      <c r="B71">
        <v>609</v>
      </c>
      <c r="C71">
        <v>1835</v>
      </c>
      <c r="D71">
        <f t="shared" si="2"/>
        <v>2102.0225142495519</v>
      </c>
      <c r="E71">
        <f t="shared" si="3"/>
        <v>87.29687658246219</v>
      </c>
      <c r="F71" s="30" t="s">
        <v>148</v>
      </c>
      <c r="G71" s="30">
        <v>1</v>
      </c>
      <c r="H71">
        <v>13102602</v>
      </c>
      <c r="I71" s="32">
        <v>43551</v>
      </c>
      <c r="J71" s="32" t="s">
        <v>149</v>
      </c>
      <c r="K71" s="32" t="s">
        <v>150</v>
      </c>
      <c r="L71" s="32" t="s">
        <v>151</v>
      </c>
      <c r="M71">
        <v>9</v>
      </c>
      <c r="N71">
        <v>10</v>
      </c>
    </row>
    <row r="72" spans="1:19" x14ac:dyDescent="0.2">
      <c r="A72">
        <v>71</v>
      </c>
      <c r="B72">
        <v>545</v>
      </c>
      <c r="C72">
        <v>1350</v>
      </c>
      <c r="D72">
        <f t="shared" si="2"/>
        <v>1432.1427601599141</v>
      </c>
      <c r="E72">
        <f t="shared" si="3"/>
        <v>94.264345535584596</v>
      </c>
      <c r="F72" s="30" t="s">
        <v>148</v>
      </c>
      <c r="G72" s="30">
        <v>1</v>
      </c>
      <c r="H72">
        <v>20307810</v>
      </c>
      <c r="I72" s="32">
        <v>43551</v>
      </c>
      <c r="J72" s="32" t="s">
        <v>149</v>
      </c>
      <c r="K72" s="32" t="s">
        <v>150</v>
      </c>
      <c r="L72" s="32" t="s">
        <v>151</v>
      </c>
      <c r="M72">
        <v>9</v>
      </c>
      <c r="N72">
        <v>9</v>
      </c>
    </row>
    <row r="73" spans="1:19" x14ac:dyDescent="0.2">
      <c r="A73">
        <v>72</v>
      </c>
      <c r="B73">
        <v>690</v>
      </c>
      <c r="C73">
        <v>2510</v>
      </c>
      <c r="D73">
        <f t="shared" si="2"/>
        <v>3236.4019754550973</v>
      </c>
      <c r="E73">
        <f t="shared" si="3"/>
        <v>77.55526102863189</v>
      </c>
      <c r="F73" s="30" t="s">
        <v>148</v>
      </c>
      <c r="G73" s="30">
        <v>1</v>
      </c>
      <c r="H73">
        <v>15979023</v>
      </c>
      <c r="I73" s="32">
        <v>43551</v>
      </c>
      <c r="J73" s="32" t="s">
        <v>149</v>
      </c>
      <c r="K73" s="32" t="s">
        <v>150</v>
      </c>
      <c r="L73" s="32" t="s">
        <v>151</v>
      </c>
      <c r="M73">
        <v>18</v>
      </c>
      <c r="N73">
        <v>16</v>
      </c>
    </row>
    <row r="74" spans="1:19" x14ac:dyDescent="0.2">
      <c r="A74">
        <v>73</v>
      </c>
      <c r="B74">
        <v>597</v>
      </c>
      <c r="C74">
        <v>1610</v>
      </c>
      <c r="D74">
        <f t="shared" si="2"/>
        <v>1962.3085150152319</v>
      </c>
      <c r="E74">
        <f t="shared" si="3"/>
        <v>82.04622197175263</v>
      </c>
      <c r="F74" s="30" t="s">
        <v>148</v>
      </c>
      <c r="G74" s="30">
        <v>1</v>
      </c>
      <c r="H74">
        <v>11255949</v>
      </c>
      <c r="I74" s="32">
        <v>43551</v>
      </c>
      <c r="J74" s="32" t="s">
        <v>149</v>
      </c>
      <c r="K74" s="32" t="s">
        <v>150</v>
      </c>
      <c r="L74" s="32" t="s">
        <v>151</v>
      </c>
      <c r="N74">
        <v>10</v>
      </c>
    </row>
    <row r="75" spans="1:19" x14ac:dyDescent="0.2">
      <c r="A75">
        <v>74</v>
      </c>
      <c r="B75">
        <v>640</v>
      </c>
      <c r="C75">
        <v>2020</v>
      </c>
      <c r="D75">
        <f t="shared" si="2"/>
        <v>2495.5023897251385</v>
      </c>
      <c r="E75">
        <f t="shared" si="3"/>
        <v>80.945624749431246</v>
      </c>
      <c r="F75" s="30" t="s">
        <v>148</v>
      </c>
      <c r="G75" s="30">
        <v>2</v>
      </c>
      <c r="H75">
        <v>20463146</v>
      </c>
      <c r="I75" s="32">
        <v>43551</v>
      </c>
      <c r="J75" s="32" t="s">
        <v>149</v>
      </c>
      <c r="K75" s="32" t="s">
        <v>150</v>
      </c>
      <c r="L75" s="32" t="s">
        <v>151</v>
      </c>
      <c r="M75">
        <v>12</v>
      </c>
    </row>
    <row r="76" spans="1:19" x14ac:dyDescent="0.2">
      <c r="A76">
        <v>75</v>
      </c>
      <c r="B76">
        <v>608</v>
      </c>
      <c r="C76">
        <v>1870</v>
      </c>
      <c r="D76">
        <f t="shared" si="2"/>
        <v>2090.1178294972915</v>
      </c>
      <c r="E76">
        <f t="shared" si="3"/>
        <v>89.468640169906905</v>
      </c>
      <c r="F76" s="30" t="s">
        <v>148</v>
      </c>
      <c r="G76" s="30">
        <v>2</v>
      </c>
      <c r="H76">
        <v>19829394</v>
      </c>
      <c r="I76" s="32">
        <v>43551</v>
      </c>
      <c r="J76" s="32" t="s">
        <v>149</v>
      </c>
      <c r="K76" s="32" t="s">
        <v>150</v>
      </c>
      <c r="L76" s="32" t="s">
        <v>151</v>
      </c>
      <c r="N76">
        <v>9</v>
      </c>
    </row>
    <row r="77" spans="1:19" x14ac:dyDescent="0.2">
      <c r="A77">
        <v>76</v>
      </c>
      <c r="B77">
        <v>676</v>
      </c>
      <c r="C77">
        <v>2445</v>
      </c>
      <c r="D77">
        <f t="shared" si="2"/>
        <v>3015.058764996149</v>
      </c>
      <c r="E77">
        <f t="shared" si="3"/>
        <v>81.09294679047899</v>
      </c>
      <c r="F77" s="30" t="s">
        <v>148</v>
      </c>
      <c r="G77" s="30">
        <v>2</v>
      </c>
      <c r="H77">
        <v>20387085</v>
      </c>
      <c r="I77" s="32">
        <v>43551</v>
      </c>
      <c r="J77" s="32" t="s">
        <v>149</v>
      </c>
      <c r="K77" s="32" t="s">
        <v>150</v>
      </c>
      <c r="L77" s="32" t="s">
        <v>151</v>
      </c>
      <c r="N77">
        <v>12</v>
      </c>
    </row>
    <row r="78" spans="1:19" x14ac:dyDescent="0.2">
      <c r="A78">
        <v>77</v>
      </c>
      <c r="B78">
        <v>620</v>
      </c>
      <c r="C78">
        <v>2080</v>
      </c>
      <c r="D78">
        <f t="shared" si="2"/>
        <v>2236.1744391155362</v>
      </c>
      <c r="E78">
        <f t="shared" si="3"/>
        <v>93.015999271626271</v>
      </c>
      <c r="F78" s="30" t="s">
        <v>148</v>
      </c>
      <c r="G78" s="30">
        <v>2</v>
      </c>
      <c r="H78">
        <v>11279485</v>
      </c>
      <c r="I78" s="32">
        <v>43551</v>
      </c>
      <c r="J78" s="32" t="s">
        <v>149</v>
      </c>
      <c r="K78" s="32" t="s">
        <v>150</v>
      </c>
      <c r="L78" s="32" t="s">
        <v>151</v>
      </c>
    </row>
    <row r="79" spans="1:19" x14ac:dyDescent="0.2">
      <c r="A79">
        <v>78</v>
      </c>
      <c r="B79">
        <v>530</v>
      </c>
      <c r="C79">
        <v>1200</v>
      </c>
      <c r="D79">
        <f t="shared" si="2"/>
        <v>1300.4612180808344</v>
      </c>
      <c r="E79">
        <f t="shared" si="3"/>
        <v>92.274954709599811</v>
      </c>
      <c r="F79" s="30" t="s">
        <v>148</v>
      </c>
      <c r="G79" s="30">
        <v>1</v>
      </c>
      <c r="H79">
        <v>15522768</v>
      </c>
      <c r="I79" s="32">
        <v>43551</v>
      </c>
      <c r="J79" s="32" t="s">
        <v>149</v>
      </c>
      <c r="K79" s="32" t="s">
        <v>150</v>
      </c>
      <c r="L79" s="32" t="s">
        <v>151</v>
      </c>
      <c r="M79">
        <v>8</v>
      </c>
      <c r="N79">
        <v>9</v>
      </c>
    </row>
    <row r="80" spans="1:19" x14ac:dyDescent="0.2">
      <c r="A80">
        <v>79</v>
      </c>
      <c r="B80">
        <v>582</v>
      </c>
      <c r="C80">
        <v>1485</v>
      </c>
      <c r="D80">
        <f t="shared" si="2"/>
        <v>1797.1065825492519</v>
      </c>
      <c r="E80">
        <f t="shared" si="3"/>
        <v>82.632828482186127</v>
      </c>
      <c r="F80" s="30" t="s">
        <v>148</v>
      </c>
      <c r="G80" s="30">
        <v>1</v>
      </c>
      <c r="H80">
        <v>20732165</v>
      </c>
      <c r="I80" s="32">
        <v>43551</v>
      </c>
      <c r="J80" s="32" t="s">
        <v>149</v>
      </c>
      <c r="K80" s="32" t="s">
        <v>150</v>
      </c>
      <c r="L80" s="32" t="s">
        <v>151</v>
      </c>
      <c r="N80">
        <v>9</v>
      </c>
    </row>
    <row r="81" spans="1:19" x14ac:dyDescent="0.2">
      <c r="A81">
        <v>80</v>
      </c>
      <c r="B81">
        <v>609</v>
      </c>
      <c r="C81">
        <v>1640</v>
      </c>
      <c r="D81">
        <f t="shared" si="2"/>
        <v>2102.0225142495519</v>
      </c>
      <c r="E81">
        <f t="shared" si="3"/>
        <v>78.020096782146041</v>
      </c>
      <c r="F81" s="30" t="s">
        <v>148</v>
      </c>
      <c r="G81" s="30">
        <v>1</v>
      </c>
      <c r="H81">
        <v>14499868</v>
      </c>
      <c r="I81" s="32">
        <v>43551</v>
      </c>
      <c r="J81" s="32" t="s">
        <v>149</v>
      </c>
      <c r="K81" s="32" t="s">
        <v>150</v>
      </c>
      <c r="L81" s="32" t="s">
        <v>151</v>
      </c>
      <c r="M81">
        <v>9</v>
      </c>
    </row>
    <row r="82" spans="1:19" x14ac:dyDescent="0.2">
      <c r="A82">
        <v>81</v>
      </c>
      <c r="B82">
        <v>691</v>
      </c>
      <c r="C82">
        <v>2630</v>
      </c>
      <c r="D82">
        <f t="shared" si="2"/>
        <v>3252.6409976265777</v>
      </c>
      <c r="E82">
        <f t="shared" si="3"/>
        <v>80.857371038460343</v>
      </c>
      <c r="F82" s="30" t="s">
        <v>148</v>
      </c>
      <c r="G82" s="30">
        <v>2</v>
      </c>
      <c r="H82">
        <v>16276004</v>
      </c>
      <c r="I82" s="32">
        <v>43551</v>
      </c>
      <c r="J82" s="32" t="s">
        <v>149</v>
      </c>
      <c r="K82" s="32" t="s">
        <v>150</v>
      </c>
      <c r="L82" s="32" t="s">
        <v>151</v>
      </c>
      <c r="M82">
        <v>9</v>
      </c>
    </row>
    <row r="83" spans="1:19" x14ac:dyDescent="0.2">
      <c r="A83">
        <v>82</v>
      </c>
      <c r="B83">
        <v>595</v>
      </c>
      <c r="C83">
        <v>1480</v>
      </c>
      <c r="D83">
        <f t="shared" si="2"/>
        <v>1939.6824374265827</v>
      </c>
      <c r="E83">
        <f t="shared" si="3"/>
        <v>76.301149685282866</v>
      </c>
      <c r="F83" s="30" t="s">
        <v>148</v>
      </c>
      <c r="G83" s="30">
        <v>1</v>
      </c>
      <c r="H83">
        <v>14341264</v>
      </c>
      <c r="I83" s="32">
        <v>43551</v>
      </c>
      <c r="J83" s="32" t="s">
        <v>149</v>
      </c>
      <c r="K83" s="32" t="s">
        <v>150</v>
      </c>
      <c r="L83" s="32" t="s">
        <v>151</v>
      </c>
      <c r="M83">
        <v>14</v>
      </c>
      <c r="N83">
        <v>9</v>
      </c>
    </row>
    <row r="84" spans="1:19" x14ac:dyDescent="0.2">
      <c r="A84">
        <v>83</v>
      </c>
      <c r="B84">
        <v>667</v>
      </c>
      <c r="C84">
        <v>2130</v>
      </c>
      <c r="D84">
        <f t="shared" si="2"/>
        <v>2878.5838335409348</v>
      </c>
      <c r="E84">
        <f t="shared" si="3"/>
        <v>73.994718346621696</v>
      </c>
      <c r="F84" s="30" t="s">
        <v>148</v>
      </c>
      <c r="G84" s="30">
        <v>1</v>
      </c>
      <c r="H84">
        <v>19210227</v>
      </c>
      <c r="I84" s="32">
        <v>43551</v>
      </c>
      <c r="J84" s="32" t="s">
        <v>149</v>
      </c>
      <c r="K84" s="32" t="s">
        <v>150</v>
      </c>
      <c r="L84" s="32" t="s">
        <v>151</v>
      </c>
      <c r="N84">
        <v>11</v>
      </c>
    </row>
    <row r="85" spans="1:19" x14ac:dyDescent="0.2">
      <c r="A85">
        <v>84</v>
      </c>
      <c r="B85">
        <v>573</v>
      </c>
      <c r="C85">
        <v>1535</v>
      </c>
      <c r="D85">
        <f t="shared" si="2"/>
        <v>1702.8734468500274</v>
      </c>
      <c r="E85">
        <f t="shared" si="3"/>
        <v>90.141754388116198</v>
      </c>
      <c r="F85" s="30" t="s">
        <v>148</v>
      </c>
      <c r="G85" s="30">
        <v>2</v>
      </c>
      <c r="H85">
        <v>20434302</v>
      </c>
      <c r="I85" s="32">
        <v>43551</v>
      </c>
      <c r="J85" s="32" t="s">
        <v>149</v>
      </c>
      <c r="K85" s="32" t="s">
        <v>150</v>
      </c>
      <c r="L85" s="32" t="s">
        <v>151</v>
      </c>
      <c r="M85">
        <v>11</v>
      </c>
      <c r="N85">
        <v>6</v>
      </c>
    </row>
    <row r="86" spans="1:19" x14ac:dyDescent="0.2">
      <c r="A86">
        <v>85</v>
      </c>
      <c r="B86">
        <v>773</v>
      </c>
      <c r="C86">
        <v>3620</v>
      </c>
      <c r="D86">
        <f t="shared" si="2"/>
        <v>4792.3478215765017</v>
      </c>
      <c r="E86">
        <f t="shared" si="3"/>
        <v>75.537088182575957</v>
      </c>
      <c r="F86" s="30" t="s">
        <v>148</v>
      </c>
      <c r="G86" s="30">
        <v>2</v>
      </c>
      <c r="H86">
        <v>12654024</v>
      </c>
      <c r="I86" s="32">
        <v>43551</v>
      </c>
      <c r="J86" s="32" t="s">
        <v>149</v>
      </c>
      <c r="K86" s="32" t="s">
        <v>150</v>
      </c>
      <c r="L86" s="32" t="s">
        <v>151</v>
      </c>
      <c r="M86">
        <v>20</v>
      </c>
      <c r="N86">
        <v>15</v>
      </c>
    </row>
    <row r="87" spans="1:19" x14ac:dyDescent="0.2">
      <c r="A87">
        <v>86</v>
      </c>
      <c r="B87">
        <v>596</v>
      </c>
      <c r="C87">
        <v>1825</v>
      </c>
      <c r="D87">
        <f t="shared" si="2"/>
        <v>1950.9721668408827</v>
      </c>
      <c r="E87">
        <f t="shared" si="3"/>
        <v>93.543107944750261</v>
      </c>
      <c r="F87" s="30" t="s">
        <v>148</v>
      </c>
      <c r="G87" s="30">
        <v>1</v>
      </c>
      <c r="H87">
        <v>15210665</v>
      </c>
      <c r="I87" s="32">
        <v>43551</v>
      </c>
      <c r="J87" s="32" t="s">
        <v>149</v>
      </c>
      <c r="K87" s="32" t="s">
        <v>150</v>
      </c>
      <c r="L87" s="32" t="s">
        <v>151</v>
      </c>
      <c r="M87">
        <v>12</v>
      </c>
      <c r="N87">
        <v>8</v>
      </c>
    </row>
    <row r="88" spans="1:19" x14ac:dyDescent="0.2">
      <c r="A88">
        <v>87</v>
      </c>
      <c r="B88">
        <v>660</v>
      </c>
      <c r="C88">
        <v>2330</v>
      </c>
      <c r="D88">
        <f t="shared" si="2"/>
        <v>2775.5166773219953</v>
      </c>
      <c r="E88">
        <f t="shared" si="3"/>
        <v>83.948333621548983</v>
      </c>
      <c r="F88" s="30" t="s">
        <v>148</v>
      </c>
      <c r="G88" s="30">
        <v>1</v>
      </c>
      <c r="H88">
        <v>15285743</v>
      </c>
      <c r="I88" s="32">
        <v>43551</v>
      </c>
      <c r="J88" s="32" t="s">
        <v>149</v>
      </c>
      <c r="K88" s="32" t="s">
        <v>150</v>
      </c>
      <c r="L88" s="32" t="s">
        <v>151</v>
      </c>
      <c r="N88">
        <v>11</v>
      </c>
    </row>
    <row r="89" spans="1:19" x14ac:dyDescent="0.2">
      <c r="A89">
        <v>88</v>
      </c>
      <c r="B89">
        <v>655</v>
      </c>
      <c r="C89">
        <v>2305</v>
      </c>
      <c r="D89">
        <f t="shared" si="2"/>
        <v>2703.522154132098</v>
      </c>
      <c r="E89">
        <f t="shared" si="3"/>
        <v>85.259149679132776</v>
      </c>
      <c r="F89" s="30" t="s">
        <v>148</v>
      </c>
      <c r="G89" s="30">
        <v>2</v>
      </c>
      <c r="H89">
        <v>15828787</v>
      </c>
      <c r="I89" s="32">
        <v>43551</v>
      </c>
      <c r="J89" s="32" t="s">
        <v>149</v>
      </c>
      <c r="K89" s="32" t="s">
        <v>150</v>
      </c>
      <c r="L89" s="32" t="s">
        <v>151</v>
      </c>
    </row>
    <row r="90" spans="1:19" x14ac:dyDescent="0.2">
      <c r="A90">
        <v>89</v>
      </c>
      <c r="B90">
        <v>573</v>
      </c>
      <c r="C90">
        <v>1465</v>
      </c>
      <c r="D90">
        <f t="shared" si="2"/>
        <v>1702.8734468500274</v>
      </c>
      <c r="E90">
        <f t="shared" si="3"/>
        <v>86.031055490938243</v>
      </c>
      <c r="F90" s="30" t="s">
        <v>148</v>
      </c>
      <c r="G90" s="30">
        <v>2</v>
      </c>
      <c r="H90">
        <v>15217902</v>
      </c>
      <c r="I90" s="32">
        <v>43551</v>
      </c>
      <c r="J90" s="32" t="s">
        <v>149</v>
      </c>
      <c r="K90" s="32" t="s">
        <v>150</v>
      </c>
      <c r="L90" s="32" t="s">
        <v>151</v>
      </c>
      <c r="M90" s="34" t="s">
        <v>173</v>
      </c>
    </row>
    <row r="91" spans="1:19" x14ac:dyDescent="0.2">
      <c r="A91">
        <v>90</v>
      </c>
      <c r="B91">
        <v>699</v>
      </c>
      <c r="C91">
        <v>2535</v>
      </c>
      <c r="D91">
        <f t="shared" si="2"/>
        <v>3384.6449621054717</v>
      </c>
      <c r="E91">
        <f t="shared" si="3"/>
        <v>74.897072761896524</v>
      </c>
      <c r="F91" s="30" t="s">
        <v>148</v>
      </c>
      <c r="G91" s="30">
        <v>1</v>
      </c>
      <c r="H91">
        <v>19882991</v>
      </c>
      <c r="I91" s="32">
        <v>43551</v>
      </c>
      <c r="J91" s="32" t="s">
        <v>149</v>
      </c>
      <c r="K91" s="32" t="s">
        <v>150</v>
      </c>
      <c r="L91" s="32" t="s">
        <v>151</v>
      </c>
      <c r="M91">
        <v>14</v>
      </c>
      <c r="N91">
        <v>13</v>
      </c>
    </row>
    <row r="92" spans="1:19" x14ac:dyDescent="0.2">
      <c r="A92">
        <v>91</v>
      </c>
      <c r="B92">
        <v>642</v>
      </c>
      <c r="C92">
        <v>2085</v>
      </c>
      <c r="D92">
        <f t="shared" si="2"/>
        <v>2522.5573985494884</v>
      </c>
      <c r="E92">
        <f t="shared" si="3"/>
        <v>82.654214377794105</v>
      </c>
      <c r="F92" s="30" t="s">
        <v>148</v>
      </c>
      <c r="G92" s="30">
        <v>2</v>
      </c>
      <c r="H92">
        <v>11250598</v>
      </c>
      <c r="I92" s="32">
        <v>43551</v>
      </c>
      <c r="J92" s="32" t="s">
        <v>149</v>
      </c>
      <c r="K92" s="32" t="s">
        <v>150</v>
      </c>
      <c r="L92" s="32" t="s">
        <v>151</v>
      </c>
      <c r="N92">
        <v>12</v>
      </c>
      <c r="S92" s="51"/>
    </row>
    <row r="93" spans="1:19" x14ac:dyDescent="0.2">
      <c r="A93">
        <v>92</v>
      </c>
      <c r="B93">
        <v>664</v>
      </c>
      <c r="C93">
        <v>2010</v>
      </c>
      <c r="D93">
        <f t="shared" si="2"/>
        <v>2834.0850705443236</v>
      </c>
      <c r="E93">
        <f t="shared" si="3"/>
        <v>70.922359419999808</v>
      </c>
      <c r="F93" s="30" t="s">
        <v>148</v>
      </c>
      <c r="G93" s="30">
        <v>1</v>
      </c>
      <c r="H93">
        <v>20226928</v>
      </c>
      <c r="I93" s="32">
        <v>43551</v>
      </c>
      <c r="J93" s="32" t="s">
        <v>149</v>
      </c>
      <c r="K93" s="32" t="s">
        <v>150</v>
      </c>
      <c r="L93" s="32" t="s">
        <v>151</v>
      </c>
      <c r="M93">
        <v>14</v>
      </c>
      <c r="N93">
        <v>9</v>
      </c>
    </row>
    <row r="94" spans="1:19" x14ac:dyDescent="0.2">
      <c r="A94">
        <v>93</v>
      </c>
      <c r="B94">
        <v>594</v>
      </c>
      <c r="C94">
        <v>1605</v>
      </c>
      <c r="D94">
        <f t="shared" si="2"/>
        <v>1928.4392129284936</v>
      </c>
      <c r="E94">
        <f t="shared" si="3"/>
        <v>83.227928017636373</v>
      </c>
      <c r="F94" s="30" t="s">
        <v>148</v>
      </c>
      <c r="G94" s="30">
        <v>2</v>
      </c>
      <c r="H94">
        <v>15519278</v>
      </c>
      <c r="I94" s="32">
        <v>43551</v>
      </c>
      <c r="J94" s="32" t="s">
        <v>149</v>
      </c>
      <c r="K94" s="32" t="s">
        <v>150</v>
      </c>
      <c r="L94" s="32" t="s">
        <v>151</v>
      </c>
      <c r="N94">
        <v>8</v>
      </c>
    </row>
    <row r="95" spans="1:19" x14ac:dyDescent="0.2">
      <c r="A95">
        <v>94</v>
      </c>
      <c r="B95">
        <v>647</v>
      </c>
      <c r="C95">
        <v>2060</v>
      </c>
      <c r="D95">
        <f t="shared" si="2"/>
        <v>2591.1060836126994</v>
      </c>
      <c r="E95">
        <f t="shared" si="3"/>
        <v>79.502727156882955</v>
      </c>
      <c r="F95" s="30" t="s">
        <v>148</v>
      </c>
      <c r="G95" s="30">
        <v>1</v>
      </c>
      <c r="H95">
        <v>15503162</v>
      </c>
      <c r="I95" s="32">
        <v>43551</v>
      </c>
      <c r="J95" s="32" t="s">
        <v>149</v>
      </c>
      <c r="K95" s="32" t="s">
        <v>150</v>
      </c>
      <c r="L95" s="32" t="s">
        <v>151</v>
      </c>
      <c r="N95">
        <v>8</v>
      </c>
    </row>
    <row r="96" spans="1:19" x14ac:dyDescent="0.2">
      <c r="A96">
        <v>95</v>
      </c>
      <c r="B96">
        <v>660</v>
      </c>
      <c r="C96">
        <v>2285</v>
      </c>
      <c r="D96">
        <f t="shared" si="2"/>
        <v>2775.5166773219953</v>
      </c>
      <c r="E96">
        <f t="shared" si="3"/>
        <v>82.327013873493328</v>
      </c>
      <c r="F96" s="30" t="s">
        <v>148</v>
      </c>
      <c r="G96" s="30">
        <v>2</v>
      </c>
      <c r="H96">
        <v>15435761</v>
      </c>
      <c r="I96" s="32">
        <v>43551</v>
      </c>
      <c r="J96" s="32" t="s">
        <v>149</v>
      </c>
      <c r="K96" s="32" t="s">
        <v>150</v>
      </c>
      <c r="L96" s="32" t="s">
        <v>151</v>
      </c>
      <c r="N96">
        <v>13</v>
      </c>
    </row>
    <row r="97" spans="1:14" x14ac:dyDescent="0.2">
      <c r="A97">
        <v>96</v>
      </c>
      <c r="B97">
        <v>649</v>
      </c>
      <c r="C97">
        <v>2165</v>
      </c>
      <c r="D97">
        <f t="shared" si="2"/>
        <v>2618.8925013340627</v>
      </c>
      <c r="E97">
        <f t="shared" si="3"/>
        <v>82.66853255325104</v>
      </c>
      <c r="F97" s="30" t="s">
        <v>148</v>
      </c>
      <c r="G97" s="30">
        <v>1</v>
      </c>
      <c r="H97">
        <v>9143590</v>
      </c>
      <c r="I97" s="32">
        <v>43551</v>
      </c>
      <c r="J97" s="32" t="s">
        <v>149</v>
      </c>
      <c r="K97" s="32" t="s">
        <v>150</v>
      </c>
      <c r="L97" s="32" t="s">
        <v>151</v>
      </c>
      <c r="M97">
        <v>15</v>
      </c>
    </row>
    <row r="98" spans="1:14" x14ac:dyDescent="0.2">
      <c r="A98">
        <v>97</v>
      </c>
      <c r="B98">
        <v>641</v>
      </c>
      <c r="C98">
        <v>2025</v>
      </c>
      <c r="D98">
        <f t="shared" si="2"/>
        <v>2509.0039787651381</v>
      </c>
      <c r="E98">
        <f t="shared" si="3"/>
        <v>80.709318005810758</v>
      </c>
      <c r="F98" s="30" t="s">
        <v>148</v>
      </c>
      <c r="G98" s="30">
        <v>1</v>
      </c>
      <c r="H98">
        <v>15226069</v>
      </c>
      <c r="I98" s="32">
        <v>43551</v>
      </c>
      <c r="J98" s="32" t="s">
        <v>149</v>
      </c>
      <c r="K98" s="32" t="s">
        <v>150</v>
      </c>
      <c r="L98" s="32" t="s">
        <v>151</v>
      </c>
      <c r="M98">
        <v>12</v>
      </c>
      <c r="N98">
        <v>12</v>
      </c>
    </row>
    <row r="99" spans="1:14" x14ac:dyDescent="0.2">
      <c r="A99">
        <v>98</v>
      </c>
      <c r="B99">
        <v>663</v>
      </c>
      <c r="C99">
        <v>2465</v>
      </c>
      <c r="D99">
        <f t="shared" si="2"/>
        <v>2819.3614302798505</v>
      </c>
      <c r="E99">
        <f t="shared" si="3"/>
        <v>87.431145702923345</v>
      </c>
      <c r="F99" s="30" t="s">
        <v>148</v>
      </c>
      <c r="G99" s="30">
        <v>2</v>
      </c>
      <c r="H99">
        <v>21130549</v>
      </c>
      <c r="I99" s="32">
        <v>43551</v>
      </c>
      <c r="J99" s="32" t="s">
        <v>149</v>
      </c>
      <c r="K99" s="32" t="s">
        <v>150</v>
      </c>
      <c r="L99" s="32" t="s">
        <v>151</v>
      </c>
      <c r="M99">
        <v>14</v>
      </c>
      <c r="N99">
        <v>12</v>
      </c>
    </row>
  </sheetData>
  <mergeCells count="3">
    <mergeCell ref="U57:W57"/>
    <mergeCell ref="X57:Z57"/>
    <mergeCell ref="AA57:AC57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CC9D-E827-9248-AD5A-2E843C81DBDD}">
  <dimension ref="A1:AC107"/>
  <sheetViews>
    <sheetView topLeftCell="D1" workbookViewId="0">
      <selection activeCell="Q32" sqref="Q32"/>
    </sheetView>
  </sheetViews>
  <sheetFormatPr baseColWidth="10" defaultRowHeight="16" x14ac:dyDescent="0.2"/>
  <sheetData>
    <row r="1" spans="1:29" x14ac:dyDescent="0.2">
      <c r="A1" s="52" t="s">
        <v>138</v>
      </c>
      <c r="B1" s="53" t="s">
        <v>2</v>
      </c>
      <c r="C1" s="53" t="s">
        <v>3</v>
      </c>
      <c r="D1" s="53" t="s">
        <v>139</v>
      </c>
      <c r="E1" s="53" t="s">
        <v>140</v>
      </c>
      <c r="F1" s="53" t="s">
        <v>4</v>
      </c>
      <c r="G1" s="53" t="s">
        <v>5</v>
      </c>
      <c r="H1" s="53" t="s">
        <v>141</v>
      </c>
      <c r="I1" s="53" t="s">
        <v>0</v>
      </c>
      <c r="J1" s="53" t="s">
        <v>142</v>
      </c>
      <c r="K1" s="53" t="s">
        <v>143</v>
      </c>
      <c r="L1" s="53" t="s">
        <v>10</v>
      </c>
      <c r="M1" s="53" t="s">
        <v>144</v>
      </c>
      <c r="N1" s="53" t="s">
        <v>145</v>
      </c>
      <c r="O1" s="53" t="s">
        <v>146</v>
      </c>
      <c r="P1" s="53" t="s">
        <v>147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1:29" x14ac:dyDescent="0.2">
      <c r="A2" s="54">
        <v>1</v>
      </c>
      <c r="B2" s="54">
        <v>607</v>
      </c>
      <c r="C2" s="54">
        <v>1582</v>
      </c>
      <c r="D2" s="54">
        <v>2078.261</v>
      </c>
      <c r="E2" s="54">
        <v>76.12133</v>
      </c>
      <c r="F2" s="55" t="s">
        <v>12</v>
      </c>
      <c r="G2" s="55" t="s">
        <v>174</v>
      </c>
      <c r="H2" s="54">
        <v>14263212</v>
      </c>
      <c r="I2" s="56">
        <v>43901</v>
      </c>
      <c r="J2" s="56" t="s">
        <v>149</v>
      </c>
      <c r="K2" s="56" t="s">
        <v>150</v>
      </c>
      <c r="L2" s="56" t="s">
        <v>151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spans="1:29" x14ac:dyDescent="0.2">
      <c r="A3" s="54">
        <v>2</v>
      </c>
      <c r="B3" s="54">
        <v>550</v>
      </c>
      <c r="C3" s="54">
        <v>1300</v>
      </c>
      <c r="D3" s="54">
        <v>1478.0650000000001</v>
      </c>
      <c r="E3" s="54">
        <v>87.952849999999998</v>
      </c>
      <c r="F3" s="55" t="s">
        <v>12</v>
      </c>
      <c r="G3" s="55" t="s">
        <v>175</v>
      </c>
      <c r="H3" s="54">
        <v>14263217</v>
      </c>
      <c r="I3" s="56">
        <v>43901</v>
      </c>
      <c r="J3" s="56" t="s">
        <v>149</v>
      </c>
      <c r="K3" s="56" t="s">
        <v>150</v>
      </c>
      <c r="L3" s="56" t="s">
        <v>151</v>
      </c>
      <c r="M3" s="54"/>
      <c r="N3" s="54"/>
      <c r="O3" s="54"/>
      <c r="P3" s="54"/>
      <c r="Q3" s="54"/>
      <c r="R3" s="57" t="s">
        <v>5</v>
      </c>
      <c r="S3" s="57" t="s">
        <v>152</v>
      </c>
      <c r="T3" s="57" t="s">
        <v>153</v>
      </c>
      <c r="U3" s="54"/>
      <c r="V3" s="54"/>
      <c r="W3" s="54"/>
      <c r="X3" s="54"/>
      <c r="Y3" s="54"/>
      <c r="Z3" s="54"/>
      <c r="AA3" s="54"/>
      <c r="AB3" s="54"/>
      <c r="AC3" s="54"/>
    </row>
    <row r="4" spans="1:29" x14ac:dyDescent="0.2">
      <c r="A4" s="54">
        <v>3</v>
      </c>
      <c r="B4" s="54">
        <v>595</v>
      </c>
      <c r="C4" s="54">
        <v>1662</v>
      </c>
      <c r="D4" s="54">
        <v>1939.682</v>
      </c>
      <c r="E4" s="54">
        <v>85.684129999999996</v>
      </c>
      <c r="F4" s="55" t="s">
        <v>12</v>
      </c>
      <c r="G4" s="55" t="s">
        <v>174</v>
      </c>
      <c r="H4" s="54">
        <v>8468230</v>
      </c>
      <c r="I4" s="56">
        <v>43901</v>
      </c>
      <c r="J4" s="56" t="s">
        <v>149</v>
      </c>
      <c r="K4" s="56" t="s">
        <v>150</v>
      </c>
      <c r="L4" s="56" t="s">
        <v>151</v>
      </c>
      <c r="M4" s="54"/>
      <c r="N4" s="54"/>
      <c r="O4" s="54"/>
      <c r="P4" s="54"/>
      <c r="Q4" s="54"/>
      <c r="R4" s="58" t="s">
        <v>176</v>
      </c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spans="1:29" x14ac:dyDescent="0.2">
      <c r="A5" s="54">
        <v>4</v>
      </c>
      <c r="B5" s="54">
        <v>716</v>
      </c>
      <c r="C5" s="54">
        <v>2761</v>
      </c>
      <c r="D5" s="54">
        <v>3677.7260000000001</v>
      </c>
      <c r="E5" s="54">
        <v>75.073560000000001</v>
      </c>
      <c r="F5" s="55" t="s">
        <v>12</v>
      </c>
      <c r="G5" s="55" t="s">
        <v>174</v>
      </c>
      <c r="H5" s="54">
        <v>15502360</v>
      </c>
      <c r="I5" s="56">
        <v>43901</v>
      </c>
      <c r="J5" s="56" t="s">
        <v>149</v>
      </c>
      <c r="K5" s="56" t="s">
        <v>150</v>
      </c>
      <c r="L5" s="56" t="s">
        <v>151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</row>
    <row r="6" spans="1:29" x14ac:dyDescent="0.2">
      <c r="A6" s="54">
        <v>5</v>
      </c>
      <c r="B6" s="54">
        <v>691</v>
      </c>
      <c r="C6" s="54">
        <v>2805</v>
      </c>
      <c r="D6" s="54">
        <v>3252.6410000000001</v>
      </c>
      <c r="E6" s="54">
        <v>86.237610000000004</v>
      </c>
      <c r="F6" s="55" t="s">
        <v>12</v>
      </c>
      <c r="G6" s="55" t="s">
        <v>174</v>
      </c>
      <c r="H6" s="54">
        <v>19930057</v>
      </c>
      <c r="I6" s="56">
        <v>43901</v>
      </c>
      <c r="J6" s="56" t="s">
        <v>149</v>
      </c>
      <c r="K6" s="56" t="s">
        <v>150</v>
      </c>
      <c r="L6" s="56" t="s">
        <v>151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</row>
    <row r="7" spans="1:29" x14ac:dyDescent="0.2">
      <c r="A7" s="54">
        <v>6</v>
      </c>
      <c r="B7" s="54">
        <v>663</v>
      </c>
      <c r="C7" s="54">
        <v>2396</v>
      </c>
      <c r="D7" s="54">
        <v>2819.3609999999999</v>
      </c>
      <c r="E7" s="54">
        <v>84.983779999999996</v>
      </c>
      <c r="F7" s="55" t="s">
        <v>12</v>
      </c>
      <c r="G7" s="55" t="s">
        <v>174</v>
      </c>
      <c r="H7" s="54">
        <v>20466169</v>
      </c>
      <c r="I7" s="56">
        <v>43901</v>
      </c>
      <c r="J7" s="56" t="s">
        <v>149</v>
      </c>
      <c r="K7" s="56" t="s">
        <v>150</v>
      </c>
      <c r="L7" s="56" t="s">
        <v>151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29" x14ac:dyDescent="0.2">
      <c r="A8" s="54">
        <v>7</v>
      </c>
      <c r="B8" s="54">
        <v>642</v>
      </c>
      <c r="C8" s="54">
        <v>2022</v>
      </c>
      <c r="D8" s="54">
        <v>2522.5569999999998</v>
      </c>
      <c r="E8" s="54">
        <v>80.156750000000002</v>
      </c>
      <c r="F8" s="55" t="s">
        <v>12</v>
      </c>
      <c r="G8" s="55" t="s">
        <v>174</v>
      </c>
      <c r="H8" s="54">
        <v>19693570</v>
      </c>
      <c r="I8" s="56">
        <v>43901</v>
      </c>
      <c r="J8" s="56" t="s">
        <v>149</v>
      </c>
      <c r="K8" s="56" t="s">
        <v>150</v>
      </c>
      <c r="L8" s="56" t="s">
        <v>151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x14ac:dyDescent="0.2">
      <c r="A9" s="54">
        <v>8</v>
      </c>
      <c r="B9" s="54">
        <v>615</v>
      </c>
      <c r="C9" s="54">
        <v>1823</v>
      </c>
      <c r="D9" s="54">
        <v>2174.4650000000001</v>
      </c>
      <c r="E9" s="54">
        <v>83.83672</v>
      </c>
      <c r="F9" s="55" t="s">
        <v>12</v>
      </c>
      <c r="G9" s="55" t="s">
        <v>175</v>
      </c>
      <c r="H9" s="54">
        <v>11276148</v>
      </c>
      <c r="I9" s="56">
        <v>43901</v>
      </c>
      <c r="J9" s="56" t="s">
        <v>149</v>
      </c>
      <c r="K9" s="56" t="s">
        <v>150</v>
      </c>
      <c r="L9" s="56" t="s">
        <v>151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x14ac:dyDescent="0.2">
      <c r="A10" s="54">
        <v>9</v>
      </c>
      <c r="B10" s="54">
        <v>579</v>
      </c>
      <c r="C10" s="54">
        <v>1628</v>
      </c>
      <c r="D10" s="54">
        <v>1765.2940000000001</v>
      </c>
      <c r="E10" s="54">
        <v>92.222579999999994</v>
      </c>
      <c r="F10" s="55" t="s">
        <v>12</v>
      </c>
      <c r="G10" s="55" t="s">
        <v>174</v>
      </c>
      <c r="H10" s="54">
        <v>15285696</v>
      </c>
      <c r="I10" s="56">
        <v>43901</v>
      </c>
      <c r="J10" s="56" t="s">
        <v>149</v>
      </c>
      <c r="K10" s="56" t="s">
        <v>150</v>
      </c>
      <c r="L10" s="56" t="s">
        <v>151</v>
      </c>
      <c r="M10" s="54"/>
      <c r="N10" s="54"/>
      <c r="O10" s="54"/>
      <c r="P10" s="54"/>
      <c r="Q10" s="54"/>
      <c r="R10" s="54" t="s">
        <v>2</v>
      </c>
      <c r="S10" s="54"/>
      <c r="T10" s="54"/>
      <c r="U10" s="54"/>
      <c r="V10" s="54" t="s">
        <v>2</v>
      </c>
      <c r="W10" s="54"/>
      <c r="X10" s="54"/>
      <c r="Y10" s="54"/>
      <c r="Z10" s="54"/>
      <c r="AA10" s="54"/>
      <c r="AB10" s="54"/>
      <c r="AC10" s="54"/>
    </row>
    <row r="11" spans="1:29" x14ac:dyDescent="0.2">
      <c r="A11" s="54">
        <v>10</v>
      </c>
      <c r="B11" s="54">
        <v>630</v>
      </c>
      <c r="C11" s="54">
        <v>2192</v>
      </c>
      <c r="D11" s="54">
        <v>2363.3110000000001</v>
      </c>
      <c r="E11" s="54">
        <v>92.751220000000004</v>
      </c>
      <c r="F11" s="55" t="s">
        <v>12</v>
      </c>
      <c r="G11" s="55" t="s">
        <v>175</v>
      </c>
      <c r="H11" s="54">
        <v>14919003</v>
      </c>
      <c r="I11" s="56">
        <v>43901</v>
      </c>
      <c r="J11" s="56" t="s">
        <v>149</v>
      </c>
      <c r="K11" s="56" t="s">
        <v>150</v>
      </c>
      <c r="L11" s="56" t="s">
        <v>151</v>
      </c>
      <c r="M11" s="54"/>
      <c r="N11" s="54"/>
      <c r="O11" s="54"/>
      <c r="P11" s="54"/>
      <c r="Q11" s="54"/>
      <c r="R11" s="54" t="s">
        <v>154</v>
      </c>
      <c r="S11" s="55" t="s">
        <v>155</v>
      </c>
      <c r="T11" s="55" t="s">
        <v>156</v>
      </c>
      <c r="U11" s="54"/>
      <c r="V11" s="54" t="s">
        <v>154</v>
      </c>
      <c r="W11" s="55" t="s">
        <v>155</v>
      </c>
      <c r="X11" s="55" t="s">
        <v>156</v>
      </c>
      <c r="Y11" s="54"/>
      <c r="Z11" s="54"/>
      <c r="AA11" s="54"/>
      <c r="AB11" s="54"/>
      <c r="AC11" s="54"/>
    </row>
    <row r="12" spans="1:29" x14ac:dyDescent="0.2">
      <c r="A12" s="54">
        <v>11</v>
      </c>
      <c r="B12" s="54">
        <v>688</v>
      </c>
      <c r="C12" s="54">
        <v>2575</v>
      </c>
      <c r="D12" s="54">
        <v>3204.0970000000002</v>
      </c>
      <c r="E12" s="54">
        <v>80.365859999999998</v>
      </c>
      <c r="F12" s="55" t="s">
        <v>12</v>
      </c>
      <c r="G12" s="55" t="s">
        <v>175</v>
      </c>
      <c r="H12" s="54">
        <v>13982690</v>
      </c>
      <c r="I12" s="56">
        <v>43901</v>
      </c>
      <c r="J12" s="56" t="s">
        <v>149</v>
      </c>
      <c r="K12" s="56" t="s">
        <v>150</v>
      </c>
      <c r="L12" s="56" t="s">
        <v>151</v>
      </c>
      <c r="M12" s="54"/>
      <c r="N12" s="54"/>
      <c r="O12" s="54"/>
      <c r="P12" s="54"/>
      <c r="Q12" s="54"/>
      <c r="R12" s="54">
        <v>530</v>
      </c>
      <c r="S12" s="54">
        <v>1</v>
      </c>
      <c r="T12" s="54">
        <v>0</v>
      </c>
      <c r="U12" s="54"/>
      <c r="V12" s="54">
        <v>520</v>
      </c>
      <c r="W12" s="54">
        <v>0</v>
      </c>
      <c r="X12" s="54">
        <v>0</v>
      </c>
      <c r="Y12" s="54"/>
      <c r="Z12" s="54"/>
      <c r="AA12" s="54"/>
      <c r="AB12" s="54"/>
      <c r="AC12" s="54"/>
    </row>
    <row r="13" spans="1:29" x14ac:dyDescent="0.2">
      <c r="A13" s="54">
        <v>12</v>
      </c>
      <c r="B13" s="54">
        <v>638</v>
      </c>
      <c r="C13" s="54">
        <v>2107</v>
      </c>
      <c r="D13" s="54">
        <v>2468.654</v>
      </c>
      <c r="E13" s="54">
        <v>85.350149999999999</v>
      </c>
      <c r="F13" s="55" t="s">
        <v>12</v>
      </c>
      <c r="G13" s="55" t="s">
        <v>174</v>
      </c>
      <c r="H13" s="54">
        <v>20802023</v>
      </c>
      <c r="I13" s="56">
        <v>43901</v>
      </c>
      <c r="J13" s="56" t="s">
        <v>149</v>
      </c>
      <c r="K13" s="56" t="s">
        <v>150</v>
      </c>
      <c r="L13" s="56" t="s">
        <v>151</v>
      </c>
      <c r="M13" s="54"/>
      <c r="N13" s="54"/>
      <c r="O13" s="54"/>
      <c r="P13" s="54"/>
      <c r="Q13" s="54"/>
      <c r="R13" s="54">
        <v>540</v>
      </c>
      <c r="S13" s="54">
        <v>1</v>
      </c>
      <c r="T13" s="54">
        <v>0</v>
      </c>
      <c r="U13" s="54"/>
      <c r="V13" s="54">
        <v>540</v>
      </c>
      <c r="W13" s="54">
        <v>2</v>
      </c>
      <c r="X13" s="54">
        <v>0</v>
      </c>
      <c r="Y13" s="54"/>
      <c r="Z13" s="54"/>
      <c r="AA13" s="54"/>
      <c r="AB13" s="54"/>
      <c r="AC13" s="54"/>
    </row>
    <row r="14" spans="1:29" x14ac:dyDescent="0.2">
      <c r="A14" s="54">
        <v>13</v>
      </c>
      <c r="B14" s="54">
        <v>662</v>
      </c>
      <c r="C14" s="54">
        <v>2250</v>
      </c>
      <c r="D14" s="54">
        <v>2804.692</v>
      </c>
      <c r="E14" s="54">
        <v>80.222710000000006</v>
      </c>
      <c r="F14" s="55" t="s">
        <v>12</v>
      </c>
      <c r="G14" s="55" t="s">
        <v>175</v>
      </c>
      <c r="H14" s="54">
        <v>20387947</v>
      </c>
      <c r="I14" s="56">
        <v>43901</v>
      </c>
      <c r="J14" s="56" t="s">
        <v>149</v>
      </c>
      <c r="K14" s="56" t="s">
        <v>150</v>
      </c>
      <c r="L14" s="56" t="s">
        <v>151</v>
      </c>
      <c r="M14" s="54"/>
      <c r="N14" s="54"/>
      <c r="O14" s="54"/>
      <c r="P14" s="54"/>
      <c r="Q14" s="54"/>
      <c r="R14" s="54">
        <v>550</v>
      </c>
      <c r="S14" s="54">
        <v>3</v>
      </c>
      <c r="T14" s="54">
        <v>0</v>
      </c>
      <c r="U14" s="54"/>
      <c r="V14" s="54">
        <v>560</v>
      </c>
      <c r="W14" s="54">
        <v>6</v>
      </c>
      <c r="X14" s="54">
        <v>0</v>
      </c>
      <c r="Y14" s="54"/>
      <c r="Z14" s="54"/>
      <c r="AA14" s="54"/>
      <c r="AB14" s="54"/>
      <c r="AC14" s="54"/>
    </row>
    <row r="15" spans="1:29" x14ac:dyDescent="0.2">
      <c r="A15" s="54">
        <v>14</v>
      </c>
      <c r="B15" s="54">
        <v>626</v>
      </c>
      <c r="C15" s="54">
        <v>2386</v>
      </c>
      <c r="D15" s="54">
        <v>2311.857</v>
      </c>
      <c r="E15" s="54">
        <v>103.2071</v>
      </c>
      <c r="F15" s="55" t="s">
        <v>12</v>
      </c>
      <c r="G15" s="55" t="s">
        <v>175</v>
      </c>
      <c r="H15" s="54">
        <v>11279033</v>
      </c>
      <c r="I15" s="56">
        <v>43901</v>
      </c>
      <c r="J15" s="56" t="s">
        <v>149</v>
      </c>
      <c r="K15" s="56" t="s">
        <v>150</v>
      </c>
      <c r="L15" s="56" t="s">
        <v>151</v>
      </c>
      <c r="M15" s="54"/>
      <c r="N15" s="54"/>
      <c r="O15" s="54"/>
      <c r="P15" s="54"/>
      <c r="Q15" s="54"/>
      <c r="R15" s="54">
        <v>560</v>
      </c>
      <c r="S15" s="54">
        <v>2</v>
      </c>
      <c r="T15" s="54">
        <v>0</v>
      </c>
      <c r="U15" s="54"/>
      <c r="V15" s="54">
        <v>580</v>
      </c>
      <c r="W15" s="54">
        <v>6</v>
      </c>
      <c r="X15" s="54">
        <v>4</v>
      </c>
      <c r="Y15" s="54"/>
      <c r="Z15" s="54"/>
      <c r="AA15" s="54"/>
      <c r="AB15" s="54"/>
      <c r="AC15" s="54"/>
    </row>
    <row r="16" spans="1:29" x14ac:dyDescent="0.2">
      <c r="A16" s="54">
        <v>15</v>
      </c>
      <c r="B16" s="54">
        <v>667</v>
      </c>
      <c r="C16" s="54">
        <v>2582</v>
      </c>
      <c r="D16" s="54">
        <v>2878.5839999999998</v>
      </c>
      <c r="E16" s="54">
        <v>89.696879999999993</v>
      </c>
      <c r="F16" s="55" t="s">
        <v>12</v>
      </c>
      <c r="G16" s="55" t="s">
        <v>175</v>
      </c>
      <c r="H16" s="54">
        <v>14091874</v>
      </c>
      <c r="I16" s="56">
        <v>43901</v>
      </c>
      <c r="J16" s="56" t="s">
        <v>149</v>
      </c>
      <c r="K16" s="56" t="s">
        <v>150</v>
      </c>
      <c r="L16" s="56" t="s">
        <v>151</v>
      </c>
      <c r="M16" s="54"/>
      <c r="N16" s="54"/>
      <c r="O16" s="54"/>
      <c r="P16" s="54"/>
      <c r="Q16" s="54"/>
      <c r="R16" s="54">
        <v>570</v>
      </c>
      <c r="S16" s="54">
        <v>2</v>
      </c>
      <c r="T16" s="54">
        <v>0</v>
      </c>
      <c r="U16" s="54"/>
      <c r="V16" s="54">
        <v>600</v>
      </c>
      <c r="W16" s="54">
        <v>10</v>
      </c>
      <c r="X16" s="54">
        <v>4</v>
      </c>
      <c r="Y16" s="54"/>
      <c r="Z16" s="54"/>
      <c r="AA16" s="54"/>
      <c r="AB16" s="54"/>
      <c r="AC16" s="54"/>
    </row>
    <row r="17" spans="1:29" x14ac:dyDescent="0.2">
      <c r="A17" s="54">
        <v>16</v>
      </c>
      <c r="B17" s="54">
        <v>676</v>
      </c>
      <c r="C17" s="54">
        <v>2651</v>
      </c>
      <c r="D17" s="54">
        <v>3015.0590000000002</v>
      </c>
      <c r="E17" s="54">
        <v>87.925319999999999</v>
      </c>
      <c r="F17" s="55" t="s">
        <v>12</v>
      </c>
      <c r="G17" s="55" t="s">
        <v>174</v>
      </c>
      <c r="H17" s="54">
        <v>19482911</v>
      </c>
      <c r="I17" s="56">
        <v>43901</v>
      </c>
      <c r="J17" s="56" t="s">
        <v>149</v>
      </c>
      <c r="K17" s="56" t="s">
        <v>150</v>
      </c>
      <c r="L17" s="56" t="s">
        <v>151</v>
      </c>
      <c r="M17" s="54"/>
      <c r="N17" s="54"/>
      <c r="O17" s="54"/>
      <c r="P17" s="54"/>
      <c r="Q17" s="54"/>
      <c r="R17" s="54">
        <v>580</v>
      </c>
      <c r="S17" s="54">
        <v>1</v>
      </c>
      <c r="T17" s="54">
        <v>4</v>
      </c>
      <c r="U17" s="54"/>
      <c r="V17" s="54">
        <v>620</v>
      </c>
      <c r="W17" s="54">
        <v>5</v>
      </c>
      <c r="X17" s="54">
        <v>7</v>
      </c>
      <c r="Y17" s="54"/>
      <c r="Z17" s="54"/>
      <c r="AA17" s="54"/>
      <c r="AB17" s="54"/>
      <c r="AC17" s="54"/>
    </row>
    <row r="18" spans="1:29" x14ac:dyDescent="0.2">
      <c r="A18" s="54">
        <v>17</v>
      </c>
      <c r="B18" s="54">
        <v>607</v>
      </c>
      <c r="C18" s="54">
        <v>1685</v>
      </c>
      <c r="D18" s="54">
        <v>2078.261</v>
      </c>
      <c r="E18" s="54">
        <v>81.077399999999997</v>
      </c>
      <c r="F18" s="55" t="s">
        <v>12</v>
      </c>
      <c r="G18" s="55" t="s">
        <v>174</v>
      </c>
      <c r="H18" s="54">
        <v>14020348</v>
      </c>
      <c r="I18" s="56">
        <v>43901</v>
      </c>
      <c r="J18" s="56" t="s">
        <v>149</v>
      </c>
      <c r="K18" s="56" t="s">
        <v>150</v>
      </c>
      <c r="L18" s="56" t="s">
        <v>151</v>
      </c>
      <c r="M18" s="54"/>
      <c r="N18" s="54"/>
      <c r="O18" s="54"/>
      <c r="P18" s="54"/>
      <c r="Q18" s="54"/>
      <c r="R18" s="54">
        <v>590</v>
      </c>
      <c r="S18" s="54">
        <v>5</v>
      </c>
      <c r="T18" s="54">
        <v>0</v>
      </c>
      <c r="U18" s="54"/>
      <c r="V18" s="54">
        <v>640</v>
      </c>
      <c r="W18" s="54">
        <v>9</v>
      </c>
      <c r="X18" s="54">
        <v>6</v>
      </c>
      <c r="Y18" s="54"/>
      <c r="Z18" s="54"/>
      <c r="AA18" s="54"/>
      <c r="AB18" s="54"/>
      <c r="AC18" s="54"/>
    </row>
    <row r="19" spans="1:29" x14ac:dyDescent="0.2">
      <c r="A19" s="54">
        <v>18</v>
      </c>
      <c r="B19" s="54">
        <v>725</v>
      </c>
      <c r="C19" s="54">
        <v>3391</v>
      </c>
      <c r="D19" s="54">
        <v>3839.973</v>
      </c>
      <c r="E19" s="54">
        <v>88.307919999999996</v>
      </c>
      <c r="F19" s="55" t="s">
        <v>12</v>
      </c>
      <c r="G19" s="55" t="s">
        <v>174</v>
      </c>
      <c r="H19" s="54">
        <v>19933782</v>
      </c>
      <c r="I19" s="56">
        <v>43901</v>
      </c>
      <c r="J19" s="56" t="s">
        <v>149</v>
      </c>
      <c r="K19" s="56" t="s">
        <v>150</v>
      </c>
      <c r="L19" s="56" t="s">
        <v>151</v>
      </c>
      <c r="M19" s="54"/>
      <c r="N19" s="54"/>
      <c r="O19" s="54"/>
      <c r="P19" s="54"/>
      <c r="Q19" s="54"/>
      <c r="R19" s="54">
        <v>600</v>
      </c>
      <c r="S19" s="54">
        <v>4</v>
      </c>
      <c r="T19" s="54">
        <v>4</v>
      </c>
      <c r="U19" s="54"/>
      <c r="V19" s="54">
        <v>660</v>
      </c>
      <c r="W19" s="54">
        <v>11</v>
      </c>
      <c r="X19" s="54">
        <v>5</v>
      </c>
      <c r="Y19" s="54"/>
      <c r="Z19" s="54"/>
      <c r="AA19" s="54"/>
      <c r="AB19" s="54"/>
      <c r="AC19" s="54"/>
    </row>
    <row r="20" spans="1:29" x14ac:dyDescent="0.2">
      <c r="A20" s="54">
        <v>19</v>
      </c>
      <c r="B20" s="54">
        <v>613</v>
      </c>
      <c r="C20" s="54">
        <v>1762</v>
      </c>
      <c r="D20" s="54">
        <v>2150.123</v>
      </c>
      <c r="E20" s="54">
        <v>81.948779999999999</v>
      </c>
      <c r="F20" s="55" t="s">
        <v>12</v>
      </c>
      <c r="G20" s="55" t="s">
        <v>174</v>
      </c>
      <c r="H20" s="54">
        <v>19718132</v>
      </c>
      <c r="I20" s="56">
        <v>43901</v>
      </c>
      <c r="J20" s="56" t="s">
        <v>149</v>
      </c>
      <c r="K20" s="56" t="s">
        <v>150</v>
      </c>
      <c r="L20" s="56" t="s">
        <v>151</v>
      </c>
      <c r="M20" s="54"/>
      <c r="N20" s="54"/>
      <c r="O20" s="54"/>
      <c r="P20" s="54"/>
      <c r="Q20" s="54"/>
      <c r="R20" s="54">
        <v>610</v>
      </c>
      <c r="S20" s="54">
        <v>4</v>
      </c>
      <c r="T20" s="54">
        <v>5</v>
      </c>
      <c r="U20" s="54"/>
      <c r="V20" s="54">
        <v>680</v>
      </c>
      <c r="W20" s="54">
        <v>4</v>
      </c>
      <c r="X20" s="54">
        <v>4</v>
      </c>
      <c r="Y20" s="54"/>
      <c r="Z20" s="54"/>
      <c r="AA20" s="54"/>
      <c r="AB20" s="54"/>
      <c r="AC20" s="54"/>
    </row>
    <row r="21" spans="1:29" x14ac:dyDescent="0.2">
      <c r="A21" s="54">
        <v>20</v>
      </c>
      <c r="B21" s="54">
        <v>572</v>
      </c>
      <c r="C21" s="54">
        <v>1440</v>
      </c>
      <c r="D21" s="54">
        <v>1692.625</v>
      </c>
      <c r="E21" s="54">
        <v>85.074969999999993</v>
      </c>
      <c r="F21" s="55" t="s">
        <v>12</v>
      </c>
      <c r="G21" s="55" t="s">
        <v>174</v>
      </c>
      <c r="H21" s="54">
        <v>11210083</v>
      </c>
      <c r="I21" s="56">
        <v>43901</v>
      </c>
      <c r="J21" s="56" t="s">
        <v>149</v>
      </c>
      <c r="K21" s="56" t="s">
        <v>150</v>
      </c>
      <c r="L21" s="56" t="s">
        <v>151</v>
      </c>
      <c r="M21" s="54"/>
      <c r="N21" s="54"/>
      <c r="O21" s="54"/>
      <c r="P21" s="54"/>
      <c r="Q21" s="54"/>
      <c r="R21" s="54">
        <v>620</v>
      </c>
      <c r="S21" s="54">
        <v>1</v>
      </c>
      <c r="T21" s="54">
        <v>2</v>
      </c>
      <c r="U21" s="54"/>
      <c r="V21" s="54">
        <v>700</v>
      </c>
      <c r="W21" s="54">
        <v>4</v>
      </c>
      <c r="X21" s="54">
        <v>3</v>
      </c>
      <c r="Y21" s="54"/>
      <c r="Z21" s="54"/>
      <c r="AA21" s="54"/>
      <c r="AB21" s="54"/>
      <c r="AC21" s="54"/>
    </row>
    <row r="22" spans="1:29" x14ac:dyDescent="0.2">
      <c r="A22" s="54">
        <v>21</v>
      </c>
      <c r="B22" s="54">
        <v>607</v>
      </c>
      <c r="C22" s="54">
        <v>2035</v>
      </c>
      <c r="D22" s="54">
        <v>2078.261</v>
      </c>
      <c r="E22" s="54">
        <v>97.918400000000005</v>
      </c>
      <c r="F22" s="55" t="s">
        <v>12</v>
      </c>
      <c r="G22" s="55" t="s">
        <v>174</v>
      </c>
      <c r="H22" s="54">
        <v>19698150</v>
      </c>
      <c r="I22" s="56">
        <v>43901</v>
      </c>
      <c r="J22" s="56" t="s">
        <v>149</v>
      </c>
      <c r="K22" s="56" t="s">
        <v>150</v>
      </c>
      <c r="L22" s="56" t="s">
        <v>151</v>
      </c>
      <c r="M22" s="54"/>
      <c r="N22" s="54"/>
      <c r="O22" s="54"/>
      <c r="P22" s="54"/>
      <c r="Q22" s="54"/>
      <c r="R22" s="54">
        <v>630</v>
      </c>
      <c r="S22" s="54">
        <v>0</v>
      </c>
      <c r="T22" s="54">
        <v>1</v>
      </c>
      <c r="U22" s="54"/>
      <c r="V22" s="54">
        <v>720</v>
      </c>
      <c r="W22" s="54">
        <v>0</v>
      </c>
      <c r="X22" s="54">
        <v>5</v>
      </c>
      <c r="Y22" s="54"/>
      <c r="Z22" s="54"/>
      <c r="AA22" s="54"/>
      <c r="AB22" s="54"/>
      <c r="AC22" s="54"/>
    </row>
    <row r="23" spans="1:29" x14ac:dyDescent="0.2">
      <c r="A23" s="54">
        <v>22</v>
      </c>
      <c r="B23" s="54">
        <v>560</v>
      </c>
      <c r="C23" s="54">
        <v>1243</v>
      </c>
      <c r="D23" s="54">
        <v>1573.0329999999999</v>
      </c>
      <c r="E23" s="54">
        <v>79.019319999999993</v>
      </c>
      <c r="F23" s="55" t="s">
        <v>12</v>
      </c>
      <c r="G23" s="55" t="s">
        <v>174</v>
      </c>
      <c r="H23" s="54">
        <v>15843035</v>
      </c>
      <c r="I23" s="56">
        <v>43901</v>
      </c>
      <c r="J23" s="56" t="s">
        <v>149</v>
      </c>
      <c r="K23" s="56" t="s">
        <v>150</v>
      </c>
      <c r="L23" s="56" t="s">
        <v>151</v>
      </c>
      <c r="M23" s="54"/>
      <c r="N23" s="54"/>
      <c r="O23" s="54"/>
      <c r="P23" s="54"/>
      <c r="Q23" s="54"/>
      <c r="R23" s="54">
        <v>640</v>
      </c>
      <c r="S23" s="54">
        <v>6</v>
      </c>
      <c r="T23" s="54">
        <v>5</v>
      </c>
      <c r="U23" s="54"/>
      <c r="V23" s="54">
        <v>740</v>
      </c>
      <c r="W23" s="54">
        <v>1</v>
      </c>
      <c r="X23" s="54">
        <v>0</v>
      </c>
      <c r="Y23" s="54"/>
      <c r="Z23" s="54"/>
      <c r="AA23" s="54"/>
      <c r="AB23" s="54"/>
      <c r="AC23" s="54"/>
    </row>
    <row r="24" spans="1:29" x14ac:dyDescent="0.2">
      <c r="A24" s="54">
        <v>23</v>
      </c>
      <c r="B24" s="54">
        <v>561</v>
      </c>
      <c r="C24" s="54">
        <v>1267</v>
      </c>
      <c r="D24" s="54">
        <v>1582.7619999999999</v>
      </c>
      <c r="E24" s="54">
        <v>80.049930000000003</v>
      </c>
      <c r="F24" s="55" t="s">
        <v>12</v>
      </c>
      <c r="G24" s="55" t="s">
        <v>175</v>
      </c>
      <c r="H24" s="54">
        <v>21140080</v>
      </c>
      <c r="I24" s="56">
        <v>43901</v>
      </c>
      <c r="J24" s="56" t="s">
        <v>149</v>
      </c>
      <c r="K24" s="56" t="s">
        <v>150</v>
      </c>
      <c r="L24" s="56" t="s">
        <v>151</v>
      </c>
      <c r="M24" s="54"/>
      <c r="N24" s="54"/>
      <c r="O24" s="54"/>
      <c r="P24" s="54"/>
      <c r="Q24" s="54"/>
      <c r="R24" s="54">
        <v>650</v>
      </c>
      <c r="S24" s="54">
        <v>6</v>
      </c>
      <c r="T24" s="54">
        <v>3</v>
      </c>
      <c r="U24" s="54"/>
      <c r="V24" s="54">
        <v>760</v>
      </c>
      <c r="W24" s="54">
        <v>0</v>
      </c>
      <c r="X24" s="54">
        <v>0</v>
      </c>
      <c r="Y24" s="54"/>
      <c r="Z24" s="54"/>
      <c r="AA24" s="54"/>
      <c r="AB24" s="54"/>
      <c r="AC24" s="54"/>
    </row>
    <row r="25" spans="1:29" x14ac:dyDescent="0.2">
      <c r="A25" s="54">
        <v>24</v>
      </c>
      <c r="B25" s="54">
        <v>677</v>
      </c>
      <c r="C25" s="54">
        <v>2726</v>
      </c>
      <c r="D25" s="54">
        <v>3030.5010000000002</v>
      </c>
      <c r="E25" s="54">
        <v>89.952119999999994</v>
      </c>
      <c r="F25" s="55" t="s">
        <v>12</v>
      </c>
      <c r="G25" s="55" t="s">
        <v>174</v>
      </c>
      <c r="H25" s="54">
        <v>14155922</v>
      </c>
      <c r="I25" s="56">
        <v>43901</v>
      </c>
      <c r="J25" s="56" t="s">
        <v>149</v>
      </c>
      <c r="K25" s="56" t="s">
        <v>150</v>
      </c>
      <c r="L25" s="56" t="s">
        <v>151</v>
      </c>
      <c r="M25" s="54"/>
      <c r="N25" s="54"/>
      <c r="O25" s="54"/>
      <c r="P25" s="54"/>
      <c r="Q25" s="54"/>
      <c r="R25" s="54">
        <v>660</v>
      </c>
      <c r="S25" s="54">
        <v>5</v>
      </c>
      <c r="T25" s="54">
        <v>2</v>
      </c>
      <c r="U25" s="54"/>
      <c r="V25" s="54">
        <v>780</v>
      </c>
      <c r="W25" s="54">
        <v>0</v>
      </c>
      <c r="X25" s="54">
        <v>2</v>
      </c>
      <c r="Y25" s="54"/>
      <c r="Z25" s="54"/>
      <c r="AA25" s="54"/>
      <c r="AB25" s="54"/>
      <c r="AC25" s="54"/>
    </row>
    <row r="26" spans="1:29" x14ac:dyDescent="0.2">
      <c r="A26" s="54">
        <v>25</v>
      </c>
      <c r="B26" s="54">
        <v>564</v>
      </c>
      <c r="C26" s="54">
        <v>1553</v>
      </c>
      <c r="D26" s="54">
        <v>1612.2059999999999</v>
      </c>
      <c r="E26" s="54">
        <v>96.327629999999999</v>
      </c>
      <c r="F26" s="55" t="s">
        <v>12</v>
      </c>
      <c r="G26" s="55" t="s">
        <v>175</v>
      </c>
      <c r="H26" s="54">
        <v>19336744</v>
      </c>
      <c r="I26" s="56">
        <v>43901</v>
      </c>
      <c r="J26" s="56" t="s">
        <v>149</v>
      </c>
      <c r="K26" s="56" t="s">
        <v>150</v>
      </c>
      <c r="L26" s="56" t="s">
        <v>151</v>
      </c>
      <c r="M26" s="54"/>
      <c r="N26" s="54"/>
      <c r="O26" s="54"/>
      <c r="P26" s="54"/>
      <c r="Q26" s="54"/>
      <c r="R26" s="54">
        <v>670</v>
      </c>
      <c r="S26" s="54">
        <v>3</v>
      </c>
      <c r="T26" s="54">
        <v>2</v>
      </c>
      <c r="U26" s="54"/>
      <c r="V26" s="54"/>
      <c r="W26" s="54">
        <v>0</v>
      </c>
      <c r="X26" s="54">
        <v>0</v>
      </c>
      <c r="Y26" s="54"/>
      <c r="Z26" s="54"/>
      <c r="AA26" s="54"/>
      <c r="AB26" s="54"/>
      <c r="AC26" s="54"/>
    </row>
    <row r="27" spans="1:29" x14ac:dyDescent="0.2">
      <c r="A27" s="54">
        <v>26</v>
      </c>
      <c r="B27" s="54">
        <v>626</v>
      </c>
      <c r="C27" s="54">
        <v>2065</v>
      </c>
      <c r="D27" s="54">
        <v>2311.857</v>
      </c>
      <c r="E27" s="54">
        <v>89.322149999999993</v>
      </c>
      <c r="F27" s="55" t="s">
        <v>12</v>
      </c>
      <c r="G27" s="55" t="s">
        <v>174</v>
      </c>
      <c r="H27" s="59">
        <v>13068998</v>
      </c>
      <c r="I27" s="56">
        <v>43901</v>
      </c>
      <c r="J27" s="56" t="s">
        <v>149</v>
      </c>
      <c r="K27" s="56" t="s">
        <v>150</v>
      </c>
      <c r="L27" s="56" t="s">
        <v>151</v>
      </c>
      <c r="M27" s="54"/>
      <c r="N27" s="54"/>
      <c r="O27" s="54"/>
      <c r="P27" s="54"/>
      <c r="Q27" s="54"/>
      <c r="R27" s="54">
        <v>680</v>
      </c>
      <c r="S27" s="54">
        <v>1</v>
      </c>
      <c r="T27" s="54">
        <v>2</v>
      </c>
      <c r="U27" s="54"/>
      <c r="V27" s="54"/>
      <c r="W27" s="54"/>
      <c r="X27" s="54"/>
      <c r="Y27" s="54"/>
      <c r="Z27" s="54"/>
      <c r="AA27" s="54"/>
      <c r="AB27" s="54"/>
      <c r="AC27" s="54"/>
    </row>
    <row r="28" spans="1:29" x14ac:dyDescent="0.2">
      <c r="A28" s="54">
        <v>27</v>
      </c>
      <c r="B28" s="54">
        <v>535</v>
      </c>
      <c r="C28" s="54">
        <v>1237</v>
      </c>
      <c r="D28" s="54">
        <v>1343.355</v>
      </c>
      <c r="E28" s="54">
        <v>92.082909999999998</v>
      </c>
      <c r="F28" s="55" t="s">
        <v>12</v>
      </c>
      <c r="G28" s="55" t="s">
        <v>175</v>
      </c>
      <c r="H28" s="54">
        <v>16275684</v>
      </c>
      <c r="I28" s="56">
        <v>43901</v>
      </c>
      <c r="J28" s="56" t="s">
        <v>149</v>
      </c>
      <c r="K28" s="56" t="s">
        <v>150</v>
      </c>
      <c r="L28" s="56" t="s">
        <v>151</v>
      </c>
      <c r="M28" s="54"/>
      <c r="N28" s="54"/>
      <c r="O28" s="54"/>
      <c r="P28" s="54"/>
      <c r="Q28" s="54"/>
      <c r="R28" s="54">
        <v>690</v>
      </c>
      <c r="S28" s="54">
        <v>3</v>
      </c>
      <c r="T28" s="54">
        <v>2</v>
      </c>
      <c r="U28" s="54"/>
      <c r="V28" s="54"/>
      <c r="W28" s="54"/>
      <c r="X28" s="54"/>
      <c r="Y28" s="54"/>
      <c r="Z28" s="54"/>
      <c r="AA28" s="54"/>
      <c r="AB28" s="54"/>
      <c r="AC28" s="54"/>
    </row>
    <row r="29" spans="1:29" x14ac:dyDescent="0.2">
      <c r="A29" s="54">
        <v>28</v>
      </c>
      <c r="B29" s="54">
        <v>654</v>
      </c>
      <c r="C29" s="54">
        <v>2038</v>
      </c>
      <c r="D29" s="54">
        <v>2689.2840000000001</v>
      </c>
      <c r="E29" s="54">
        <v>75.782250000000005</v>
      </c>
      <c r="F29" s="55" t="s">
        <v>12</v>
      </c>
      <c r="G29" s="55" t="s">
        <v>175</v>
      </c>
      <c r="H29" s="54">
        <v>9868422</v>
      </c>
      <c r="I29" s="56">
        <v>43901</v>
      </c>
      <c r="J29" s="56" t="s">
        <v>149</v>
      </c>
      <c r="K29" s="56" t="s">
        <v>150</v>
      </c>
      <c r="L29" s="56" t="s">
        <v>151</v>
      </c>
      <c r="M29" s="54"/>
      <c r="N29" s="54"/>
      <c r="O29" s="54"/>
      <c r="P29" s="54"/>
      <c r="Q29" s="54"/>
      <c r="R29" s="54">
        <v>700</v>
      </c>
      <c r="S29" s="54">
        <v>1</v>
      </c>
      <c r="T29" s="54">
        <v>1</v>
      </c>
      <c r="U29" s="54"/>
      <c r="V29" s="54"/>
      <c r="W29" s="54"/>
      <c r="X29" s="54"/>
      <c r="Y29" s="54"/>
      <c r="Z29" s="54"/>
      <c r="AA29" s="54"/>
      <c r="AB29" s="54"/>
      <c r="AC29" s="54"/>
    </row>
    <row r="30" spans="1:29" x14ac:dyDescent="0.2">
      <c r="A30" s="54">
        <v>29</v>
      </c>
      <c r="B30" s="54">
        <v>634</v>
      </c>
      <c r="C30" s="54">
        <v>2153</v>
      </c>
      <c r="D30" s="54">
        <v>2415.5749999999998</v>
      </c>
      <c r="E30" s="54">
        <v>89.129930000000002</v>
      </c>
      <c r="F30" s="55" t="s">
        <v>12</v>
      </c>
      <c r="G30" s="55" t="s">
        <v>175</v>
      </c>
      <c r="H30" s="54">
        <v>21048896</v>
      </c>
      <c r="I30" s="56">
        <v>43901</v>
      </c>
      <c r="J30" s="56" t="s">
        <v>149</v>
      </c>
      <c r="K30" s="56" t="s">
        <v>150</v>
      </c>
      <c r="L30" s="56" t="s">
        <v>151</v>
      </c>
      <c r="M30" s="54"/>
      <c r="N30" s="54"/>
      <c r="O30" s="54"/>
      <c r="P30" s="54"/>
      <c r="Q30" s="54"/>
      <c r="R30" s="54">
        <v>710</v>
      </c>
      <c r="S30" s="54">
        <v>0</v>
      </c>
      <c r="T30" s="54">
        <v>4</v>
      </c>
      <c r="U30" s="54"/>
      <c r="V30" s="54"/>
      <c r="W30" s="54"/>
      <c r="X30" s="54"/>
      <c r="Y30" s="54"/>
      <c r="Z30" s="54"/>
      <c r="AA30" s="54"/>
      <c r="AB30" s="54"/>
      <c r="AC30" s="54"/>
    </row>
    <row r="31" spans="1:29" x14ac:dyDescent="0.2">
      <c r="A31" s="54">
        <v>30</v>
      </c>
      <c r="B31" s="54">
        <v>673</v>
      </c>
      <c r="C31" s="54">
        <v>2456</v>
      </c>
      <c r="D31" s="54">
        <v>2969.067</v>
      </c>
      <c r="E31" s="54">
        <v>82.719579999999993</v>
      </c>
      <c r="F31" s="55" t="s">
        <v>12</v>
      </c>
      <c r="G31" s="55" t="s">
        <v>175</v>
      </c>
      <c r="H31" s="54">
        <v>16319641</v>
      </c>
      <c r="I31" s="56">
        <v>43901</v>
      </c>
      <c r="J31" s="56" t="s">
        <v>149</v>
      </c>
      <c r="K31" s="56" t="s">
        <v>150</v>
      </c>
      <c r="L31" s="56" t="s">
        <v>151</v>
      </c>
      <c r="M31" s="54"/>
      <c r="N31" s="54"/>
      <c r="O31" s="54"/>
      <c r="P31" s="54"/>
      <c r="Q31" s="54"/>
      <c r="R31" s="54">
        <v>720</v>
      </c>
      <c r="S31" s="54">
        <v>0</v>
      </c>
      <c r="T31" s="54">
        <v>1</v>
      </c>
      <c r="U31" s="54"/>
      <c r="V31" s="54"/>
      <c r="W31" s="54"/>
      <c r="X31" s="54"/>
      <c r="Y31" s="54"/>
      <c r="Z31" s="54"/>
      <c r="AA31" s="54"/>
      <c r="AB31" s="54"/>
      <c r="AC31" s="54"/>
    </row>
    <row r="32" spans="1:29" x14ac:dyDescent="0.2">
      <c r="A32" s="54">
        <v>31</v>
      </c>
      <c r="B32" s="54">
        <v>692</v>
      </c>
      <c r="C32" s="54">
        <v>2752</v>
      </c>
      <c r="D32" s="54">
        <v>3268.9380000000001</v>
      </c>
      <c r="E32" s="54">
        <v>84.186369999999997</v>
      </c>
      <c r="F32" s="55" t="s">
        <v>12</v>
      </c>
      <c r="G32" s="55" t="s">
        <v>175</v>
      </c>
      <c r="H32" s="54">
        <v>20268452</v>
      </c>
      <c r="I32" s="56">
        <v>43901</v>
      </c>
      <c r="J32" s="56" t="s">
        <v>149</v>
      </c>
      <c r="K32" s="56" t="s">
        <v>150</v>
      </c>
      <c r="L32" s="56" t="s">
        <v>151</v>
      </c>
      <c r="M32" s="54"/>
      <c r="N32" s="54"/>
      <c r="O32" s="54"/>
      <c r="P32" s="54"/>
      <c r="Q32" s="54"/>
      <c r="R32" s="54">
        <v>730</v>
      </c>
      <c r="S32" s="54">
        <v>1</v>
      </c>
      <c r="T32" s="54">
        <v>0</v>
      </c>
      <c r="U32" s="54"/>
      <c r="V32" s="54"/>
      <c r="W32" s="54"/>
      <c r="X32" s="54"/>
      <c r="Y32" s="54"/>
      <c r="Z32" s="54"/>
      <c r="AA32" s="54"/>
      <c r="AB32" s="54"/>
      <c r="AC32" s="54"/>
    </row>
    <row r="33" spans="1:29" x14ac:dyDescent="0.2">
      <c r="A33" s="54">
        <v>32</v>
      </c>
      <c r="B33" s="54">
        <v>746</v>
      </c>
      <c r="C33" s="54">
        <v>3827</v>
      </c>
      <c r="D33" s="54">
        <v>4238.2380000000003</v>
      </c>
      <c r="E33" s="54">
        <v>90.296949999999995</v>
      </c>
      <c r="F33" s="55" t="s">
        <v>12</v>
      </c>
      <c r="G33" s="55" t="s">
        <v>174</v>
      </c>
      <c r="H33" s="54">
        <v>19887156</v>
      </c>
      <c r="I33" s="56">
        <v>43901</v>
      </c>
      <c r="J33" s="56" t="s">
        <v>149</v>
      </c>
      <c r="K33" s="56" t="s">
        <v>150</v>
      </c>
      <c r="L33" s="56" t="s">
        <v>151</v>
      </c>
      <c r="M33" s="54"/>
      <c r="N33" s="54"/>
      <c r="O33" s="54"/>
      <c r="P33" s="54"/>
      <c r="Q33" s="54"/>
      <c r="R33" s="54">
        <v>740</v>
      </c>
      <c r="S33" s="54">
        <v>0</v>
      </c>
      <c r="T33" s="54">
        <v>0</v>
      </c>
      <c r="U33" s="54"/>
      <c r="V33" s="54"/>
      <c r="W33" s="54"/>
      <c r="X33" s="54"/>
      <c r="Y33" s="54"/>
      <c r="Z33" s="54"/>
      <c r="AA33" s="54"/>
      <c r="AB33" s="54"/>
      <c r="AC33" s="54"/>
    </row>
    <row r="34" spans="1:29" x14ac:dyDescent="0.2">
      <c r="A34" s="54">
        <v>33</v>
      </c>
      <c r="B34" s="54">
        <v>577</v>
      </c>
      <c r="C34" s="54">
        <v>1544</v>
      </c>
      <c r="D34" s="54">
        <v>1744.31</v>
      </c>
      <c r="E34" s="54">
        <v>88.516390000000001</v>
      </c>
      <c r="F34" s="55" t="s">
        <v>12</v>
      </c>
      <c r="G34" s="55" t="s">
        <v>175</v>
      </c>
      <c r="H34" s="54">
        <v>8741986</v>
      </c>
      <c r="I34" s="56">
        <v>43901</v>
      </c>
      <c r="J34" s="56" t="s">
        <v>149</v>
      </c>
      <c r="K34" s="56" t="s">
        <v>150</v>
      </c>
      <c r="L34" s="56" t="s">
        <v>151</v>
      </c>
      <c r="M34" s="54"/>
      <c r="N34" s="54"/>
      <c r="O34" s="54"/>
      <c r="P34" s="54"/>
      <c r="Q34" s="54"/>
      <c r="R34" s="54">
        <v>750</v>
      </c>
      <c r="S34" s="54">
        <v>0</v>
      </c>
      <c r="T34" s="54">
        <v>0</v>
      </c>
      <c r="U34" s="54"/>
      <c r="V34" s="54"/>
      <c r="W34" s="54"/>
      <c r="X34" s="54"/>
      <c r="Y34" s="54"/>
      <c r="Z34" s="54"/>
      <c r="AA34" s="54"/>
      <c r="AB34" s="54"/>
      <c r="AC34" s="54"/>
    </row>
    <row r="35" spans="1:29" x14ac:dyDescent="0.2">
      <c r="A35" s="54">
        <v>34</v>
      </c>
      <c r="B35" s="54">
        <v>692</v>
      </c>
      <c r="C35" s="54">
        <v>2719</v>
      </c>
      <c r="D35" s="54">
        <v>3268.9380000000001</v>
      </c>
      <c r="E35" s="54">
        <v>83.176860000000005</v>
      </c>
      <c r="F35" s="55" t="s">
        <v>12</v>
      </c>
      <c r="G35" s="55" t="s">
        <v>174</v>
      </c>
      <c r="H35" s="54">
        <v>14897193</v>
      </c>
      <c r="I35" s="56">
        <v>43901</v>
      </c>
      <c r="J35" s="56" t="s">
        <v>149</v>
      </c>
      <c r="K35" s="56" t="s">
        <v>150</v>
      </c>
      <c r="L35" s="56" t="s">
        <v>151</v>
      </c>
      <c r="M35" s="54"/>
      <c r="N35" s="54"/>
      <c r="O35" s="54"/>
      <c r="P35" s="54"/>
      <c r="Q35" s="54"/>
      <c r="R35" s="54">
        <v>760</v>
      </c>
      <c r="S35" s="54">
        <v>0</v>
      </c>
      <c r="T35" s="54">
        <v>0</v>
      </c>
      <c r="U35" s="54"/>
      <c r="V35" s="54"/>
      <c r="W35" s="54"/>
      <c r="X35" s="54"/>
      <c r="Y35" s="54"/>
      <c r="Z35" s="54"/>
      <c r="AA35" s="54"/>
      <c r="AB35" s="54"/>
      <c r="AC35" s="54"/>
    </row>
    <row r="36" spans="1:29" x14ac:dyDescent="0.2">
      <c r="A36" s="54">
        <v>35</v>
      </c>
      <c r="B36" s="54">
        <v>697</v>
      </c>
      <c r="C36" s="54">
        <v>2806</v>
      </c>
      <c r="D36" s="54">
        <v>3351.2939999999999</v>
      </c>
      <c r="E36" s="54">
        <v>83.728859999999997</v>
      </c>
      <c r="F36" s="55" t="s">
        <v>12</v>
      </c>
      <c r="G36" s="55" t="s">
        <v>175</v>
      </c>
      <c r="H36" s="54">
        <v>13556185</v>
      </c>
      <c r="I36" s="56">
        <v>43901</v>
      </c>
      <c r="J36" s="56" t="s">
        <v>149</v>
      </c>
      <c r="K36" s="56" t="s">
        <v>150</v>
      </c>
      <c r="L36" s="56" t="s">
        <v>151</v>
      </c>
      <c r="M36" s="54"/>
      <c r="N36" s="54"/>
      <c r="O36" s="54"/>
      <c r="P36" s="54"/>
      <c r="Q36" s="54"/>
      <c r="R36" s="54">
        <v>770</v>
      </c>
      <c r="S36" s="54">
        <v>0</v>
      </c>
      <c r="T36" s="54">
        <v>1</v>
      </c>
      <c r="U36" s="54"/>
      <c r="V36" s="54"/>
      <c r="W36" s="54"/>
      <c r="X36" s="54"/>
      <c r="Y36" s="54"/>
      <c r="Z36" s="54"/>
      <c r="AA36" s="54"/>
      <c r="AB36" s="54"/>
      <c r="AC36" s="54"/>
    </row>
    <row r="37" spans="1:29" x14ac:dyDescent="0.2">
      <c r="A37" s="54">
        <v>36</v>
      </c>
      <c r="B37" s="54">
        <v>589</v>
      </c>
      <c r="C37" s="54">
        <v>1547</v>
      </c>
      <c r="D37" s="54">
        <v>1872.9169999999999</v>
      </c>
      <c r="E37" s="54">
        <v>82.598439999999997</v>
      </c>
      <c r="F37" s="55" t="s">
        <v>12</v>
      </c>
      <c r="G37" s="55" t="s">
        <v>175</v>
      </c>
      <c r="H37" s="54">
        <v>16144904</v>
      </c>
      <c r="I37" s="56">
        <v>43901</v>
      </c>
      <c r="J37" s="56" t="s">
        <v>149</v>
      </c>
      <c r="K37" s="56" t="s">
        <v>150</v>
      </c>
      <c r="L37" s="56" t="s">
        <v>151</v>
      </c>
      <c r="M37" s="54"/>
      <c r="N37" s="54"/>
      <c r="O37" s="54"/>
      <c r="P37" s="54"/>
      <c r="Q37" s="54"/>
      <c r="R37" s="54">
        <v>780</v>
      </c>
      <c r="S37" s="54">
        <v>0</v>
      </c>
      <c r="T37" s="54">
        <v>1</v>
      </c>
      <c r="U37" s="54"/>
      <c r="V37" s="54"/>
      <c r="W37" s="54"/>
      <c r="X37" s="54"/>
      <c r="Y37" s="54"/>
      <c r="Z37" s="54"/>
      <c r="AA37" s="54"/>
      <c r="AB37" s="54"/>
      <c r="AC37" s="54"/>
    </row>
    <row r="38" spans="1:29" x14ac:dyDescent="0.2">
      <c r="A38" s="54">
        <v>37</v>
      </c>
      <c r="B38" s="54">
        <v>702</v>
      </c>
      <c r="C38" s="54">
        <v>2609</v>
      </c>
      <c r="D38" s="54">
        <v>3435.1129999999998</v>
      </c>
      <c r="E38" s="54">
        <v>75.950919999999996</v>
      </c>
      <c r="F38" s="55" t="s">
        <v>12</v>
      </c>
      <c r="G38" s="55" t="s">
        <v>174</v>
      </c>
      <c r="H38" s="54">
        <v>14022335</v>
      </c>
      <c r="I38" s="56">
        <v>43901</v>
      </c>
      <c r="J38" s="56" t="s">
        <v>149</v>
      </c>
      <c r="K38" s="56" t="s">
        <v>150</v>
      </c>
      <c r="L38" s="56" t="s">
        <v>151</v>
      </c>
      <c r="M38" s="54"/>
      <c r="N38" s="54"/>
      <c r="O38" s="54"/>
      <c r="P38" s="54"/>
      <c r="Q38" s="54"/>
      <c r="R38" s="54"/>
      <c r="S38" s="54">
        <v>0</v>
      </c>
      <c r="T38" s="54">
        <v>0</v>
      </c>
      <c r="U38" s="54"/>
      <c r="V38" s="54"/>
      <c r="W38" s="54"/>
      <c r="X38" s="54"/>
      <c r="Y38" s="54"/>
      <c r="Z38" s="54"/>
      <c r="AA38" s="54"/>
      <c r="AB38" s="54"/>
      <c r="AC38" s="54"/>
    </row>
    <row r="39" spans="1:29" x14ac:dyDescent="0.2">
      <c r="A39" s="54">
        <v>38</v>
      </c>
      <c r="B39" s="54">
        <v>580</v>
      </c>
      <c r="C39" s="54">
        <v>1545</v>
      </c>
      <c r="D39" s="54">
        <v>1775.854</v>
      </c>
      <c r="E39" s="54">
        <v>87.000420000000005</v>
      </c>
      <c r="F39" s="55" t="s">
        <v>12</v>
      </c>
      <c r="G39" s="55" t="s">
        <v>175</v>
      </c>
      <c r="H39" s="54">
        <v>15722136</v>
      </c>
      <c r="I39" s="56">
        <v>43901</v>
      </c>
      <c r="J39" s="56" t="s">
        <v>149</v>
      </c>
      <c r="K39" s="56" t="s">
        <v>150</v>
      </c>
      <c r="L39" s="56" t="s">
        <v>151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x14ac:dyDescent="0.2">
      <c r="A40" s="54">
        <v>39</v>
      </c>
      <c r="B40" s="54">
        <v>609</v>
      </c>
      <c r="C40" s="54">
        <v>1572</v>
      </c>
      <c r="D40" s="54">
        <v>2102.0230000000001</v>
      </c>
      <c r="E40" s="54">
        <v>74.785120000000006</v>
      </c>
      <c r="F40" s="55" t="s">
        <v>12</v>
      </c>
      <c r="G40" s="55" t="s">
        <v>175</v>
      </c>
      <c r="H40" s="54">
        <v>15218978</v>
      </c>
      <c r="I40" s="56">
        <v>43901</v>
      </c>
      <c r="J40" s="56" t="s">
        <v>149</v>
      </c>
      <c r="K40" s="56" t="s">
        <v>150</v>
      </c>
      <c r="L40" s="56" t="s">
        <v>151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spans="1:29" x14ac:dyDescent="0.2">
      <c r="A41" s="54">
        <v>40</v>
      </c>
      <c r="B41" s="54">
        <v>603</v>
      </c>
      <c r="C41" s="54">
        <v>1612</v>
      </c>
      <c r="D41" s="54">
        <v>2031.3119999999999</v>
      </c>
      <c r="E41" s="54">
        <v>79.357579999999999</v>
      </c>
      <c r="F41" s="55" t="s">
        <v>12</v>
      </c>
      <c r="G41" s="55" t="s">
        <v>175</v>
      </c>
      <c r="H41" s="54">
        <v>20459623</v>
      </c>
      <c r="I41" s="56">
        <v>43901</v>
      </c>
      <c r="J41" s="56" t="s">
        <v>149</v>
      </c>
      <c r="K41" s="56" t="s">
        <v>150</v>
      </c>
      <c r="L41" s="56" t="s">
        <v>151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spans="1:29" x14ac:dyDescent="0.2">
      <c r="A42" s="54">
        <v>41</v>
      </c>
      <c r="B42" s="54">
        <v>593</v>
      </c>
      <c r="C42" s="54">
        <v>1466</v>
      </c>
      <c r="D42" s="54">
        <v>1917.242</v>
      </c>
      <c r="E42" s="54">
        <v>76.463989999999995</v>
      </c>
      <c r="F42" s="55" t="s">
        <v>12</v>
      </c>
      <c r="G42" s="55" t="s">
        <v>175</v>
      </c>
      <c r="H42" s="54">
        <v>20636802</v>
      </c>
      <c r="I42" s="56">
        <v>43901</v>
      </c>
      <c r="J42" s="56" t="s">
        <v>149</v>
      </c>
      <c r="K42" s="56" t="s">
        <v>150</v>
      </c>
      <c r="L42" s="56" t="s">
        <v>151</v>
      </c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spans="1:29" x14ac:dyDescent="0.2">
      <c r="A43" s="54">
        <v>42</v>
      </c>
      <c r="B43" s="54">
        <v>573</v>
      </c>
      <c r="C43" s="54">
        <v>1585</v>
      </c>
      <c r="D43" s="54">
        <v>1702.873</v>
      </c>
      <c r="E43" s="54">
        <v>93.077969999999993</v>
      </c>
      <c r="F43" s="55" t="s">
        <v>12</v>
      </c>
      <c r="G43" s="55" t="s">
        <v>174</v>
      </c>
      <c r="H43" s="54">
        <v>20252996</v>
      </c>
      <c r="I43" s="56">
        <v>43901</v>
      </c>
      <c r="J43" s="56" t="s">
        <v>149</v>
      </c>
      <c r="K43" s="56" t="s">
        <v>150</v>
      </c>
      <c r="L43" s="56" t="s">
        <v>151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spans="1:29" x14ac:dyDescent="0.2">
      <c r="A44" s="54">
        <v>43</v>
      </c>
      <c r="B44" s="54">
        <v>634</v>
      </c>
      <c r="C44" s="54">
        <v>2125</v>
      </c>
      <c r="D44" s="54">
        <v>2415.5749999999998</v>
      </c>
      <c r="E44" s="54">
        <v>87.970780000000005</v>
      </c>
      <c r="F44" s="55" t="s">
        <v>12</v>
      </c>
      <c r="G44" s="55" t="s">
        <v>174</v>
      </c>
      <c r="H44" s="54">
        <v>15978053</v>
      </c>
      <c r="I44" s="56">
        <v>43901</v>
      </c>
      <c r="J44" s="56" t="s">
        <v>149</v>
      </c>
      <c r="K44" s="56" t="s">
        <v>150</v>
      </c>
      <c r="L44" s="56" t="s">
        <v>151</v>
      </c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spans="1:29" x14ac:dyDescent="0.2">
      <c r="A45" s="54">
        <v>44</v>
      </c>
      <c r="B45" s="54">
        <v>653</v>
      </c>
      <c r="C45" s="54">
        <v>2096</v>
      </c>
      <c r="D45" s="54">
        <v>2675.1</v>
      </c>
      <c r="E45" s="54">
        <v>78.352220000000003</v>
      </c>
      <c r="F45" s="55" t="s">
        <v>12</v>
      </c>
      <c r="G45" s="55" t="s">
        <v>174</v>
      </c>
      <c r="H45" s="54">
        <v>19753134</v>
      </c>
      <c r="I45" s="56">
        <v>43901</v>
      </c>
      <c r="J45" s="56" t="s">
        <v>149</v>
      </c>
      <c r="K45" s="56" t="s">
        <v>150</v>
      </c>
      <c r="L45" s="56" t="s">
        <v>151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x14ac:dyDescent="0.2">
      <c r="A46" s="54">
        <v>45</v>
      </c>
      <c r="B46" s="54">
        <v>633</v>
      </c>
      <c r="C46" s="54">
        <v>1885</v>
      </c>
      <c r="D46" s="54">
        <v>2402.433</v>
      </c>
      <c r="E46" s="54">
        <v>78.462140000000005</v>
      </c>
      <c r="F46" s="55" t="s">
        <v>12</v>
      </c>
      <c r="G46" s="55" t="s">
        <v>174</v>
      </c>
      <c r="H46" s="54">
        <v>13069616</v>
      </c>
      <c r="I46" s="56">
        <v>43901</v>
      </c>
      <c r="J46" s="56" t="s">
        <v>149</v>
      </c>
      <c r="K46" s="56" t="s">
        <v>150</v>
      </c>
      <c r="L46" s="56" t="s">
        <v>151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x14ac:dyDescent="0.2">
      <c r="A47" s="54">
        <v>46</v>
      </c>
      <c r="B47" s="54">
        <v>666</v>
      </c>
      <c r="C47" s="54">
        <v>2184</v>
      </c>
      <c r="D47" s="54">
        <v>2863.6959999999999</v>
      </c>
      <c r="E47" s="54">
        <v>76.265069999999994</v>
      </c>
      <c r="F47" s="55" t="s">
        <v>12</v>
      </c>
      <c r="G47" s="55" t="s">
        <v>174</v>
      </c>
      <c r="H47" s="54">
        <v>5841391</v>
      </c>
      <c r="I47" s="56">
        <v>43901</v>
      </c>
      <c r="J47" s="56" t="s">
        <v>149</v>
      </c>
      <c r="K47" s="56" t="s">
        <v>150</v>
      </c>
      <c r="L47" s="56" t="s">
        <v>151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spans="1:29" x14ac:dyDescent="0.2">
      <c r="A48" s="54">
        <v>47</v>
      </c>
      <c r="B48" s="54">
        <v>634</v>
      </c>
      <c r="C48" s="54">
        <v>2171</v>
      </c>
      <c r="D48" s="54">
        <v>2415.5749999999998</v>
      </c>
      <c r="E48" s="54">
        <v>89.87509</v>
      </c>
      <c r="F48" s="55" t="s">
        <v>12</v>
      </c>
      <c r="G48" s="55" t="s">
        <v>174</v>
      </c>
      <c r="H48" s="54">
        <v>13089917</v>
      </c>
      <c r="I48" s="56">
        <v>43901</v>
      </c>
      <c r="J48" s="56" t="s">
        <v>149</v>
      </c>
      <c r="K48" s="56" t="s">
        <v>150</v>
      </c>
      <c r="L48" s="56" t="s">
        <v>151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:29" x14ac:dyDescent="0.2">
      <c r="A49" s="54">
        <v>48</v>
      </c>
      <c r="B49" s="54">
        <v>586</v>
      </c>
      <c r="C49" s="54">
        <v>1445</v>
      </c>
      <c r="D49" s="54">
        <v>1840.154</v>
      </c>
      <c r="E49" s="54">
        <v>78.526039999999995</v>
      </c>
      <c r="F49" s="55" t="s">
        <v>12</v>
      </c>
      <c r="G49" s="55" t="s">
        <v>175</v>
      </c>
      <c r="H49" s="54">
        <v>21093407</v>
      </c>
      <c r="I49" s="56">
        <v>43901</v>
      </c>
      <c r="J49" s="56" t="s">
        <v>149</v>
      </c>
      <c r="K49" s="56" t="s">
        <v>150</v>
      </c>
      <c r="L49" s="56" t="s">
        <v>151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x14ac:dyDescent="0.2">
      <c r="A50" s="54">
        <v>49</v>
      </c>
      <c r="B50" s="54">
        <v>606</v>
      </c>
      <c r="C50" s="54">
        <v>1689</v>
      </c>
      <c r="D50" s="54">
        <v>2066.4520000000002</v>
      </c>
      <c r="E50" s="54">
        <v>81.734279999999998</v>
      </c>
      <c r="F50" s="55" t="s">
        <v>12</v>
      </c>
      <c r="G50" s="55" t="s">
        <v>175</v>
      </c>
      <c r="H50" s="54">
        <v>21112841</v>
      </c>
      <c r="I50" s="56">
        <v>43901</v>
      </c>
      <c r="J50" s="56" t="s">
        <v>149</v>
      </c>
      <c r="K50" s="56" t="s">
        <v>150</v>
      </c>
      <c r="L50" s="56" t="s">
        <v>151</v>
      </c>
      <c r="M50" s="60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x14ac:dyDescent="0.2">
      <c r="A51" s="54">
        <v>50</v>
      </c>
      <c r="B51" s="54">
        <v>673</v>
      </c>
      <c r="C51" s="54">
        <v>2540</v>
      </c>
      <c r="D51" s="54">
        <v>2969.067</v>
      </c>
      <c r="E51" s="54">
        <v>85.548749999999998</v>
      </c>
      <c r="F51" s="55" t="s">
        <v>12</v>
      </c>
      <c r="G51" s="55" t="s">
        <v>175</v>
      </c>
      <c r="H51" s="54">
        <v>19953018</v>
      </c>
      <c r="I51" s="56">
        <v>43901</v>
      </c>
      <c r="J51" s="56" t="s">
        <v>149</v>
      </c>
      <c r="K51" s="56" t="s">
        <v>150</v>
      </c>
      <c r="L51" s="56" t="s">
        <v>151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29" x14ac:dyDescent="0.2">
      <c r="A52" s="54">
        <v>51</v>
      </c>
      <c r="B52" s="54">
        <v>572</v>
      </c>
      <c r="C52" s="54">
        <v>1740</v>
      </c>
      <c r="D52" s="54">
        <v>1692.625</v>
      </c>
      <c r="E52" s="54">
        <v>102.7989</v>
      </c>
      <c r="F52" s="55" t="s">
        <v>12</v>
      </c>
      <c r="G52" s="55" t="s">
        <v>174</v>
      </c>
      <c r="H52" s="54">
        <v>13988524</v>
      </c>
      <c r="I52" s="56">
        <v>43901</v>
      </c>
      <c r="J52" s="56" t="s">
        <v>149</v>
      </c>
      <c r="K52" s="56" t="s">
        <v>150</v>
      </c>
      <c r="L52" s="56" t="s">
        <v>151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x14ac:dyDescent="0.2">
      <c r="A53" s="54">
        <v>52</v>
      </c>
      <c r="B53" s="54">
        <v>639</v>
      </c>
      <c r="C53" s="54">
        <v>2284</v>
      </c>
      <c r="D53" s="54">
        <v>2482.0529999999999</v>
      </c>
      <c r="E53" s="54">
        <v>92.020619999999994</v>
      </c>
      <c r="F53" s="55" t="s">
        <v>12</v>
      </c>
      <c r="G53" s="55" t="s">
        <v>175</v>
      </c>
      <c r="H53" s="54">
        <v>11223555</v>
      </c>
      <c r="I53" s="56">
        <v>43901</v>
      </c>
      <c r="J53" s="56" t="s">
        <v>149</v>
      </c>
      <c r="K53" s="56" t="s">
        <v>150</v>
      </c>
      <c r="L53" s="56" t="s">
        <v>151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x14ac:dyDescent="0.2">
      <c r="A54" s="54">
        <v>53</v>
      </c>
      <c r="B54" s="54">
        <v>628</v>
      </c>
      <c r="C54" s="54">
        <v>2245</v>
      </c>
      <c r="D54" s="54">
        <v>2337.4830000000002</v>
      </c>
      <c r="E54" s="54">
        <v>96.043459999999996</v>
      </c>
      <c r="F54" s="55" t="s">
        <v>12</v>
      </c>
      <c r="G54" s="55" t="s">
        <v>174</v>
      </c>
      <c r="H54" s="54">
        <v>20472014</v>
      </c>
      <c r="I54" s="56">
        <v>43901</v>
      </c>
      <c r="J54" s="56" t="s">
        <v>149</v>
      </c>
      <c r="K54" s="56" t="s">
        <v>150</v>
      </c>
      <c r="L54" s="56" t="s">
        <v>151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29" x14ac:dyDescent="0.2">
      <c r="A55" s="54">
        <v>54</v>
      </c>
      <c r="B55" s="54">
        <v>675</v>
      </c>
      <c r="C55" s="54">
        <v>2339</v>
      </c>
      <c r="D55" s="54">
        <v>2999.672</v>
      </c>
      <c r="E55" s="54">
        <v>77.975179999999995</v>
      </c>
      <c r="F55" s="55" t="s">
        <v>12</v>
      </c>
      <c r="G55" s="55" t="s">
        <v>175</v>
      </c>
      <c r="H55" s="54">
        <v>13553518</v>
      </c>
      <c r="I55" s="56">
        <v>43901</v>
      </c>
      <c r="J55" s="56" t="s">
        <v>149</v>
      </c>
      <c r="K55" s="56" t="s">
        <v>150</v>
      </c>
      <c r="L55" s="56" t="s">
        <v>151</v>
      </c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spans="1:29" x14ac:dyDescent="0.2">
      <c r="A56" s="54">
        <v>55</v>
      </c>
      <c r="B56" s="54">
        <v>564</v>
      </c>
      <c r="C56" s="54">
        <v>1551</v>
      </c>
      <c r="D56" s="54">
        <v>1612.2059999999999</v>
      </c>
      <c r="E56" s="54">
        <v>96.203580000000002</v>
      </c>
      <c r="F56" s="55" t="s">
        <v>12</v>
      </c>
      <c r="G56" s="55" t="s">
        <v>175</v>
      </c>
      <c r="H56" s="54">
        <v>15980154</v>
      </c>
      <c r="I56" s="56">
        <v>43901</v>
      </c>
      <c r="J56" s="56" t="s">
        <v>149</v>
      </c>
      <c r="K56" s="56" t="s">
        <v>150</v>
      </c>
      <c r="L56" s="56" t="s">
        <v>151</v>
      </c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spans="1:29" x14ac:dyDescent="0.2">
      <c r="A57" s="54">
        <v>56</v>
      </c>
      <c r="B57" s="54">
        <v>624</v>
      </c>
      <c r="C57" s="54">
        <v>1714</v>
      </c>
      <c r="D57" s="54">
        <v>2286.4299999999998</v>
      </c>
      <c r="E57" s="54">
        <v>74.964020000000005</v>
      </c>
      <c r="F57" s="55" t="s">
        <v>12</v>
      </c>
      <c r="G57" s="55" t="s">
        <v>175</v>
      </c>
      <c r="H57" s="54">
        <v>19929983</v>
      </c>
      <c r="I57" s="56">
        <v>43901</v>
      </c>
      <c r="J57" s="56" t="s">
        <v>149</v>
      </c>
      <c r="K57" s="56" t="s">
        <v>150</v>
      </c>
      <c r="L57" s="56" t="s">
        <v>151</v>
      </c>
      <c r="M57" s="54"/>
      <c r="N57" s="54"/>
      <c r="O57" s="54"/>
      <c r="P57" s="54"/>
      <c r="Q57" s="54"/>
      <c r="R57" s="54"/>
      <c r="S57" s="61"/>
      <c r="T57" s="62"/>
      <c r="U57" s="92" t="s">
        <v>2</v>
      </c>
      <c r="V57" s="92"/>
      <c r="W57" s="93"/>
      <c r="X57" s="94" t="s">
        <v>3</v>
      </c>
      <c r="Y57" s="92"/>
      <c r="Z57" s="95"/>
      <c r="AA57" s="96" t="s">
        <v>177</v>
      </c>
      <c r="AB57" s="92"/>
      <c r="AC57" s="95"/>
    </row>
    <row r="58" spans="1:29" x14ac:dyDescent="0.2">
      <c r="A58" s="54">
        <v>57</v>
      </c>
      <c r="B58" s="54">
        <v>623</v>
      </c>
      <c r="C58" s="54">
        <v>2101</v>
      </c>
      <c r="D58" s="54">
        <v>2273.7919999999999</v>
      </c>
      <c r="E58" s="54">
        <v>92.400720000000007</v>
      </c>
      <c r="F58" s="55" t="s">
        <v>12</v>
      </c>
      <c r="G58" s="55" t="s">
        <v>174</v>
      </c>
      <c r="H58" s="54">
        <v>8064894</v>
      </c>
      <c r="I58" s="56">
        <v>43901</v>
      </c>
      <c r="J58" s="56" t="s">
        <v>149</v>
      </c>
      <c r="K58" s="56" t="s">
        <v>150</v>
      </c>
      <c r="L58" s="56" t="s">
        <v>151</v>
      </c>
      <c r="M58" s="54"/>
      <c r="N58" s="54"/>
      <c r="O58" s="54"/>
      <c r="P58" s="54"/>
      <c r="Q58" s="54"/>
      <c r="R58" s="54"/>
      <c r="S58" s="63" t="s">
        <v>5</v>
      </c>
      <c r="T58" s="53" t="s">
        <v>158</v>
      </c>
      <c r="U58" s="53" t="s">
        <v>159</v>
      </c>
      <c r="V58" s="53" t="s">
        <v>160</v>
      </c>
      <c r="W58" s="53" t="s">
        <v>161</v>
      </c>
      <c r="X58" s="64" t="s">
        <v>159</v>
      </c>
      <c r="Y58" s="53" t="s">
        <v>160</v>
      </c>
      <c r="Z58" s="65" t="s">
        <v>161</v>
      </c>
      <c r="AA58" s="53" t="s">
        <v>159</v>
      </c>
      <c r="AB58" s="53" t="s">
        <v>160</v>
      </c>
      <c r="AC58" s="65" t="s">
        <v>161</v>
      </c>
    </row>
    <row r="59" spans="1:29" x14ac:dyDescent="0.2">
      <c r="A59" s="54">
        <v>58</v>
      </c>
      <c r="B59" s="54">
        <v>588</v>
      </c>
      <c r="C59" s="54">
        <v>1574</v>
      </c>
      <c r="D59" s="54">
        <v>1861.95</v>
      </c>
      <c r="E59" s="54">
        <v>84.535030000000006</v>
      </c>
      <c r="F59" s="55" t="s">
        <v>12</v>
      </c>
      <c r="G59" s="55" t="s">
        <v>175</v>
      </c>
      <c r="H59" s="54">
        <v>13982571</v>
      </c>
      <c r="I59" s="56">
        <v>43901</v>
      </c>
      <c r="J59" s="56" t="s">
        <v>149</v>
      </c>
      <c r="K59" s="56" t="s">
        <v>150</v>
      </c>
      <c r="L59" s="56" t="s">
        <v>151</v>
      </c>
      <c r="M59" s="54"/>
      <c r="N59" s="54"/>
      <c r="O59" s="54"/>
      <c r="P59" s="54"/>
      <c r="Q59" s="54"/>
      <c r="R59" s="54"/>
      <c r="S59" s="66" t="s">
        <v>155</v>
      </c>
      <c r="T59" s="55">
        <v>58</v>
      </c>
      <c r="U59" s="67">
        <v>616</v>
      </c>
      <c r="V59" s="55">
        <v>6</v>
      </c>
      <c r="W59" s="55" t="s">
        <v>162</v>
      </c>
      <c r="X59" s="68">
        <v>1804</v>
      </c>
      <c r="Y59" s="55">
        <v>51</v>
      </c>
      <c r="Z59" s="69" t="s">
        <v>163</v>
      </c>
      <c r="AA59" s="55">
        <v>81.7</v>
      </c>
      <c r="AB59" s="55">
        <v>0.92</v>
      </c>
      <c r="AC59" s="69" t="s">
        <v>164</v>
      </c>
    </row>
    <row r="60" spans="1:29" x14ac:dyDescent="0.2">
      <c r="A60" s="54">
        <v>59</v>
      </c>
      <c r="B60" s="54">
        <v>624</v>
      </c>
      <c r="C60" s="54">
        <v>1858</v>
      </c>
      <c r="D60" s="54">
        <v>2286.4299999999998</v>
      </c>
      <c r="E60" s="54">
        <v>81.262050000000002</v>
      </c>
      <c r="F60" s="55" t="s">
        <v>12</v>
      </c>
      <c r="G60" s="55" t="s">
        <v>175</v>
      </c>
      <c r="H60" s="54">
        <v>12279480</v>
      </c>
      <c r="I60" s="56">
        <v>43901</v>
      </c>
      <c r="J60" s="56" t="s">
        <v>149</v>
      </c>
      <c r="K60" s="56" t="s">
        <v>150</v>
      </c>
      <c r="L60" s="56" t="s">
        <v>151</v>
      </c>
      <c r="M60" s="54"/>
      <c r="N60" s="54"/>
      <c r="O60" s="54"/>
      <c r="P60" s="54"/>
      <c r="Q60" s="54"/>
      <c r="R60" s="54"/>
      <c r="S60" s="63" t="s">
        <v>156</v>
      </c>
      <c r="T60" s="53">
        <v>40</v>
      </c>
      <c r="U60" s="70">
        <v>646</v>
      </c>
      <c r="V60" s="53">
        <v>8</v>
      </c>
      <c r="W60" s="53" t="s">
        <v>165</v>
      </c>
      <c r="X60" s="64">
        <v>2163</v>
      </c>
      <c r="Y60" s="53">
        <v>85</v>
      </c>
      <c r="Z60" s="65" t="s">
        <v>166</v>
      </c>
      <c r="AA60" s="53">
        <v>83</v>
      </c>
      <c r="AB60" s="53">
        <v>1.1399999999999999</v>
      </c>
      <c r="AC60" s="65" t="s">
        <v>167</v>
      </c>
    </row>
    <row r="61" spans="1:29" ht="17" x14ac:dyDescent="0.2">
      <c r="A61" s="54">
        <v>60</v>
      </c>
      <c r="B61" s="54">
        <v>614</v>
      </c>
      <c r="C61" s="54">
        <v>1875</v>
      </c>
      <c r="D61" s="54">
        <v>2162.27</v>
      </c>
      <c r="E61" s="54">
        <v>86.714429999999993</v>
      </c>
      <c r="F61" s="55" t="s">
        <v>12</v>
      </c>
      <c r="G61" s="55" t="s">
        <v>175</v>
      </c>
      <c r="H61" s="54">
        <v>20413331</v>
      </c>
      <c r="I61" s="56">
        <v>43901</v>
      </c>
      <c r="J61" s="56" t="s">
        <v>149</v>
      </c>
      <c r="K61" s="56" t="s">
        <v>150</v>
      </c>
      <c r="L61" s="56" t="s">
        <v>151</v>
      </c>
      <c r="M61" s="54"/>
      <c r="N61" s="54"/>
      <c r="O61" s="54"/>
      <c r="P61" s="54"/>
      <c r="Q61" s="54"/>
      <c r="R61" s="54"/>
      <c r="S61" s="71" t="s">
        <v>178</v>
      </c>
      <c r="T61" s="71"/>
      <c r="U61" s="71"/>
      <c r="V61" s="71"/>
      <c r="W61" s="71"/>
      <c r="X61" s="71"/>
      <c r="Y61" s="71"/>
      <c r="Z61" s="55"/>
      <c r="AA61" s="55"/>
      <c r="AB61" s="55"/>
      <c r="AC61" s="55"/>
    </row>
    <row r="62" spans="1:29" x14ac:dyDescent="0.2">
      <c r="A62" s="54">
        <v>61</v>
      </c>
      <c r="B62" s="54">
        <v>703</v>
      </c>
      <c r="C62" s="54">
        <v>3046</v>
      </c>
      <c r="D62" s="54">
        <v>3452.0540000000001</v>
      </c>
      <c r="E62" s="54">
        <v>88.237319999999997</v>
      </c>
      <c r="F62" s="55" t="s">
        <v>12</v>
      </c>
      <c r="G62" s="55" t="s">
        <v>175</v>
      </c>
      <c r="H62" s="54">
        <v>20298118</v>
      </c>
      <c r="I62" s="56">
        <v>43901</v>
      </c>
      <c r="J62" s="56" t="s">
        <v>149</v>
      </c>
      <c r="K62" s="56" t="s">
        <v>150</v>
      </c>
      <c r="L62" s="56" t="s">
        <v>151</v>
      </c>
      <c r="M62" s="54"/>
      <c r="N62" s="54"/>
      <c r="O62" s="54"/>
      <c r="P62" s="54"/>
      <c r="Q62" s="54"/>
      <c r="R62" s="54"/>
      <c r="S62" s="72" t="s">
        <v>169</v>
      </c>
      <c r="T62" s="72"/>
      <c r="U62" s="72"/>
      <c r="V62" s="72"/>
      <c r="W62" s="72"/>
      <c r="X62" s="72"/>
      <c r="Y62" s="72"/>
      <c r="Z62" s="72"/>
      <c r="AA62" s="72"/>
      <c r="AB62" s="72"/>
      <c r="AC62" s="55"/>
    </row>
    <row r="63" spans="1:29" x14ac:dyDescent="0.2">
      <c r="A63" s="54">
        <v>62</v>
      </c>
      <c r="B63" s="54">
        <v>626</v>
      </c>
      <c r="C63" s="54">
        <v>2044</v>
      </c>
      <c r="D63" s="54">
        <v>2311.857</v>
      </c>
      <c r="E63" s="54">
        <v>88.413790000000006</v>
      </c>
      <c r="F63" s="55" t="s">
        <v>12</v>
      </c>
      <c r="G63" s="55" t="s">
        <v>175</v>
      </c>
      <c r="H63" s="54">
        <v>21457550</v>
      </c>
      <c r="I63" s="56">
        <v>43901</v>
      </c>
      <c r="J63" s="56" t="s">
        <v>149</v>
      </c>
      <c r="K63" s="56" t="s">
        <v>150</v>
      </c>
      <c r="L63" s="56" t="s">
        <v>151</v>
      </c>
      <c r="M63" s="54"/>
      <c r="N63" s="54"/>
      <c r="O63" s="54"/>
      <c r="P63" s="54"/>
      <c r="Q63" s="54"/>
      <c r="R63" s="54"/>
      <c r="S63" s="72"/>
      <c r="T63" s="72" t="s">
        <v>170</v>
      </c>
      <c r="U63" s="72"/>
      <c r="V63" s="72"/>
      <c r="W63" s="72"/>
      <c r="X63" s="72"/>
      <c r="Y63" s="72"/>
      <c r="Z63" s="55"/>
      <c r="AA63" s="55"/>
      <c r="AB63" s="55"/>
      <c r="AC63" s="55"/>
    </row>
    <row r="64" spans="1:29" x14ac:dyDescent="0.2">
      <c r="A64" s="54">
        <v>63</v>
      </c>
      <c r="B64" s="54">
        <v>760</v>
      </c>
      <c r="C64" s="54">
        <v>4164</v>
      </c>
      <c r="D64" s="54">
        <v>4519.5140000000001</v>
      </c>
      <c r="E64" s="54">
        <v>92.133790000000005</v>
      </c>
      <c r="F64" s="55" t="s">
        <v>12</v>
      </c>
      <c r="G64" s="55" t="s">
        <v>174</v>
      </c>
      <c r="H64" s="54">
        <v>19863499</v>
      </c>
      <c r="I64" s="56">
        <v>43901</v>
      </c>
      <c r="J64" s="56" t="s">
        <v>149</v>
      </c>
      <c r="K64" s="56" t="s">
        <v>150</v>
      </c>
      <c r="L64" s="56" t="s">
        <v>151</v>
      </c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x14ac:dyDescent="0.2">
      <c r="A65" s="54">
        <v>64</v>
      </c>
      <c r="B65" s="54">
        <v>649</v>
      </c>
      <c r="C65" s="54">
        <v>2373</v>
      </c>
      <c r="D65" s="54">
        <v>2618.893</v>
      </c>
      <c r="E65" s="54">
        <v>90.610820000000004</v>
      </c>
      <c r="F65" s="55" t="s">
        <v>12</v>
      </c>
      <c r="G65" s="55" t="s">
        <v>175</v>
      </c>
      <c r="H65" s="54">
        <v>19806062</v>
      </c>
      <c r="I65" s="56">
        <v>43901</v>
      </c>
      <c r="J65" s="56" t="s">
        <v>149</v>
      </c>
      <c r="K65" s="56" t="s">
        <v>150</v>
      </c>
      <c r="L65" s="56" t="s">
        <v>151</v>
      </c>
      <c r="M65" s="54"/>
      <c r="N65" s="54"/>
      <c r="O65" s="54"/>
      <c r="P65" s="54"/>
      <c r="Q65" s="54"/>
      <c r="R65" s="54"/>
      <c r="S65" s="73" t="s">
        <v>179</v>
      </c>
      <c r="T65" s="73"/>
      <c r="U65" s="73"/>
      <c r="V65" s="73"/>
      <c r="W65" s="73"/>
      <c r="X65" s="73"/>
      <c r="Y65" s="73"/>
      <c r="Z65" s="73"/>
      <c r="AA65" s="73"/>
      <c r="AB65" s="73"/>
      <c r="AC65" s="73"/>
    </row>
    <row r="66" spans="1:29" x14ac:dyDescent="0.2">
      <c r="A66" s="54">
        <v>65</v>
      </c>
      <c r="B66" s="54">
        <v>639</v>
      </c>
      <c r="C66" s="54">
        <v>2312</v>
      </c>
      <c r="D66" s="54">
        <v>2482.0529999999999</v>
      </c>
      <c r="E66" s="54">
        <v>93.148709999999994</v>
      </c>
      <c r="F66" s="55" t="s">
        <v>12</v>
      </c>
      <c r="G66" s="55" t="s">
        <v>174</v>
      </c>
      <c r="H66" s="54">
        <v>14121266</v>
      </c>
      <c r="I66" s="56">
        <v>43901</v>
      </c>
      <c r="J66" s="56" t="s">
        <v>149</v>
      </c>
      <c r="K66" s="56" t="s">
        <v>150</v>
      </c>
      <c r="L66" s="56" t="s">
        <v>151</v>
      </c>
      <c r="M66" s="54"/>
      <c r="N66" s="54"/>
      <c r="O66" s="54"/>
      <c r="P66" s="54"/>
      <c r="Q66" s="54"/>
      <c r="R66" s="54"/>
      <c r="S66" s="73" t="s">
        <v>180</v>
      </c>
      <c r="T66" s="73"/>
      <c r="U66" s="73"/>
      <c r="V66" s="73"/>
      <c r="W66" s="73"/>
      <c r="X66" s="73"/>
      <c r="Y66" s="73"/>
      <c r="Z66" s="73"/>
      <c r="AA66" s="73"/>
      <c r="AB66" s="54"/>
      <c r="AC66" s="54"/>
    </row>
    <row r="67" spans="1:29" x14ac:dyDescent="0.2">
      <c r="A67" s="54">
        <v>66</v>
      </c>
      <c r="B67" s="54">
        <v>581</v>
      </c>
      <c r="C67" s="54">
        <v>1487</v>
      </c>
      <c r="D67" s="54">
        <v>1786.4580000000001</v>
      </c>
      <c r="E67" s="54">
        <v>83.237350000000006</v>
      </c>
      <c r="F67" s="55" t="s">
        <v>12</v>
      </c>
      <c r="G67" s="55" t="s">
        <v>175</v>
      </c>
      <c r="H67" s="54">
        <v>14481852</v>
      </c>
      <c r="I67" s="56">
        <v>43901</v>
      </c>
      <c r="J67" s="56" t="s">
        <v>149</v>
      </c>
      <c r="K67" s="56" t="s">
        <v>150</v>
      </c>
      <c r="L67" s="56" t="s">
        <v>151</v>
      </c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x14ac:dyDescent="0.2">
      <c r="A68" s="54">
        <v>67</v>
      </c>
      <c r="B68" s="54">
        <v>762</v>
      </c>
      <c r="C68" s="54">
        <v>3760</v>
      </c>
      <c r="D68" s="54">
        <v>4560.7510000000002</v>
      </c>
      <c r="E68" s="54">
        <v>82.44256</v>
      </c>
      <c r="F68" s="55" t="s">
        <v>12</v>
      </c>
      <c r="G68" s="55" t="s">
        <v>174</v>
      </c>
      <c r="H68" s="54">
        <v>20378437</v>
      </c>
      <c r="I68" s="56">
        <v>43901</v>
      </c>
      <c r="J68" s="56" t="s">
        <v>149</v>
      </c>
      <c r="K68" s="56" t="s">
        <v>150</v>
      </c>
      <c r="L68" s="56" t="s">
        <v>151</v>
      </c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spans="1:29" x14ac:dyDescent="0.2">
      <c r="A69" s="54">
        <v>68</v>
      </c>
      <c r="B69" s="54">
        <v>612</v>
      </c>
      <c r="C69" s="54">
        <v>1981</v>
      </c>
      <c r="D69" s="54">
        <v>2138.0259999999998</v>
      </c>
      <c r="E69" s="54">
        <v>92.65558</v>
      </c>
      <c r="F69" s="55" t="s">
        <v>12</v>
      </c>
      <c r="G69" s="55" t="s">
        <v>175</v>
      </c>
      <c r="H69" s="54">
        <v>19931752</v>
      </c>
      <c r="I69" s="56">
        <v>43901</v>
      </c>
      <c r="J69" s="56" t="s">
        <v>149</v>
      </c>
      <c r="K69" s="56" t="s">
        <v>150</v>
      </c>
      <c r="L69" s="56" t="s">
        <v>151</v>
      </c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spans="1:29" x14ac:dyDescent="0.2">
      <c r="A70" s="54">
        <v>69</v>
      </c>
      <c r="B70" s="54">
        <v>616</v>
      </c>
      <c r="C70" s="54">
        <v>1702</v>
      </c>
      <c r="D70" s="54">
        <v>2186.7089999999998</v>
      </c>
      <c r="E70" s="54">
        <v>77.833870000000005</v>
      </c>
      <c r="F70" s="55" t="s">
        <v>12</v>
      </c>
      <c r="G70" s="55" t="s">
        <v>175</v>
      </c>
      <c r="H70" s="54">
        <v>13764503</v>
      </c>
      <c r="I70" s="56">
        <v>43901</v>
      </c>
      <c r="J70" s="56" t="s">
        <v>149</v>
      </c>
      <c r="K70" s="56" t="s">
        <v>150</v>
      </c>
      <c r="L70" s="56" t="s">
        <v>151</v>
      </c>
      <c r="M70" s="54"/>
      <c r="N70" s="54"/>
      <c r="O70" s="54"/>
      <c r="P70" s="54"/>
      <c r="Q70" s="54"/>
      <c r="R70" s="54"/>
      <c r="S70" s="51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x14ac:dyDescent="0.2">
      <c r="A71" s="54">
        <v>70</v>
      </c>
      <c r="B71" s="54">
        <v>567</v>
      </c>
      <c r="C71" s="54">
        <v>1482</v>
      </c>
      <c r="D71" s="54">
        <v>1642.037</v>
      </c>
      <c r="E71" s="54">
        <v>90.253730000000004</v>
      </c>
      <c r="F71" s="55" t="s">
        <v>12</v>
      </c>
      <c r="G71" s="55" t="s">
        <v>175</v>
      </c>
      <c r="H71" s="54">
        <v>19240412</v>
      </c>
      <c r="I71" s="56">
        <v>43901</v>
      </c>
      <c r="J71" s="56" t="s">
        <v>149</v>
      </c>
      <c r="K71" s="56" t="s">
        <v>150</v>
      </c>
      <c r="L71" s="56" t="s">
        <v>151</v>
      </c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x14ac:dyDescent="0.2">
      <c r="A72" s="54">
        <v>71</v>
      </c>
      <c r="B72" s="54">
        <v>672</v>
      </c>
      <c r="C72" s="54">
        <v>2241</v>
      </c>
      <c r="D72" s="54">
        <v>2953.848</v>
      </c>
      <c r="E72" s="54">
        <v>75.867130000000003</v>
      </c>
      <c r="F72" s="55" t="s">
        <v>12</v>
      </c>
      <c r="G72" s="55" t="s">
        <v>174</v>
      </c>
      <c r="H72" s="54">
        <v>20246026</v>
      </c>
      <c r="I72" s="56">
        <v>43901</v>
      </c>
      <c r="J72" s="56" t="s">
        <v>149</v>
      </c>
      <c r="K72" s="56" t="s">
        <v>150</v>
      </c>
      <c r="L72" s="56" t="s">
        <v>151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spans="1:29" x14ac:dyDescent="0.2">
      <c r="A73" s="54">
        <v>72</v>
      </c>
      <c r="B73" s="54">
        <v>640</v>
      </c>
      <c r="C73" s="54">
        <v>2060</v>
      </c>
      <c r="D73" s="54">
        <v>2495.502</v>
      </c>
      <c r="E73" s="54">
        <v>82.548509999999993</v>
      </c>
      <c r="F73" s="55" t="s">
        <v>12</v>
      </c>
      <c r="G73" s="55" t="s">
        <v>174</v>
      </c>
      <c r="H73" s="54">
        <v>19452587</v>
      </c>
      <c r="I73" s="56">
        <v>43901</v>
      </c>
      <c r="J73" s="56" t="s">
        <v>149</v>
      </c>
      <c r="K73" s="56" t="s">
        <v>150</v>
      </c>
      <c r="L73" s="56" t="s">
        <v>151</v>
      </c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x14ac:dyDescent="0.2">
      <c r="A74" s="54">
        <v>73</v>
      </c>
      <c r="B74" s="54">
        <v>587</v>
      </c>
      <c r="C74" s="54">
        <v>1563</v>
      </c>
      <c r="D74" s="54">
        <v>1851.029</v>
      </c>
      <c r="E74" s="54">
        <v>84.439509999999999</v>
      </c>
      <c r="F74" s="55" t="s">
        <v>12</v>
      </c>
      <c r="G74" s="55" t="s">
        <v>175</v>
      </c>
      <c r="H74" s="54">
        <v>20328630</v>
      </c>
      <c r="I74" s="56">
        <v>43901</v>
      </c>
      <c r="J74" s="56" t="s">
        <v>149</v>
      </c>
      <c r="K74" s="56" t="s">
        <v>150</v>
      </c>
      <c r="L74" s="56" t="s">
        <v>151</v>
      </c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x14ac:dyDescent="0.2">
      <c r="A75" s="54">
        <v>74</v>
      </c>
      <c r="B75" s="54">
        <v>615</v>
      </c>
      <c r="C75" s="54">
        <v>2031</v>
      </c>
      <c r="D75" s="54">
        <v>2174.4650000000001</v>
      </c>
      <c r="E75" s="54">
        <v>93.402289999999994</v>
      </c>
      <c r="F75" s="55" t="s">
        <v>12</v>
      </c>
      <c r="G75" s="55" t="s">
        <v>175</v>
      </c>
      <c r="H75" s="54">
        <v>20777353</v>
      </c>
      <c r="I75" s="56">
        <v>43901</v>
      </c>
      <c r="J75" s="56" t="s">
        <v>149</v>
      </c>
      <c r="K75" s="56" t="s">
        <v>150</v>
      </c>
      <c r="L75" s="56" t="s">
        <v>151</v>
      </c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x14ac:dyDescent="0.2">
      <c r="A76" s="54">
        <v>75</v>
      </c>
      <c r="B76" s="54">
        <v>652</v>
      </c>
      <c r="C76" s="54">
        <v>2028</v>
      </c>
      <c r="D76" s="54">
        <v>2660.9679999999998</v>
      </c>
      <c r="E76" s="54">
        <v>76.212860000000006</v>
      </c>
      <c r="F76" s="55" t="s">
        <v>12</v>
      </c>
      <c r="G76" s="55" t="s">
        <v>175</v>
      </c>
      <c r="H76" s="54">
        <v>14081812</v>
      </c>
      <c r="I76" s="56">
        <v>43901</v>
      </c>
      <c r="J76" s="56" t="s">
        <v>149</v>
      </c>
      <c r="K76" s="56" t="s">
        <v>150</v>
      </c>
      <c r="L76" s="56" t="s">
        <v>151</v>
      </c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spans="1:29" x14ac:dyDescent="0.2">
      <c r="A77" s="54">
        <v>76</v>
      </c>
      <c r="B77" s="54">
        <v>579</v>
      </c>
      <c r="C77" s="54">
        <v>1538</v>
      </c>
      <c r="D77" s="54">
        <v>1765.2940000000001</v>
      </c>
      <c r="E77" s="54">
        <v>87.124279999999999</v>
      </c>
      <c r="F77" s="55" t="s">
        <v>12</v>
      </c>
      <c r="G77" s="55" t="s">
        <v>175</v>
      </c>
      <c r="H77" s="54">
        <v>15734617</v>
      </c>
      <c r="I77" s="56">
        <v>43901</v>
      </c>
      <c r="J77" s="56" t="s">
        <v>149</v>
      </c>
      <c r="K77" s="56" t="s">
        <v>150</v>
      </c>
      <c r="L77" s="56" t="s">
        <v>151</v>
      </c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spans="1:29" x14ac:dyDescent="0.2">
      <c r="A78" s="54">
        <v>77</v>
      </c>
      <c r="B78" s="54">
        <v>619</v>
      </c>
      <c r="C78" s="54">
        <v>1777</v>
      </c>
      <c r="D78" s="54">
        <v>2223.7339999999999</v>
      </c>
      <c r="E78" s="54">
        <v>79.910629999999998</v>
      </c>
      <c r="F78" s="55" t="s">
        <v>12</v>
      </c>
      <c r="G78" s="55" t="s">
        <v>175</v>
      </c>
      <c r="H78" s="54">
        <v>16247413</v>
      </c>
      <c r="I78" s="56">
        <v>43901</v>
      </c>
      <c r="J78" s="56" t="s">
        <v>149</v>
      </c>
      <c r="K78" s="56" t="s">
        <v>150</v>
      </c>
      <c r="L78" s="56" t="s">
        <v>151</v>
      </c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x14ac:dyDescent="0.2">
      <c r="A79" s="54">
        <v>78</v>
      </c>
      <c r="B79" s="54">
        <v>671</v>
      </c>
      <c r="C79" s="54">
        <v>1994</v>
      </c>
      <c r="D79" s="54">
        <v>2938.6849999999999</v>
      </c>
      <c r="E79" s="54">
        <v>67.853480000000005</v>
      </c>
      <c r="F79" s="55" t="s">
        <v>12</v>
      </c>
      <c r="G79" s="55" t="s">
        <v>175</v>
      </c>
      <c r="H79" s="54">
        <v>5408535</v>
      </c>
      <c r="I79" s="56">
        <v>43901</v>
      </c>
      <c r="J79" s="56" t="s">
        <v>149</v>
      </c>
      <c r="K79" s="56" t="s">
        <v>150</v>
      </c>
      <c r="L79" s="56" t="s">
        <v>151</v>
      </c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spans="1:29" x14ac:dyDescent="0.2">
      <c r="A80" s="54">
        <v>79</v>
      </c>
      <c r="B80" s="54">
        <v>527</v>
      </c>
      <c r="C80" s="54">
        <v>1173</v>
      </c>
      <c r="D80" s="54">
        <v>1275.1980000000001</v>
      </c>
      <c r="E80" s="54">
        <v>91.985740000000007</v>
      </c>
      <c r="F80" s="55" t="s">
        <v>12</v>
      </c>
      <c r="G80" s="55" t="s">
        <v>175</v>
      </c>
      <c r="H80" s="54">
        <v>15246729</v>
      </c>
      <c r="I80" s="56">
        <v>43901</v>
      </c>
      <c r="J80" s="56" t="s">
        <v>149</v>
      </c>
      <c r="K80" s="56" t="s">
        <v>150</v>
      </c>
      <c r="L80" s="56" t="s">
        <v>151</v>
      </c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 spans="1:29" x14ac:dyDescent="0.2">
      <c r="A81" s="54">
        <v>80</v>
      </c>
      <c r="B81" s="54">
        <v>593</v>
      </c>
      <c r="C81" s="54">
        <v>1767</v>
      </c>
      <c r="D81" s="54">
        <v>1917.242</v>
      </c>
      <c r="E81" s="54">
        <v>92.163619999999995</v>
      </c>
      <c r="F81" s="55" t="s">
        <v>12</v>
      </c>
      <c r="G81" s="55" t="s">
        <v>175</v>
      </c>
      <c r="H81" s="54">
        <v>19818598</v>
      </c>
      <c r="I81" s="56">
        <v>43901</v>
      </c>
      <c r="J81" s="56" t="s">
        <v>149</v>
      </c>
      <c r="K81" s="56" t="s">
        <v>150</v>
      </c>
      <c r="L81" s="56" t="s">
        <v>151</v>
      </c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spans="1:29" x14ac:dyDescent="0.2">
      <c r="A82" s="54">
        <v>81</v>
      </c>
      <c r="B82" s="54">
        <v>584</v>
      </c>
      <c r="C82" s="54">
        <v>1863</v>
      </c>
      <c r="D82" s="54">
        <v>1818.54</v>
      </c>
      <c r="E82" s="54">
        <v>102.4448</v>
      </c>
      <c r="F82" s="55" t="s">
        <v>12</v>
      </c>
      <c r="G82" s="55" t="s">
        <v>175</v>
      </c>
      <c r="H82" s="54">
        <v>20471096</v>
      </c>
      <c r="I82" s="56">
        <v>43901</v>
      </c>
      <c r="J82" s="56" t="s">
        <v>149</v>
      </c>
      <c r="K82" s="56" t="s">
        <v>150</v>
      </c>
      <c r="L82" s="56" t="s">
        <v>151</v>
      </c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 spans="1:29" x14ac:dyDescent="0.2">
      <c r="A83" s="54">
        <v>82</v>
      </c>
      <c r="B83" s="54">
        <v>564</v>
      </c>
      <c r="C83" s="54">
        <v>1460</v>
      </c>
      <c r="D83" s="54">
        <v>1612.2059999999999</v>
      </c>
      <c r="E83" s="54">
        <v>90.559139999999999</v>
      </c>
      <c r="F83" s="55" t="s">
        <v>12</v>
      </c>
      <c r="G83" s="55" t="s">
        <v>175</v>
      </c>
      <c r="H83" s="54">
        <v>12913783</v>
      </c>
      <c r="I83" s="56">
        <v>43901</v>
      </c>
      <c r="J83" s="56" t="s">
        <v>149</v>
      </c>
      <c r="K83" s="56" t="s">
        <v>150</v>
      </c>
      <c r="L83" s="56" t="s">
        <v>151</v>
      </c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 spans="1:29" x14ac:dyDescent="0.2">
      <c r="A84" s="54">
        <v>83</v>
      </c>
      <c r="B84" s="54">
        <v>615</v>
      </c>
      <c r="C84" s="54">
        <v>1748</v>
      </c>
      <c r="D84" s="54">
        <v>2174.4650000000001</v>
      </c>
      <c r="E84" s="54">
        <v>80.387590000000003</v>
      </c>
      <c r="F84" s="55" t="s">
        <v>12</v>
      </c>
      <c r="G84" s="55" t="s">
        <v>175</v>
      </c>
      <c r="H84" s="54">
        <v>13780937</v>
      </c>
      <c r="I84" s="56">
        <v>43901</v>
      </c>
      <c r="J84" s="56" t="s">
        <v>149</v>
      </c>
      <c r="K84" s="56" t="s">
        <v>150</v>
      </c>
      <c r="L84" s="56" t="s">
        <v>151</v>
      </c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spans="1:29" x14ac:dyDescent="0.2">
      <c r="A85" s="54">
        <v>84</v>
      </c>
      <c r="B85" s="54">
        <v>659</v>
      </c>
      <c r="C85" s="54">
        <v>2203</v>
      </c>
      <c r="D85" s="54">
        <v>2761.01</v>
      </c>
      <c r="E85" s="54">
        <v>79.789640000000006</v>
      </c>
      <c r="F85" s="55" t="s">
        <v>12</v>
      </c>
      <c r="G85" s="55" t="s">
        <v>175</v>
      </c>
      <c r="H85" s="54">
        <v>17204812</v>
      </c>
      <c r="I85" s="56">
        <v>43901</v>
      </c>
      <c r="J85" s="56" t="s">
        <v>149</v>
      </c>
      <c r="K85" s="56" t="s">
        <v>150</v>
      </c>
      <c r="L85" s="56" t="s">
        <v>151</v>
      </c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 spans="1:29" x14ac:dyDescent="0.2">
      <c r="A86" s="54">
        <v>85</v>
      </c>
      <c r="B86" s="54">
        <v>682</v>
      </c>
      <c r="C86" s="54">
        <v>2570</v>
      </c>
      <c r="D86" s="54">
        <v>3108.5569999999998</v>
      </c>
      <c r="E86" s="54">
        <v>82.675020000000004</v>
      </c>
      <c r="F86" s="55" t="s">
        <v>12</v>
      </c>
      <c r="G86" s="55" t="s">
        <v>174</v>
      </c>
      <c r="H86" s="54">
        <v>20468945</v>
      </c>
      <c r="I86" s="56">
        <v>43901</v>
      </c>
      <c r="J86" s="56" t="s">
        <v>149</v>
      </c>
      <c r="K86" s="56" t="s">
        <v>150</v>
      </c>
      <c r="L86" s="56" t="s">
        <v>151</v>
      </c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 spans="1:29" x14ac:dyDescent="0.2">
      <c r="A87" s="54">
        <v>86</v>
      </c>
      <c r="B87" s="54">
        <v>557</v>
      </c>
      <c r="C87" s="54">
        <v>1345</v>
      </c>
      <c r="D87" s="54">
        <v>1544.1</v>
      </c>
      <c r="E87" s="54">
        <v>87.105729999999994</v>
      </c>
      <c r="F87" s="55" t="s">
        <v>12</v>
      </c>
      <c r="G87" s="55" t="s">
        <v>174</v>
      </c>
      <c r="H87" s="54">
        <v>14891797</v>
      </c>
      <c r="I87" s="56">
        <v>43901</v>
      </c>
      <c r="J87" s="56" t="s">
        <v>149</v>
      </c>
      <c r="K87" s="56" t="s">
        <v>150</v>
      </c>
      <c r="L87" s="56" t="s">
        <v>151</v>
      </c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 spans="1:29" x14ac:dyDescent="0.2">
      <c r="A88" s="54">
        <v>87</v>
      </c>
      <c r="B88" s="54">
        <v>624</v>
      </c>
      <c r="C88" s="54">
        <v>1853</v>
      </c>
      <c r="D88" s="54">
        <v>2286.4299999999998</v>
      </c>
      <c r="E88" s="54">
        <v>81.043369999999996</v>
      </c>
      <c r="F88" s="55" t="s">
        <v>12</v>
      </c>
      <c r="G88" s="55" t="s">
        <v>175</v>
      </c>
      <c r="H88" s="54">
        <v>9310104</v>
      </c>
      <c r="I88" s="56">
        <v>43901</v>
      </c>
      <c r="J88" s="56" t="s">
        <v>149</v>
      </c>
      <c r="K88" s="56" t="s">
        <v>150</v>
      </c>
      <c r="L88" s="56" t="s">
        <v>151</v>
      </c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spans="1:29" x14ac:dyDescent="0.2">
      <c r="A89" s="54">
        <v>88</v>
      </c>
      <c r="B89" s="54">
        <v>689</v>
      </c>
      <c r="C89" s="54">
        <v>2324</v>
      </c>
      <c r="D89" s="54">
        <v>3220.221</v>
      </c>
      <c r="E89" s="54">
        <v>72.168970000000002</v>
      </c>
      <c r="F89" s="55" t="s">
        <v>12</v>
      </c>
      <c r="G89" s="55" t="s">
        <v>175</v>
      </c>
      <c r="H89" s="54">
        <v>19787325</v>
      </c>
      <c r="I89" s="56">
        <v>43901</v>
      </c>
      <c r="J89" s="56" t="s">
        <v>149</v>
      </c>
      <c r="K89" s="56" t="s">
        <v>150</v>
      </c>
      <c r="L89" s="56" t="s">
        <v>151</v>
      </c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spans="1:29" x14ac:dyDescent="0.2">
      <c r="A90" s="54">
        <v>89</v>
      </c>
      <c r="B90" s="54">
        <v>672</v>
      </c>
      <c r="C90" s="54">
        <v>2101</v>
      </c>
      <c r="D90" s="54">
        <v>2953.848</v>
      </c>
      <c r="E90" s="54">
        <v>71.127549999999999</v>
      </c>
      <c r="F90" s="55" t="s">
        <v>12</v>
      </c>
      <c r="G90" s="55" t="s">
        <v>175</v>
      </c>
      <c r="H90" s="54">
        <v>61170609</v>
      </c>
      <c r="I90" s="56">
        <v>43901</v>
      </c>
      <c r="J90" s="56" t="s">
        <v>149</v>
      </c>
      <c r="K90" s="56" t="s">
        <v>150</v>
      </c>
      <c r="L90" s="56" t="s">
        <v>151</v>
      </c>
      <c r="M90" s="59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spans="1:29" x14ac:dyDescent="0.2">
      <c r="A91" s="54">
        <v>90</v>
      </c>
      <c r="B91" s="54">
        <v>612</v>
      </c>
      <c r="C91" s="54">
        <v>1676</v>
      </c>
      <c r="D91" s="54">
        <v>2138.0259999999998</v>
      </c>
      <c r="E91" s="54">
        <v>78.390079999999998</v>
      </c>
      <c r="F91" s="55" t="s">
        <v>12</v>
      </c>
      <c r="G91" s="55" t="s">
        <v>174</v>
      </c>
      <c r="H91" s="54">
        <v>20788415</v>
      </c>
      <c r="I91" s="56">
        <v>43901</v>
      </c>
      <c r="J91" s="56" t="s">
        <v>149</v>
      </c>
      <c r="K91" s="56" t="s">
        <v>150</v>
      </c>
      <c r="L91" s="56" t="s">
        <v>151</v>
      </c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spans="1:29" x14ac:dyDescent="0.2">
      <c r="A92" s="54">
        <v>91</v>
      </c>
      <c r="B92" s="54">
        <v>648</v>
      </c>
      <c r="C92" s="54">
        <v>2286</v>
      </c>
      <c r="D92" s="54">
        <v>2604.973</v>
      </c>
      <c r="E92" s="54">
        <v>87.755229999999997</v>
      </c>
      <c r="F92" s="55" t="s">
        <v>12</v>
      </c>
      <c r="G92" s="55" t="s">
        <v>174</v>
      </c>
      <c r="H92" s="54">
        <v>19855897</v>
      </c>
      <c r="I92" s="56">
        <v>43901</v>
      </c>
      <c r="J92" s="56" t="s">
        <v>149</v>
      </c>
      <c r="K92" s="56" t="s">
        <v>150</v>
      </c>
      <c r="L92" s="56" t="s">
        <v>151</v>
      </c>
      <c r="M92" s="54"/>
      <c r="N92" s="54"/>
      <c r="O92" s="54"/>
      <c r="P92" s="54"/>
      <c r="Q92" s="54"/>
      <c r="R92" s="54"/>
      <c r="S92" s="51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 spans="1:29" x14ac:dyDescent="0.2">
      <c r="A93" s="54">
        <v>92</v>
      </c>
      <c r="B93" s="54">
        <v>606</v>
      </c>
      <c r="C93" s="54">
        <v>1732</v>
      </c>
      <c r="D93" s="54">
        <v>2066.4520000000002</v>
      </c>
      <c r="E93" s="54">
        <v>83.81514</v>
      </c>
      <c r="F93" s="55" t="s">
        <v>12</v>
      </c>
      <c r="G93" s="55" t="s">
        <v>175</v>
      </c>
      <c r="H93" s="54">
        <v>13051436</v>
      </c>
      <c r="I93" s="56">
        <v>43901</v>
      </c>
      <c r="J93" s="56" t="s">
        <v>149</v>
      </c>
      <c r="K93" s="56" t="s">
        <v>150</v>
      </c>
      <c r="L93" s="56" t="s">
        <v>151</v>
      </c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 spans="1:29" x14ac:dyDescent="0.2">
      <c r="A94" s="54">
        <v>93</v>
      </c>
      <c r="B94" s="54">
        <v>631</v>
      </c>
      <c r="C94" s="54">
        <v>1935</v>
      </c>
      <c r="D94" s="54">
        <v>2376.3009999999999</v>
      </c>
      <c r="E94" s="54">
        <v>81.429079999999999</v>
      </c>
      <c r="F94" s="55" t="s">
        <v>12</v>
      </c>
      <c r="G94" s="55" t="s">
        <v>174</v>
      </c>
      <c r="H94" s="54">
        <v>11157593</v>
      </c>
      <c r="I94" s="56">
        <v>43901</v>
      </c>
      <c r="J94" s="56" t="s">
        <v>149</v>
      </c>
      <c r="K94" s="56" t="s">
        <v>150</v>
      </c>
      <c r="L94" s="56" t="s">
        <v>151</v>
      </c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 spans="1:29" x14ac:dyDescent="0.2">
      <c r="A95" s="54">
        <v>94</v>
      </c>
      <c r="B95" s="54">
        <v>620</v>
      </c>
      <c r="C95" s="54">
        <v>2184</v>
      </c>
      <c r="D95" s="54">
        <v>2236.174</v>
      </c>
      <c r="E95" s="54">
        <v>97.666799999999995</v>
      </c>
      <c r="F95" s="55" t="s">
        <v>12</v>
      </c>
      <c r="G95" s="55" t="s">
        <v>174</v>
      </c>
      <c r="H95" s="54">
        <v>61170620</v>
      </c>
      <c r="I95" s="56">
        <v>43901</v>
      </c>
      <c r="J95" s="56" t="s">
        <v>149</v>
      </c>
      <c r="K95" s="56" t="s">
        <v>150</v>
      </c>
      <c r="L95" s="56" t="s">
        <v>151</v>
      </c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spans="1:29" x14ac:dyDescent="0.2">
      <c r="A96" s="54">
        <v>95</v>
      </c>
      <c r="B96" s="54">
        <v>704</v>
      </c>
      <c r="C96" s="54">
        <v>2632</v>
      </c>
      <c r="D96" s="54">
        <v>3469.0540000000001</v>
      </c>
      <c r="E96" s="54">
        <v>75.870819999999995</v>
      </c>
      <c r="F96" s="55" t="s">
        <v>12</v>
      </c>
      <c r="G96" s="55" t="s">
        <v>175</v>
      </c>
      <c r="H96" s="54">
        <v>61170611</v>
      </c>
      <c r="I96" s="56">
        <v>43901</v>
      </c>
      <c r="J96" s="56" t="s">
        <v>149</v>
      </c>
      <c r="K96" s="56" t="s">
        <v>150</v>
      </c>
      <c r="L96" s="56" t="s">
        <v>151</v>
      </c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spans="1:29" x14ac:dyDescent="0.2">
      <c r="A97" s="54">
        <v>96</v>
      </c>
      <c r="B97" s="54">
        <v>696</v>
      </c>
      <c r="C97" s="54">
        <v>2876</v>
      </c>
      <c r="D97" s="54">
        <v>3334.7060000000001</v>
      </c>
      <c r="E97" s="54">
        <v>86.244489999999999</v>
      </c>
      <c r="F97" s="55" t="s">
        <v>12</v>
      </c>
      <c r="G97" s="55" t="s">
        <v>174</v>
      </c>
      <c r="H97" s="54">
        <v>61170602</v>
      </c>
      <c r="I97" s="56">
        <v>43901</v>
      </c>
      <c r="J97" s="56" t="s">
        <v>149</v>
      </c>
      <c r="K97" s="56" t="s">
        <v>150</v>
      </c>
      <c r="L97" s="56" t="s">
        <v>151</v>
      </c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spans="1:29" x14ac:dyDescent="0.2">
      <c r="A98" s="54">
        <v>97</v>
      </c>
      <c r="B98" s="54">
        <v>579</v>
      </c>
      <c r="C98" s="54">
        <v>1646</v>
      </c>
      <c r="D98" s="54">
        <v>1765.2940000000001</v>
      </c>
      <c r="E98" s="54">
        <v>93.242239999999995</v>
      </c>
      <c r="F98" s="55" t="s">
        <v>12</v>
      </c>
      <c r="G98" s="55" t="s">
        <v>175</v>
      </c>
      <c r="H98" s="54">
        <v>61170612</v>
      </c>
      <c r="I98" s="56">
        <v>43901</v>
      </c>
      <c r="J98" s="56" t="s">
        <v>149</v>
      </c>
      <c r="K98" s="56" t="s">
        <v>150</v>
      </c>
      <c r="L98" s="56" t="s">
        <v>151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spans="1:29" x14ac:dyDescent="0.2">
      <c r="A99" s="54">
        <v>98</v>
      </c>
      <c r="B99" s="54">
        <v>653</v>
      </c>
      <c r="C99" s="54">
        <v>2595</v>
      </c>
      <c r="D99" s="54">
        <v>2675.1</v>
      </c>
      <c r="E99" s="54">
        <v>97.00573</v>
      </c>
      <c r="F99" s="55" t="s">
        <v>12</v>
      </c>
      <c r="G99" s="55" t="s">
        <v>175</v>
      </c>
      <c r="H99" s="54">
        <v>61170622</v>
      </c>
      <c r="I99" s="56">
        <v>43901</v>
      </c>
      <c r="J99" s="56" t="s">
        <v>149</v>
      </c>
      <c r="K99" s="56" t="s">
        <v>150</v>
      </c>
      <c r="L99" s="56" t="s">
        <v>151</v>
      </c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spans="1:29" x14ac:dyDescent="0.2">
      <c r="A100" s="54">
        <v>99</v>
      </c>
      <c r="B100" s="54">
        <v>641</v>
      </c>
      <c r="C100" s="54">
        <v>2118</v>
      </c>
      <c r="D100" s="54">
        <v>2509.0039999999999</v>
      </c>
      <c r="E100" s="54">
        <v>84.415970000000002</v>
      </c>
      <c r="F100" s="55" t="s">
        <v>12</v>
      </c>
      <c r="G100" s="55" t="s">
        <v>175</v>
      </c>
      <c r="H100" s="54">
        <v>61170562</v>
      </c>
      <c r="I100" s="56">
        <v>43901</v>
      </c>
      <c r="J100" s="56" t="s">
        <v>149</v>
      </c>
      <c r="K100" s="56" t="s">
        <v>150</v>
      </c>
      <c r="L100" s="56" t="s">
        <v>151</v>
      </c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spans="1:29" x14ac:dyDescent="0.2">
      <c r="A101" s="54">
        <v>100</v>
      </c>
      <c r="B101" s="54">
        <v>630</v>
      </c>
      <c r="C101" s="54">
        <v>1752</v>
      </c>
      <c r="D101" s="54">
        <v>2363.3110000000001</v>
      </c>
      <c r="E101" s="54">
        <v>74.133269999999996</v>
      </c>
      <c r="F101" s="55" t="s">
        <v>12</v>
      </c>
      <c r="G101" s="55" t="s">
        <v>175</v>
      </c>
      <c r="H101" s="54">
        <v>61170573</v>
      </c>
      <c r="I101" s="56">
        <v>43901</v>
      </c>
      <c r="J101" s="56" t="s">
        <v>149</v>
      </c>
      <c r="K101" s="56" t="s">
        <v>150</v>
      </c>
      <c r="L101" s="56" t="s">
        <v>151</v>
      </c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spans="1:29" x14ac:dyDescent="0.2">
      <c r="A102" s="54">
        <v>101</v>
      </c>
      <c r="B102" s="54">
        <v>572</v>
      </c>
      <c r="C102" s="54">
        <v>1995</v>
      </c>
      <c r="D102" s="54">
        <v>1692.625</v>
      </c>
      <c r="E102" s="54">
        <v>117.8643</v>
      </c>
      <c r="F102" s="55" t="s">
        <v>12</v>
      </c>
      <c r="G102" s="55" t="s">
        <v>174</v>
      </c>
      <c r="H102" s="54">
        <v>61170574</v>
      </c>
      <c r="I102" s="56">
        <v>43901</v>
      </c>
      <c r="J102" s="56" t="s">
        <v>149</v>
      </c>
      <c r="K102" s="56" t="s">
        <v>150</v>
      </c>
      <c r="L102" s="56" t="s">
        <v>151</v>
      </c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spans="1:29" x14ac:dyDescent="0.2">
      <c r="A103" s="54">
        <v>102</v>
      </c>
      <c r="B103" s="54">
        <v>638</v>
      </c>
      <c r="C103" s="54">
        <v>2281</v>
      </c>
      <c r="D103" s="54">
        <v>2468.654</v>
      </c>
      <c r="E103" s="54">
        <v>92.398520000000005</v>
      </c>
      <c r="F103" s="55" t="s">
        <v>12</v>
      </c>
      <c r="G103" s="55" t="s">
        <v>175</v>
      </c>
      <c r="H103" s="54">
        <v>61170594</v>
      </c>
      <c r="I103" s="56">
        <v>43901</v>
      </c>
      <c r="J103" s="56" t="s">
        <v>149</v>
      </c>
      <c r="K103" s="56" t="s">
        <v>150</v>
      </c>
      <c r="L103" s="56" t="s">
        <v>151</v>
      </c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spans="1:29" x14ac:dyDescent="0.2">
      <c r="A104" s="54">
        <v>103</v>
      </c>
      <c r="B104" s="54">
        <v>684</v>
      </c>
      <c r="C104" s="54">
        <v>2492</v>
      </c>
      <c r="D104" s="54">
        <v>3140.1750000000002</v>
      </c>
      <c r="E104" s="54">
        <v>79.358630000000005</v>
      </c>
      <c r="F104" s="55" t="s">
        <v>12</v>
      </c>
      <c r="G104" s="55" t="s">
        <v>174</v>
      </c>
      <c r="H104" s="54">
        <v>61170587</v>
      </c>
      <c r="I104" s="56">
        <v>43901</v>
      </c>
      <c r="J104" s="56" t="s">
        <v>149</v>
      </c>
      <c r="K104" s="56" t="s">
        <v>150</v>
      </c>
      <c r="L104" s="56" t="s">
        <v>151</v>
      </c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spans="1:29" x14ac:dyDescent="0.2">
      <c r="A105" s="54">
        <v>104</v>
      </c>
      <c r="B105" s="54">
        <v>642</v>
      </c>
      <c r="C105" s="54">
        <v>2273</v>
      </c>
      <c r="D105" s="54">
        <v>2522.5569999999998</v>
      </c>
      <c r="E105" s="54">
        <v>90.106970000000004</v>
      </c>
      <c r="F105" s="55" t="s">
        <v>12</v>
      </c>
      <c r="G105" s="55" t="s">
        <v>174</v>
      </c>
      <c r="H105" s="54">
        <v>61170585</v>
      </c>
      <c r="I105" s="56">
        <v>43901</v>
      </c>
      <c r="J105" s="56" t="s">
        <v>149</v>
      </c>
      <c r="K105" s="56" t="s">
        <v>150</v>
      </c>
      <c r="L105" s="56" t="s">
        <v>151</v>
      </c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spans="1:29" x14ac:dyDescent="0.2">
      <c r="A106" s="54">
        <v>105</v>
      </c>
      <c r="B106" s="54">
        <v>700</v>
      </c>
      <c r="C106" s="54">
        <v>3049</v>
      </c>
      <c r="D106" s="54">
        <v>3401.4090000000001</v>
      </c>
      <c r="E106" s="54">
        <v>89.639330000000001</v>
      </c>
      <c r="F106" s="55" t="s">
        <v>12</v>
      </c>
      <c r="G106" s="55" t="s">
        <v>175</v>
      </c>
      <c r="H106" s="54">
        <v>61170581</v>
      </c>
      <c r="I106" s="56">
        <v>43901</v>
      </c>
      <c r="J106" s="56" t="s">
        <v>149</v>
      </c>
      <c r="K106" s="56" t="s">
        <v>150</v>
      </c>
      <c r="L106" s="56" t="s">
        <v>151</v>
      </c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 spans="1:29" x14ac:dyDescent="0.2">
      <c r="A107" s="54">
        <v>106</v>
      </c>
      <c r="B107" s="54">
        <v>735</v>
      </c>
      <c r="C107" s="54">
        <v>3451</v>
      </c>
      <c r="D107" s="54">
        <v>4026.1419999999998</v>
      </c>
      <c r="E107" s="54">
        <v>85.714820000000003</v>
      </c>
      <c r="F107" s="55" t="s">
        <v>12</v>
      </c>
      <c r="G107" s="55" t="s">
        <v>174</v>
      </c>
      <c r="H107" s="54">
        <v>61170583</v>
      </c>
      <c r="I107" s="56">
        <v>43901</v>
      </c>
      <c r="J107" s="56" t="s">
        <v>149</v>
      </c>
      <c r="K107" s="56" t="s">
        <v>150</v>
      </c>
      <c r="L107" s="56" t="s">
        <v>151</v>
      </c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</sheetData>
  <mergeCells count="3">
    <mergeCell ref="U57:W57"/>
    <mergeCell ref="X57:Z57"/>
    <mergeCell ref="AA57:AC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6DEA-074C-4640-A5B4-FB65959C54F7}">
  <dimension ref="A1:AD123"/>
  <sheetViews>
    <sheetView tabSelected="1" workbookViewId="0">
      <pane ySplit="1" topLeftCell="A2" activePane="bottomLeft" state="frozen"/>
      <selection pane="bottomLeft" activeCell="AN8" sqref="AN8"/>
    </sheetView>
  </sheetViews>
  <sheetFormatPr baseColWidth="10" defaultRowHeight="16" x14ac:dyDescent="0.2"/>
  <cols>
    <col min="6" max="6" width="11.6640625" bestFit="1" customWidth="1"/>
    <col min="14" max="14" width="11.5" bestFit="1" customWidth="1"/>
    <col min="15" max="15" width="17.6640625" bestFit="1" customWidth="1"/>
    <col min="18" max="18" width="17.83203125" bestFit="1" customWidth="1"/>
  </cols>
  <sheetData>
    <row r="1" spans="1:30" s="86" customFormat="1" x14ac:dyDescent="0.2">
      <c r="A1" s="82" t="s">
        <v>138</v>
      </c>
      <c r="B1" s="82" t="s">
        <v>181</v>
      </c>
      <c r="C1" s="83" t="s">
        <v>2</v>
      </c>
      <c r="D1" s="83" t="s">
        <v>3</v>
      </c>
      <c r="E1" s="83" t="s">
        <v>139</v>
      </c>
      <c r="F1" s="83" t="s">
        <v>140</v>
      </c>
      <c r="G1" s="83" t="s">
        <v>4</v>
      </c>
      <c r="H1" s="83" t="s">
        <v>197</v>
      </c>
      <c r="I1" s="83" t="s">
        <v>183</v>
      </c>
      <c r="J1" s="83" t="s">
        <v>184</v>
      </c>
      <c r="K1" s="83" t="s">
        <v>182</v>
      </c>
      <c r="L1" s="83" t="s">
        <v>0</v>
      </c>
      <c r="M1" s="83" t="s">
        <v>142</v>
      </c>
      <c r="N1" s="83" t="s">
        <v>143</v>
      </c>
      <c r="O1" s="83" t="s">
        <v>10</v>
      </c>
      <c r="P1" s="83" t="s">
        <v>147</v>
      </c>
      <c r="Q1" s="84" t="s">
        <v>194</v>
      </c>
      <c r="R1" s="85" t="s">
        <v>195</v>
      </c>
      <c r="S1" s="85" t="s">
        <v>185</v>
      </c>
      <c r="T1" s="85" t="s">
        <v>186</v>
      </c>
      <c r="U1" s="85" t="s">
        <v>187</v>
      </c>
      <c r="V1" s="85" t="s">
        <v>188</v>
      </c>
      <c r="W1" s="85" t="s">
        <v>189</v>
      </c>
      <c r="X1" s="85" t="s">
        <v>190</v>
      </c>
      <c r="Y1" s="85" t="s">
        <v>191</v>
      </c>
      <c r="Z1" s="85" t="s">
        <v>192</v>
      </c>
      <c r="AA1" s="85" t="s">
        <v>199</v>
      </c>
      <c r="AB1" s="85" t="s">
        <v>198</v>
      </c>
      <c r="AC1" s="85"/>
      <c r="AD1" s="85"/>
    </row>
    <row r="2" spans="1:30" x14ac:dyDescent="0.2">
      <c r="A2">
        <v>3</v>
      </c>
      <c r="B2">
        <v>813</v>
      </c>
      <c r="C2">
        <v>669</v>
      </c>
      <c r="D2">
        <v>2779</v>
      </c>
      <c r="E2" s="76">
        <f t="shared" ref="E2:E33" si="0">10^(-6.301+3.456*LOG10(C2))</f>
        <v>2908.5240751992555</v>
      </c>
      <c r="F2" s="75">
        <f t="shared" ref="F2:F33" si="1">D2/E2*100</f>
        <v>95.546742201527692</v>
      </c>
      <c r="G2" t="s">
        <v>148</v>
      </c>
      <c r="H2" t="s">
        <v>148</v>
      </c>
      <c r="I2" t="s">
        <v>18</v>
      </c>
      <c r="J2" t="s">
        <v>18</v>
      </c>
      <c r="L2" s="74">
        <v>44264</v>
      </c>
      <c r="M2" s="56" t="s">
        <v>149</v>
      </c>
      <c r="N2" s="56" t="s">
        <v>150</v>
      </c>
      <c r="O2" s="56" t="s">
        <v>151</v>
      </c>
      <c r="R2">
        <f>T2+S2</f>
        <v>362.51</v>
      </c>
      <c r="S2">
        <v>193.25</v>
      </c>
      <c r="T2">
        <v>169.26</v>
      </c>
      <c r="U2">
        <v>200</v>
      </c>
      <c r="V2">
        <v>217</v>
      </c>
      <c r="W2">
        <v>201</v>
      </c>
      <c r="X2">
        <v>211</v>
      </c>
      <c r="Y2">
        <v>219</v>
      </c>
      <c r="Z2">
        <v>238</v>
      </c>
      <c r="AA2" s="4">
        <f>AVERAGE(U2:W2)</f>
        <v>206</v>
      </c>
      <c r="AB2" s="4">
        <f>AVERAGE(X2:Z2)</f>
        <v>222.66666666666666</v>
      </c>
    </row>
    <row r="3" spans="1:30" x14ac:dyDescent="0.2">
      <c r="A3">
        <v>4</v>
      </c>
      <c r="B3">
        <v>893</v>
      </c>
      <c r="C3">
        <v>702</v>
      </c>
      <c r="D3">
        <v>2829</v>
      </c>
      <c r="E3" s="76">
        <f t="shared" si="0"/>
        <v>3435.1132493556979</v>
      </c>
      <c r="F3" s="75">
        <f t="shared" si="1"/>
        <v>82.355363408487833</v>
      </c>
      <c r="G3" t="s">
        <v>148</v>
      </c>
      <c r="H3" t="s">
        <v>148</v>
      </c>
      <c r="I3" t="s">
        <v>18</v>
      </c>
      <c r="J3" t="s">
        <v>18</v>
      </c>
      <c r="L3" s="74">
        <v>44264</v>
      </c>
      <c r="M3" s="56" t="s">
        <v>149</v>
      </c>
      <c r="N3" s="56" t="s">
        <v>150</v>
      </c>
      <c r="O3" s="56" t="s">
        <v>151</v>
      </c>
      <c r="R3">
        <f>S3+T3</f>
        <v>342.32000000000005</v>
      </c>
      <c r="S3">
        <v>166.33</v>
      </c>
      <c r="T3">
        <v>175.99</v>
      </c>
      <c r="U3">
        <v>212</v>
      </c>
      <c r="V3">
        <v>189</v>
      </c>
      <c r="W3">
        <v>240</v>
      </c>
      <c r="X3">
        <v>184</v>
      </c>
      <c r="Y3">
        <v>209</v>
      </c>
      <c r="Z3">
        <v>215</v>
      </c>
      <c r="AA3" s="4">
        <f>AVERAGE(U3:W3)</f>
        <v>213.66666666666666</v>
      </c>
      <c r="AB3" s="4">
        <f>AVERAGE(X3:Z3)</f>
        <v>202.66666666666666</v>
      </c>
    </row>
    <row r="4" spans="1:30" x14ac:dyDescent="0.2">
      <c r="A4">
        <v>7</v>
      </c>
      <c r="B4">
        <v>1153</v>
      </c>
      <c r="C4">
        <v>748</v>
      </c>
      <c r="D4">
        <v>3583</v>
      </c>
      <c r="E4" s="76">
        <f t="shared" si="0"/>
        <v>4277.6369470303689</v>
      </c>
      <c r="F4" s="75">
        <f t="shared" si="1"/>
        <v>83.761199100531385</v>
      </c>
      <c r="G4" t="s">
        <v>148</v>
      </c>
      <c r="H4" t="s">
        <v>148</v>
      </c>
      <c r="I4" t="s">
        <v>18</v>
      </c>
      <c r="J4" t="s">
        <v>18</v>
      </c>
      <c r="L4" s="74">
        <v>44264</v>
      </c>
      <c r="M4" s="56" t="s">
        <v>149</v>
      </c>
      <c r="N4" s="56" t="s">
        <v>150</v>
      </c>
      <c r="O4" s="56" t="s">
        <v>151</v>
      </c>
      <c r="R4">
        <f>S4+T4</f>
        <v>440.13</v>
      </c>
      <c r="S4">
        <v>221.78</v>
      </c>
      <c r="T4">
        <v>218.35</v>
      </c>
      <c r="U4">
        <v>220</v>
      </c>
      <c r="V4">
        <v>242</v>
      </c>
      <c r="W4">
        <v>33</v>
      </c>
      <c r="X4">
        <v>235</v>
      </c>
      <c r="Y4">
        <v>251</v>
      </c>
      <c r="Z4">
        <v>250</v>
      </c>
      <c r="AA4" s="4">
        <f>AVERAGE(U4:W4)</f>
        <v>165</v>
      </c>
      <c r="AB4" s="4">
        <f>AVERAGE(X4:Z4)</f>
        <v>245.33333333333334</v>
      </c>
    </row>
    <row r="5" spans="1:30" x14ac:dyDescent="0.2">
      <c r="A5">
        <v>10</v>
      </c>
      <c r="B5">
        <v>925</v>
      </c>
      <c r="C5">
        <v>629</v>
      </c>
      <c r="D5">
        <v>2153</v>
      </c>
      <c r="E5" s="76">
        <f t="shared" si="0"/>
        <v>2350.3721403606537</v>
      </c>
      <c r="F5" s="75">
        <f t="shared" si="1"/>
        <v>91.6025153220899</v>
      </c>
      <c r="G5" t="s">
        <v>148</v>
      </c>
      <c r="H5" t="s">
        <v>148</v>
      </c>
      <c r="I5" t="s">
        <v>18</v>
      </c>
      <c r="J5" t="s">
        <v>18</v>
      </c>
      <c r="L5" s="74">
        <v>44264</v>
      </c>
      <c r="M5" s="56" t="s">
        <v>149</v>
      </c>
      <c r="N5" s="56" t="s">
        <v>150</v>
      </c>
      <c r="O5" s="56" t="s">
        <v>151</v>
      </c>
      <c r="R5">
        <f>S5+T5</f>
        <v>249.64</v>
      </c>
      <c r="S5">
        <v>123.47</v>
      </c>
      <c r="T5">
        <v>126.17</v>
      </c>
      <c r="U5">
        <v>310</v>
      </c>
      <c r="V5">
        <v>301</v>
      </c>
      <c r="W5">
        <v>289</v>
      </c>
      <c r="X5">
        <v>295</v>
      </c>
      <c r="Y5">
        <v>289</v>
      </c>
      <c r="Z5">
        <v>292</v>
      </c>
      <c r="AA5" s="4">
        <f>AVERAGE(U5:W5)</f>
        <v>300</v>
      </c>
      <c r="AB5" s="4">
        <f>AVERAGE(X5:Z5)</f>
        <v>292</v>
      </c>
    </row>
    <row r="6" spans="1:30" x14ac:dyDescent="0.2">
      <c r="A6">
        <v>11</v>
      </c>
      <c r="B6">
        <v>899</v>
      </c>
      <c r="C6">
        <v>671</v>
      </c>
      <c r="D6">
        <v>2473</v>
      </c>
      <c r="E6" s="76">
        <f t="shared" si="0"/>
        <v>2938.6849560858664</v>
      </c>
      <c r="F6" s="75">
        <f t="shared" si="1"/>
        <v>84.153287506322968</v>
      </c>
      <c r="G6" t="s">
        <v>148</v>
      </c>
      <c r="H6" t="s">
        <v>148</v>
      </c>
      <c r="I6" t="s">
        <v>18</v>
      </c>
      <c r="J6" t="s">
        <v>18</v>
      </c>
      <c r="L6" s="74">
        <v>44264</v>
      </c>
      <c r="M6" s="56" t="s">
        <v>149</v>
      </c>
      <c r="N6" s="56" t="s">
        <v>150</v>
      </c>
      <c r="O6" s="56" t="s">
        <v>151</v>
      </c>
      <c r="R6">
        <f>S6+T6</f>
        <v>286.95999999999998</v>
      </c>
      <c r="S6">
        <v>145.82</v>
      </c>
      <c r="T6">
        <v>141.13999999999999</v>
      </c>
      <c r="U6">
        <v>202</v>
      </c>
      <c r="V6">
        <v>205</v>
      </c>
      <c r="W6">
        <v>190</v>
      </c>
      <c r="X6">
        <v>188</v>
      </c>
      <c r="Y6">
        <v>198</v>
      </c>
      <c r="Z6">
        <v>248</v>
      </c>
      <c r="AA6" s="4">
        <f>AVERAGE(U6:W6)</f>
        <v>199</v>
      </c>
      <c r="AB6" s="4">
        <f>AVERAGE(X6:Z6)</f>
        <v>211.33333333333334</v>
      </c>
    </row>
    <row r="7" spans="1:30" x14ac:dyDescent="0.2">
      <c r="A7">
        <v>12</v>
      </c>
      <c r="B7">
        <v>850</v>
      </c>
      <c r="C7">
        <v>604</v>
      </c>
      <c r="D7">
        <v>2102</v>
      </c>
      <c r="E7" s="76">
        <f t="shared" si="0"/>
        <v>2042.977858677664</v>
      </c>
      <c r="F7" s="75">
        <f t="shared" si="1"/>
        <v>102.88902501178052</v>
      </c>
      <c r="G7" t="s">
        <v>148</v>
      </c>
      <c r="H7" t="s">
        <v>148</v>
      </c>
      <c r="I7" t="s">
        <v>18</v>
      </c>
      <c r="J7" t="s">
        <v>18</v>
      </c>
      <c r="L7" s="74">
        <v>44264</v>
      </c>
      <c r="M7" s="56" t="s">
        <v>149</v>
      </c>
      <c r="N7" s="56" t="s">
        <v>150</v>
      </c>
      <c r="O7" s="56" t="s">
        <v>151</v>
      </c>
      <c r="P7" s="56" t="s">
        <v>201</v>
      </c>
      <c r="AA7" s="4"/>
      <c r="AB7" s="4"/>
    </row>
    <row r="8" spans="1:30" x14ac:dyDescent="0.2">
      <c r="A8">
        <v>15</v>
      </c>
      <c r="B8">
        <v>1198</v>
      </c>
      <c r="C8">
        <v>680</v>
      </c>
      <c r="D8">
        <v>2823</v>
      </c>
      <c r="E8" s="76">
        <f t="shared" si="0"/>
        <v>3077.1651291695798</v>
      </c>
      <c r="F8" s="75">
        <f t="shared" si="1"/>
        <v>91.740283068976211</v>
      </c>
      <c r="G8" t="s">
        <v>148</v>
      </c>
      <c r="H8" t="s">
        <v>148</v>
      </c>
      <c r="I8" t="s">
        <v>18</v>
      </c>
      <c r="J8" t="s">
        <v>18</v>
      </c>
      <c r="L8" s="74">
        <v>44264</v>
      </c>
      <c r="M8" s="56" t="s">
        <v>149</v>
      </c>
      <c r="N8" s="56" t="s">
        <v>150</v>
      </c>
      <c r="O8" s="56" t="s">
        <v>151</v>
      </c>
      <c r="R8">
        <f>S8+T8</f>
        <v>338.61</v>
      </c>
      <c r="S8">
        <v>172.54</v>
      </c>
      <c r="T8">
        <v>166.07</v>
      </c>
      <c r="U8">
        <v>245</v>
      </c>
      <c r="V8">
        <v>275</v>
      </c>
      <c r="W8">
        <v>267</v>
      </c>
      <c r="X8">
        <v>261</v>
      </c>
      <c r="Y8">
        <v>271</v>
      </c>
      <c r="Z8">
        <v>257</v>
      </c>
      <c r="AA8" s="4">
        <f t="shared" ref="AA8:AA40" si="2">AVERAGE(U8:W8)</f>
        <v>262.33333333333331</v>
      </c>
      <c r="AB8" s="4">
        <f t="shared" ref="AB8:AB40" si="3">AVERAGE(X8:Z8)</f>
        <v>263</v>
      </c>
    </row>
    <row r="9" spans="1:30" x14ac:dyDescent="0.2">
      <c r="A9">
        <v>19</v>
      </c>
      <c r="B9">
        <v>930</v>
      </c>
      <c r="C9">
        <v>764</v>
      </c>
      <c r="D9">
        <v>3871</v>
      </c>
      <c r="E9" s="76">
        <f t="shared" si="0"/>
        <v>4602.2546716420657</v>
      </c>
      <c r="F9" s="75">
        <f t="shared" si="1"/>
        <v>84.110947267914725</v>
      </c>
      <c r="G9" t="s">
        <v>148</v>
      </c>
      <c r="H9" t="s">
        <v>148</v>
      </c>
      <c r="I9" t="s">
        <v>18</v>
      </c>
      <c r="J9" t="s">
        <v>18</v>
      </c>
      <c r="L9" s="74">
        <v>44264</v>
      </c>
      <c r="M9" s="56" t="s">
        <v>149</v>
      </c>
      <c r="N9" s="56" t="s">
        <v>150</v>
      </c>
      <c r="O9" s="56" t="s">
        <v>151</v>
      </c>
      <c r="R9">
        <f>S9+T9</f>
        <v>568.15000000000009</v>
      </c>
      <c r="S9">
        <v>268.85000000000002</v>
      </c>
      <c r="T9">
        <v>299.3</v>
      </c>
      <c r="U9">
        <v>247</v>
      </c>
      <c r="V9">
        <v>231</v>
      </c>
      <c r="W9">
        <v>290</v>
      </c>
      <c r="X9">
        <v>251</v>
      </c>
      <c r="Y9">
        <v>247</v>
      </c>
      <c r="Z9">
        <v>202</v>
      </c>
      <c r="AA9" s="4">
        <f t="shared" si="2"/>
        <v>256</v>
      </c>
      <c r="AB9" s="4">
        <f t="shared" si="3"/>
        <v>233.33333333333334</v>
      </c>
    </row>
    <row r="10" spans="1:30" x14ac:dyDescent="0.2">
      <c r="A10">
        <v>20</v>
      </c>
      <c r="B10">
        <v>82</v>
      </c>
      <c r="C10">
        <v>720</v>
      </c>
      <c r="D10">
        <v>3313</v>
      </c>
      <c r="E10" s="76">
        <f t="shared" si="0"/>
        <v>3749.221576254793</v>
      </c>
      <c r="F10" s="75">
        <f t="shared" si="1"/>
        <v>88.365009445759469</v>
      </c>
      <c r="G10" t="s">
        <v>148</v>
      </c>
      <c r="H10" t="s">
        <v>148</v>
      </c>
      <c r="I10" t="s">
        <v>18</v>
      </c>
      <c r="J10" t="s">
        <v>18</v>
      </c>
      <c r="L10" s="74">
        <v>44264</v>
      </c>
      <c r="M10" s="56" t="s">
        <v>149</v>
      </c>
      <c r="N10" s="56" t="s">
        <v>150</v>
      </c>
      <c r="O10" s="56" t="s">
        <v>151</v>
      </c>
      <c r="R10">
        <f>190.53+235.02</f>
        <v>425.55</v>
      </c>
      <c r="S10">
        <v>190.53</v>
      </c>
      <c r="T10">
        <v>235.02</v>
      </c>
      <c r="U10">
        <v>220</v>
      </c>
      <c r="V10">
        <v>253</v>
      </c>
      <c r="W10">
        <v>223</v>
      </c>
      <c r="X10">
        <v>232</v>
      </c>
      <c r="Y10">
        <v>238</v>
      </c>
      <c r="Z10">
        <v>277</v>
      </c>
      <c r="AA10" s="4">
        <f t="shared" si="2"/>
        <v>232</v>
      </c>
      <c r="AB10" s="4">
        <f t="shared" si="3"/>
        <v>249</v>
      </c>
    </row>
    <row r="11" spans="1:30" x14ac:dyDescent="0.2">
      <c r="A11">
        <v>23</v>
      </c>
      <c r="B11">
        <v>1277</v>
      </c>
      <c r="C11">
        <v>687</v>
      </c>
      <c r="D11">
        <v>2894</v>
      </c>
      <c r="E11" s="76">
        <f t="shared" si="0"/>
        <v>3188.0306146858629</v>
      </c>
      <c r="F11" s="75">
        <f t="shared" si="1"/>
        <v>90.777045448328124</v>
      </c>
      <c r="G11" t="s">
        <v>148</v>
      </c>
      <c r="H11" t="s">
        <v>148</v>
      </c>
      <c r="I11" t="s">
        <v>18</v>
      </c>
      <c r="J11" t="s">
        <v>18</v>
      </c>
      <c r="L11" s="74">
        <v>44264</v>
      </c>
      <c r="M11" s="56" t="s">
        <v>149</v>
      </c>
      <c r="N11" s="56" t="s">
        <v>150</v>
      </c>
      <c r="O11" s="56" t="s">
        <v>151</v>
      </c>
      <c r="R11">
        <f>216.41+184.26</f>
        <v>400.66999999999996</v>
      </c>
      <c r="S11">
        <v>216.41</v>
      </c>
      <c r="T11">
        <v>184.26</v>
      </c>
      <c r="U11">
        <v>224</v>
      </c>
      <c r="V11">
        <v>231</v>
      </c>
      <c r="W11">
        <v>268</v>
      </c>
      <c r="X11">
        <v>234</v>
      </c>
      <c r="Y11">
        <v>247</v>
      </c>
      <c r="Z11">
        <v>221</v>
      </c>
      <c r="AA11" s="4">
        <f t="shared" si="2"/>
        <v>241</v>
      </c>
      <c r="AB11" s="4">
        <f t="shared" si="3"/>
        <v>234</v>
      </c>
    </row>
    <row r="12" spans="1:30" x14ac:dyDescent="0.2">
      <c r="A12">
        <v>25</v>
      </c>
      <c r="B12">
        <v>884</v>
      </c>
      <c r="C12">
        <v>696</v>
      </c>
      <c r="D12">
        <v>2964</v>
      </c>
      <c r="E12" s="76">
        <f t="shared" si="0"/>
        <v>3334.7058553356142</v>
      </c>
      <c r="F12" s="75">
        <f t="shared" si="1"/>
        <v>88.883401672670004</v>
      </c>
      <c r="G12" t="s">
        <v>148</v>
      </c>
      <c r="H12" t="s">
        <v>148</v>
      </c>
      <c r="I12" t="s">
        <v>18</v>
      </c>
      <c r="J12" t="s">
        <v>18</v>
      </c>
      <c r="L12" s="74">
        <v>44264</v>
      </c>
      <c r="M12" s="56" t="s">
        <v>149</v>
      </c>
      <c r="N12" s="56" t="s">
        <v>150</v>
      </c>
      <c r="O12" s="56" t="s">
        <v>151</v>
      </c>
      <c r="R12">
        <f t="shared" ref="R12:R40" si="4">S12+T12</f>
        <v>394.43</v>
      </c>
      <c r="S12">
        <v>196.46</v>
      </c>
      <c r="T12">
        <v>197.97</v>
      </c>
      <c r="U12">
        <v>210</v>
      </c>
      <c r="V12">
        <v>230</v>
      </c>
      <c r="W12">
        <v>215</v>
      </c>
      <c r="X12">
        <v>211</v>
      </c>
      <c r="Y12">
        <v>233</v>
      </c>
      <c r="Z12">
        <v>208</v>
      </c>
      <c r="AA12" s="4">
        <f t="shared" si="2"/>
        <v>218.33333333333334</v>
      </c>
      <c r="AB12" s="4">
        <f t="shared" si="3"/>
        <v>217.33333333333334</v>
      </c>
    </row>
    <row r="13" spans="1:30" x14ac:dyDescent="0.2">
      <c r="A13">
        <v>26</v>
      </c>
      <c r="B13">
        <v>441</v>
      </c>
      <c r="C13">
        <v>747</v>
      </c>
      <c r="D13">
        <v>3369</v>
      </c>
      <c r="E13" s="76">
        <f t="shared" si="0"/>
        <v>4257.9053176529751</v>
      </c>
      <c r="F13" s="75">
        <f t="shared" si="1"/>
        <v>79.123412773702682</v>
      </c>
      <c r="G13" t="s">
        <v>148</v>
      </c>
      <c r="H13" t="s">
        <v>148</v>
      </c>
      <c r="I13" t="s">
        <v>18</v>
      </c>
      <c r="J13" t="s">
        <v>18</v>
      </c>
      <c r="L13" s="74">
        <v>44264</v>
      </c>
      <c r="M13" s="56" t="s">
        <v>149</v>
      </c>
      <c r="N13" s="56" t="s">
        <v>150</v>
      </c>
      <c r="O13" s="56" t="s">
        <v>151</v>
      </c>
      <c r="R13">
        <f t="shared" si="4"/>
        <v>447.58000000000004</v>
      </c>
      <c r="S13">
        <v>213.12</v>
      </c>
      <c r="T13">
        <v>234.46</v>
      </c>
      <c r="U13">
        <v>205</v>
      </c>
      <c r="V13">
        <v>214</v>
      </c>
      <c r="W13">
        <v>189</v>
      </c>
      <c r="X13">
        <v>190</v>
      </c>
      <c r="Y13">
        <v>185</v>
      </c>
      <c r="Z13">
        <v>200</v>
      </c>
      <c r="AA13" s="4">
        <f t="shared" si="2"/>
        <v>202.66666666666666</v>
      </c>
      <c r="AB13" s="4">
        <f t="shared" si="3"/>
        <v>191.66666666666666</v>
      </c>
    </row>
    <row r="14" spans="1:30" x14ac:dyDescent="0.2">
      <c r="A14">
        <v>27</v>
      </c>
      <c r="B14">
        <v>1434</v>
      </c>
      <c r="C14">
        <v>728</v>
      </c>
      <c r="D14">
        <v>3790</v>
      </c>
      <c r="E14" s="76">
        <f t="shared" si="0"/>
        <v>3895.1666834988255</v>
      </c>
      <c r="F14" s="75">
        <f t="shared" si="1"/>
        <v>97.300072319257993</v>
      </c>
      <c r="G14" t="s">
        <v>148</v>
      </c>
      <c r="H14" t="s">
        <v>148</v>
      </c>
      <c r="I14" t="s">
        <v>18</v>
      </c>
      <c r="J14" t="s">
        <v>18</v>
      </c>
      <c r="L14" s="74">
        <v>44264</v>
      </c>
      <c r="M14" s="56" t="s">
        <v>149</v>
      </c>
      <c r="N14" s="56" t="s">
        <v>150</v>
      </c>
      <c r="O14" s="56" t="s">
        <v>151</v>
      </c>
      <c r="R14">
        <f t="shared" si="4"/>
        <v>548.49</v>
      </c>
      <c r="S14">
        <v>263.67</v>
      </c>
      <c r="T14">
        <v>284.82</v>
      </c>
      <c r="U14">
        <v>220</v>
      </c>
      <c r="V14">
        <v>240</v>
      </c>
      <c r="W14">
        <v>229</v>
      </c>
      <c r="X14">
        <v>215</v>
      </c>
      <c r="Y14">
        <v>227</v>
      </c>
      <c r="Z14">
        <v>212</v>
      </c>
      <c r="AA14" s="4">
        <f t="shared" si="2"/>
        <v>229.66666666666666</v>
      </c>
      <c r="AB14" s="4">
        <f t="shared" si="3"/>
        <v>218</v>
      </c>
    </row>
    <row r="15" spans="1:30" x14ac:dyDescent="0.2">
      <c r="A15">
        <v>33</v>
      </c>
      <c r="B15">
        <v>449</v>
      </c>
      <c r="C15">
        <v>707</v>
      </c>
      <c r="D15">
        <v>3309</v>
      </c>
      <c r="E15" s="76">
        <f t="shared" si="0"/>
        <v>3520.412011214878</v>
      </c>
      <c r="F15" s="75">
        <f t="shared" si="1"/>
        <v>93.994679868680464</v>
      </c>
      <c r="G15" t="s">
        <v>148</v>
      </c>
      <c r="H15" t="s">
        <v>148</v>
      </c>
      <c r="I15" t="s">
        <v>18</v>
      </c>
      <c r="J15" t="s">
        <v>18</v>
      </c>
      <c r="L15" s="74">
        <v>44264</v>
      </c>
      <c r="M15" s="56" t="s">
        <v>149</v>
      </c>
      <c r="N15" s="56" t="s">
        <v>150</v>
      </c>
      <c r="O15" s="56" t="s">
        <v>151</v>
      </c>
      <c r="R15">
        <f t="shared" si="4"/>
        <v>453.8</v>
      </c>
      <c r="S15">
        <v>234.43</v>
      </c>
      <c r="T15">
        <v>219.37</v>
      </c>
      <c r="U15">
        <v>250</v>
      </c>
      <c r="V15">
        <v>263</v>
      </c>
      <c r="W15">
        <v>221</v>
      </c>
      <c r="X15">
        <v>277</v>
      </c>
      <c r="Y15">
        <v>269</v>
      </c>
      <c r="Z15">
        <v>264</v>
      </c>
      <c r="AA15" s="4">
        <f t="shared" si="2"/>
        <v>244.66666666666666</v>
      </c>
      <c r="AB15" s="4">
        <f t="shared" si="3"/>
        <v>270</v>
      </c>
    </row>
    <row r="16" spans="1:30" x14ac:dyDescent="0.2">
      <c r="A16">
        <v>35</v>
      </c>
      <c r="B16">
        <v>1425</v>
      </c>
      <c r="C16">
        <v>646</v>
      </c>
      <c r="D16">
        <v>2362</v>
      </c>
      <c r="E16" s="76">
        <f t="shared" si="0"/>
        <v>2577.2917418416364</v>
      </c>
      <c r="F16" s="75">
        <f t="shared" si="1"/>
        <v>91.646590164922614</v>
      </c>
      <c r="G16" t="s">
        <v>148</v>
      </c>
      <c r="H16" t="s">
        <v>148</v>
      </c>
      <c r="I16" t="s">
        <v>18</v>
      </c>
      <c r="J16" t="s">
        <v>18</v>
      </c>
      <c r="L16" s="74">
        <v>44264</v>
      </c>
      <c r="M16" s="56" t="s">
        <v>149</v>
      </c>
      <c r="N16" s="56" t="s">
        <v>150</v>
      </c>
      <c r="O16" s="56" t="s">
        <v>151</v>
      </c>
      <c r="R16">
        <f t="shared" si="4"/>
        <v>338.4</v>
      </c>
      <c r="S16">
        <v>168.57</v>
      </c>
      <c r="T16">
        <v>169.83</v>
      </c>
      <c r="U16">
        <v>303</v>
      </c>
      <c r="V16">
        <v>308</v>
      </c>
      <c r="W16">
        <v>282</v>
      </c>
      <c r="X16">
        <v>320</v>
      </c>
      <c r="Y16">
        <v>297</v>
      </c>
      <c r="Z16">
        <v>332</v>
      </c>
      <c r="AA16" s="4">
        <f t="shared" si="2"/>
        <v>297.66666666666669</v>
      </c>
      <c r="AB16" s="4">
        <f t="shared" si="3"/>
        <v>316.33333333333331</v>
      </c>
    </row>
    <row r="17" spans="1:28" x14ac:dyDescent="0.2">
      <c r="A17">
        <v>38</v>
      </c>
      <c r="B17">
        <v>911</v>
      </c>
      <c r="C17">
        <v>728</v>
      </c>
      <c r="D17">
        <v>2968</v>
      </c>
      <c r="E17" s="76">
        <f t="shared" si="0"/>
        <v>3895.1666834988255</v>
      </c>
      <c r="F17" s="75">
        <f t="shared" si="1"/>
        <v>76.196995948168251</v>
      </c>
      <c r="G17" t="s">
        <v>148</v>
      </c>
      <c r="H17" t="s">
        <v>148</v>
      </c>
      <c r="I17" t="s">
        <v>18</v>
      </c>
      <c r="J17" t="s">
        <v>18</v>
      </c>
      <c r="L17" s="74">
        <v>44264</v>
      </c>
      <c r="M17" s="56" t="s">
        <v>149</v>
      </c>
      <c r="N17" s="56" t="s">
        <v>150</v>
      </c>
      <c r="O17" s="56" t="s">
        <v>151</v>
      </c>
      <c r="R17">
        <f t="shared" si="4"/>
        <v>370.62</v>
      </c>
      <c r="S17">
        <v>174.98</v>
      </c>
      <c r="T17">
        <v>195.64</v>
      </c>
      <c r="U17">
        <v>242</v>
      </c>
      <c r="V17">
        <v>267</v>
      </c>
      <c r="W17">
        <v>243</v>
      </c>
      <c r="X17">
        <v>238</v>
      </c>
      <c r="Y17">
        <v>231</v>
      </c>
      <c r="Z17">
        <v>220</v>
      </c>
      <c r="AA17" s="4">
        <f t="shared" si="2"/>
        <v>250.66666666666666</v>
      </c>
      <c r="AB17" s="4">
        <f t="shared" si="3"/>
        <v>229.66666666666666</v>
      </c>
    </row>
    <row r="18" spans="1:28" x14ac:dyDescent="0.2">
      <c r="A18" s="22">
        <v>40</v>
      </c>
      <c r="B18" s="22">
        <v>1430</v>
      </c>
      <c r="C18" s="22">
        <v>806</v>
      </c>
      <c r="D18" s="22">
        <v>3710</v>
      </c>
      <c r="E18" s="78">
        <f t="shared" si="0"/>
        <v>5537.2471014721114</v>
      </c>
      <c r="F18" s="79">
        <f t="shared" si="1"/>
        <v>67.00080260123616</v>
      </c>
      <c r="G18" s="22" t="s">
        <v>148</v>
      </c>
      <c r="H18" s="22" t="s">
        <v>148</v>
      </c>
      <c r="I18" s="22" t="s">
        <v>196</v>
      </c>
      <c r="J18" s="87" t="s">
        <v>18</v>
      </c>
      <c r="K18" s="22"/>
      <c r="L18" s="80">
        <v>44264</v>
      </c>
      <c r="M18" s="56" t="s">
        <v>149</v>
      </c>
      <c r="N18" s="81" t="s">
        <v>150</v>
      </c>
      <c r="O18" s="81" t="s">
        <v>151</v>
      </c>
      <c r="P18" s="22"/>
      <c r="R18">
        <f t="shared" si="4"/>
        <v>391.61</v>
      </c>
      <c r="S18">
        <v>196.41</v>
      </c>
      <c r="T18">
        <v>195.2</v>
      </c>
      <c r="U18">
        <v>217</v>
      </c>
      <c r="V18">
        <v>242</v>
      </c>
      <c r="W18">
        <v>198</v>
      </c>
      <c r="X18">
        <v>195</v>
      </c>
      <c r="Y18">
        <v>194</v>
      </c>
      <c r="Z18">
        <v>170</v>
      </c>
      <c r="AA18" s="4">
        <f t="shared" si="2"/>
        <v>219</v>
      </c>
      <c r="AB18" s="4">
        <f t="shared" si="3"/>
        <v>186.33333333333334</v>
      </c>
    </row>
    <row r="19" spans="1:28" x14ac:dyDescent="0.2">
      <c r="A19">
        <v>43</v>
      </c>
      <c r="B19">
        <v>895</v>
      </c>
      <c r="C19">
        <v>771</v>
      </c>
      <c r="D19">
        <v>3406</v>
      </c>
      <c r="E19" s="76">
        <f t="shared" si="0"/>
        <v>4749.6316567733074</v>
      </c>
      <c r="F19" s="75">
        <f t="shared" si="1"/>
        <v>71.71082404132973</v>
      </c>
      <c r="G19" t="s">
        <v>148</v>
      </c>
      <c r="H19" t="s">
        <v>148</v>
      </c>
      <c r="I19" t="s">
        <v>18</v>
      </c>
      <c r="J19" t="s">
        <v>18</v>
      </c>
      <c r="L19" s="74">
        <v>44264</v>
      </c>
      <c r="M19" s="56" t="s">
        <v>149</v>
      </c>
      <c r="N19" s="56" t="s">
        <v>150</v>
      </c>
      <c r="O19" s="56" t="s">
        <v>151</v>
      </c>
      <c r="R19">
        <f t="shared" si="4"/>
        <v>377.18</v>
      </c>
      <c r="S19">
        <v>195.09</v>
      </c>
      <c r="T19">
        <v>182.09</v>
      </c>
      <c r="U19">
        <v>218</v>
      </c>
      <c r="V19">
        <v>243</v>
      </c>
      <c r="W19">
        <v>217</v>
      </c>
      <c r="X19">
        <v>246</v>
      </c>
      <c r="Y19">
        <v>238</v>
      </c>
      <c r="Z19">
        <v>229</v>
      </c>
      <c r="AA19" s="4">
        <f t="shared" si="2"/>
        <v>226</v>
      </c>
      <c r="AB19" s="4">
        <f t="shared" si="3"/>
        <v>237.66666666666666</v>
      </c>
    </row>
    <row r="20" spans="1:28" x14ac:dyDescent="0.2">
      <c r="A20">
        <v>48</v>
      </c>
      <c r="B20">
        <v>891</v>
      </c>
      <c r="C20">
        <v>796</v>
      </c>
      <c r="D20">
        <v>3677</v>
      </c>
      <c r="E20" s="76">
        <f t="shared" si="0"/>
        <v>5303.4143829874538</v>
      </c>
      <c r="F20" s="75">
        <f t="shared" si="1"/>
        <v>69.332692761011785</v>
      </c>
      <c r="G20" t="s">
        <v>148</v>
      </c>
      <c r="H20" t="s">
        <v>148</v>
      </c>
      <c r="I20" t="s">
        <v>18</v>
      </c>
      <c r="J20" t="s">
        <v>18</v>
      </c>
      <c r="L20" s="74">
        <v>44264</v>
      </c>
      <c r="M20" s="56" t="s">
        <v>149</v>
      </c>
      <c r="N20" s="56" t="s">
        <v>150</v>
      </c>
      <c r="O20" s="56" t="s">
        <v>151</v>
      </c>
      <c r="R20">
        <f t="shared" si="4"/>
        <v>401.16999999999996</v>
      </c>
      <c r="S20">
        <v>197.22</v>
      </c>
      <c r="T20">
        <v>203.95</v>
      </c>
      <c r="U20">
        <v>218</v>
      </c>
      <c r="V20">
        <v>210</v>
      </c>
      <c r="W20">
        <v>230</v>
      </c>
      <c r="X20">
        <v>221</v>
      </c>
      <c r="Y20">
        <v>237</v>
      </c>
      <c r="Z20">
        <v>242</v>
      </c>
      <c r="AA20" s="4">
        <f t="shared" si="2"/>
        <v>219.33333333333334</v>
      </c>
      <c r="AB20" s="4">
        <f t="shared" si="3"/>
        <v>233.33333333333334</v>
      </c>
    </row>
    <row r="21" spans="1:28" x14ac:dyDescent="0.2">
      <c r="A21">
        <v>51</v>
      </c>
      <c r="B21">
        <v>896</v>
      </c>
      <c r="C21">
        <v>681</v>
      </c>
      <c r="D21">
        <v>2678</v>
      </c>
      <c r="E21" s="76">
        <f t="shared" si="0"/>
        <v>3092.8326312013219</v>
      </c>
      <c r="F21" s="75">
        <f t="shared" si="1"/>
        <v>86.587291306474867</v>
      </c>
      <c r="G21" t="s">
        <v>148</v>
      </c>
      <c r="H21" t="s">
        <v>148</v>
      </c>
      <c r="I21" t="s">
        <v>18</v>
      </c>
      <c r="J21" t="s">
        <v>18</v>
      </c>
      <c r="L21" s="74">
        <v>44264</v>
      </c>
      <c r="M21" s="56" t="s">
        <v>149</v>
      </c>
      <c r="N21" s="56" t="s">
        <v>150</v>
      </c>
      <c r="O21" s="56" t="s">
        <v>151</v>
      </c>
      <c r="R21">
        <f t="shared" si="4"/>
        <v>396.45</v>
      </c>
      <c r="S21">
        <v>205.04</v>
      </c>
      <c r="T21">
        <v>191.41</v>
      </c>
      <c r="U21">
        <v>219</v>
      </c>
      <c r="V21">
        <v>214</v>
      </c>
      <c r="W21">
        <v>216</v>
      </c>
      <c r="X21">
        <v>203</v>
      </c>
      <c r="Y21">
        <v>194</v>
      </c>
      <c r="Z21">
        <v>184</v>
      </c>
      <c r="AA21" s="4">
        <f t="shared" si="2"/>
        <v>216.33333333333334</v>
      </c>
      <c r="AB21" s="4">
        <f t="shared" si="3"/>
        <v>193.66666666666666</v>
      </c>
    </row>
    <row r="22" spans="1:28" x14ac:dyDescent="0.2">
      <c r="A22">
        <v>52</v>
      </c>
      <c r="B22">
        <v>854</v>
      </c>
      <c r="C22">
        <v>786</v>
      </c>
      <c r="D22">
        <v>3616</v>
      </c>
      <c r="E22" s="76">
        <f t="shared" si="0"/>
        <v>5076.6861938931916</v>
      </c>
      <c r="F22" s="75">
        <f t="shared" si="1"/>
        <v>71.227565815467003</v>
      </c>
      <c r="G22" t="s">
        <v>148</v>
      </c>
      <c r="H22" t="s">
        <v>148</v>
      </c>
      <c r="I22" t="s">
        <v>18</v>
      </c>
      <c r="J22" t="s">
        <v>18</v>
      </c>
      <c r="L22" s="74">
        <v>44264</v>
      </c>
      <c r="M22" s="56" t="s">
        <v>149</v>
      </c>
      <c r="N22" s="56" t="s">
        <v>150</v>
      </c>
      <c r="O22" s="56" t="s">
        <v>151</v>
      </c>
      <c r="R22">
        <f t="shared" si="4"/>
        <v>406.09</v>
      </c>
      <c r="S22">
        <v>220.2</v>
      </c>
      <c r="T22">
        <v>185.89</v>
      </c>
      <c r="U22">
        <v>226</v>
      </c>
      <c r="V22">
        <v>250</v>
      </c>
      <c r="W22">
        <v>270</v>
      </c>
      <c r="X22">
        <v>228</v>
      </c>
      <c r="Y22">
        <v>216</v>
      </c>
      <c r="Z22">
        <v>282</v>
      </c>
      <c r="AA22" s="4">
        <f t="shared" si="2"/>
        <v>248.66666666666666</v>
      </c>
      <c r="AB22" s="4">
        <f t="shared" si="3"/>
        <v>242</v>
      </c>
    </row>
    <row r="23" spans="1:28" x14ac:dyDescent="0.2">
      <c r="A23">
        <v>54</v>
      </c>
      <c r="B23">
        <v>1175</v>
      </c>
      <c r="C23">
        <v>711</v>
      </c>
      <c r="D23">
        <v>3044</v>
      </c>
      <c r="E23" s="76">
        <f t="shared" si="0"/>
        <v>3589.7263266461514</v>
      </c>
      <c r="F23" s="75">
        <f t="shared" si="1"/>
        <v>84.797550649048546</v>
      </c>
      <c r="G23" t="s">
        <v>148</v>
      </c>
      <c r="H23" t="s">
        <v>148</v>
      </c>
      <c r="I23" t="s">
        <v>18</v>
      </c>
      <c r="J23" t="s">
        <v>18</v>
      </c>
      <c r="L23" s="74">
        <v>44264</v>
      </c>
      <c r="M23" s="56" t="s">
        <v>149</v>
      </c>
      <c r="N23" s="56" t="s">
        <v>150</v>
      </c>
      <c r="O23" s="56" t="s">
        <v>151</v>
      </c>
      <c r="R23">
        <f t="shared" si="4"/>
        <v>445.20000000000005</v>
      </c>
      <c r="S23">
        <v>223.49</v>
      </c>
      <c r="T23">
        <v>221.71</v>
      </c>
      <c r="U23">
        <v>240</v>
      </c>
      <c r="V23">
        <v>262</v>
      </c>
      <c r="W23">
        <v>213</v>
      </c>
      <c r="X23">
        <v>222</v>
      </c>
      <c r="Y23">
        <v>207</v>
      </c>
      <c r="Z23">
        <v>243</v>
      </c>
      <c r="AA23" s="4">
        <f t="shared" si="2"/>
        <v>238.33333333333334</v>
      </c>
      <c r="AB23" s="4">
        <f t="shared" si="3"/>
        <v>224</v>
      </c>
    </row>
    <row r="24" spans="1:28" x14ac:dyDescent="0.2">
      <c r="A24">
        <v>57</v>
      </c>
      <c r="B24">
        <v>1422</v>
      </c>
      <c r="C24">
        <v>667</v>
      </c>
      <c r="D24">
        <v>2702</v>
      </c>
      <c r="E24" s="76">
        <f t="shared" si="0"/>
        <v>2878.5838335409348</v>
      </c>
      <c r="F24" s="75">
        <f t="shared" si="1"/>
        <v>93.865600456606472</v>
      </c>
      <c r="G24" t="s">
        <v>148</v>
      </c>
      <c r="H24" t="s">
        <v>148</v>
      </c>
      <c r="I24" t="s">
        <v>18</v>
      </c>
      <c r="J24" t="s">
        <v>18</v>
      </c>
      <c r="L24" s="74">
        <v>44264</v>
      </c>
      <c r="M24" s="56" t="s">
        <v>149</v>
      </c>
      <c r="N24" s="56" t="s">
        <v>150</v>
      </c>
      <c r="O24" s="56" t="s">
        <v>151</v>
      </c>
      <c r="R24">
        <f t="shared" si="4"/>
        <v>366.75</v>
      </c>
      <c r="S24">
        <v>203.91</v>
      </c>
      <c r="T24">
        <v>162.84</v>
      </c>
      <c r="U24">
        <v>288</v>
      </c>
      <c r="V24">
        <v>260</v>
      </c>
      <c r="W24">
        <v>254</v>
      </c>
      <c r="X24">
        <v>284</v>
      </c>
      <c r="Y24">
        <v>273</v>
      </c>
      <c r="Z24">
        <v>259</v>
      </c>
      <c r="AA24" s="4">
        <f t="shared" si="2"/>
        <v>267.33333333333331</v>
      </c>
      <c r="AB24" s="4">
        <f t="shared" si="3"/>
        <v>272</v>
      </c>
    </row>
    <row r="25" spans="1:28" x14ac:dyDescent="0.2">
      <c r="A25">
        <v>58</v>
      </c>
      <c r="B25">
        <v>1418</v>
      </c>
      <c r="C25">
        <v>576</v>
      </c>
      <c r="D25">
        <v>1707</v>
      </c>
      <c r="E25" s="76">
        <f t="shared" si="0"/>
        <v>1733.8842542809259</v>
      </c>
      <c r="F25" s="75">
        <f t="shared" si="1"/>
        <v>98.449478146274799</v>
      </c>
      <c r="G25" t="s">
        <v>148</v>
      </c>
      <c r="H25" t="s">
        <v>148</v>
      </c>
      <c r="I25" t="s">
        <v>18</v>
      </c>
      <c r="J25" t="s">
        <v>18</v>
      </c>
      <c r="L25" s="74">
        <v>44264</v>
      </c>
      <c r="M25" s="56" t="s">
        <v>149</v>
      </c>
      <c r="N25" s="56" t="s">
        <v>150</v>
      </c>
      <c r="O25" s="56" t="s">
        <v>151</v>
      </c>
      <c r="R25">
        <f t="shared" si="4"/>
        <v>253.41</v>
      </c>
      <c r="S25">
        <v>116.88</v>
      </c>
      <c r="T25">
        <v>136.53</v>
      </c>
      <c r="U25">
        <v>286</v>
      </c>
      <c r="V25">
        <v>281</v>
      </c>
      <c r="W25">
        <v>266</v>
      </c>
      <c r="X25">
        <v>293</v>
      </c>
      <c r="Y25">
        <v>273</v>
      </c>
      <c r="Z25">
        <v>265</v>
      </c>
      <c r="AA25" s="4">
        <f t="shared" si="2"/>
        <v>277.66666666666669</v>
      </c>
      <c r="AB25" s="4">
        <f t="shared" si="3"/>
        <v>277</v>
      </c>
    </row>
    <row r="26" spans="1:28" x14ac:dyDescent="0.2">
      <c r="A26">
        <v>61</v>
      </c>
      <c r="B26">
        <v>938</v>
      </c>
      <c r="C26">
        <v>685</v>
      </c>
      <c r="D26">
        <v>2756</v>
      </c>
      <c r="E26" s="76">
        <f t="shared" si="0"/>
        <v>3156.0699128429883</v>
      </c>
      <c r="F26" s="75">
        <f t="shared" si="1"/>
        <v>87.323794342609943</v>
      </c>
      <c r="G26" t="s">
        <v>148</v>
      </c>
      <c r="H26" t="s">
        <v>148</v>
      </c>
      <c r="I26" t="s">
        <v>18</v>
      </c>
      <c r="J26" t="s">
        <v>18</v>
      </c>
      <c r="L26" s="74">
        <v>44264</v>
      </c>
      <c r="M26" s="56" t="s">
        <v>149</v>
      </c>
      <c r="N26" s="56" t="s">
        <v>150</v>
      </c>
      <c r="O26" s="56" t="s">
        <v>151</v>
      </c>
      <c r="R26">
        <f t="shared" si="4"/>
        <v>375.72</v>
      </c>
      <c r="S26">
        <v>190.84</v>
      </c>
      <c r="T26">
        <v>184.88</v>
      </c>
      <c r="U26">
        <v>239</v>
      </c>
      <c r="V26">
        <v>259</v>
      </c>
      <c r="W26">
        <v>217</v>
      </c>
      <c r="X26">
        <v>213</v>
      </c>
      <c r="Y26">
        <v>264</v>
      </c>
      <c r="Z26">
        <v>213</v>
      </c>
      <c r="AA26" s="4">
        <f t="shared" si="2"/>
        <v>238.33333333333334</v>
      </c>
      <c r="AB26" s="4">
        <f t="shared" si="3"/>
        <v>230</v>
      </c>
    </row>
    <row r="27" spans="1:28" x14ac:dyDescent="0.2">
      <c r="A27">
        <v>62</v>
      </c>
      <c r="B27">
        <v>852</v>
      </c>
      <c r="C27">
        <v>637</v>
      </c>
      <c r="D27">
        <v>1989</v>
      </c>
      <c r="E27" s="76">
        <f t="shared" si="0"/>
        <v>2455.3074305995283</v>
      </c>
      <c r="F27" s="75">
        <f t="shared" si="1"/>
        <v>81.008185582460158</v>
      </c>
      <c r="G27" t="s">
        <v>148</v>
      </c>
      <c r="H27" t="s">
        <v>148</v>
      </c>
      <c r="I27" t="s">
        <v>196</v>
      </c>
      <c r="J27" t="s">
        <v>18</v>
      </c>
      <c r="L27" s="74">
        <v>44264</v>
      </c>
      <c r="M27" s="56" t="s">
        <v>149</v>
      </c>
      <c r="N27" s="56" t="s">
        <v>150</v>
      </c>
      <c r="O27" s="56" t="s">
        <v>151</v>
      </c>
      <c r="R27">
        <f t="shared" si="4"/>
        <v>273.08</v>
      </c>
      <c r="S27">
        <v>128.91999999999999</v>
      </c>
      <c r="T27">
        <v>144.16</v>
      </c>
      <c r="U27">
        <v>278</v>
      </c>
      <c r="V27">
        <v>272</v>
      </c>
      <c r="W27">
        <v>252</v>
      </c>
      <c r="X27">
        <v>263</v>
      </c>
      <c r="Y27">
        <v>252</v>
      </c>
      <c r="Z27">
        <v>278</v>
      </c>
      <c r="AA27" s="4">
        <f t="shared" si="2"/>
        <v>267.33333333333331</v>
      </c>
      <c r="AB27" s="4">
        <f t="shared" si="3"/>
        <v>264.33333333333331</v>
      </c>
    </row>
    <row r="28" spans="1:28" x14ac:dyDescent="0.2">
      <c r="A28">
        <v>64</v>
      </c>
      <c r="B28">
        <v>431</v>
      </c>
      <c r="C28">
        <v>607</v>
      </c>
      <c r="D28">
        <v>1989</v>
      </c>
      <c r="E28" s="76">
        <f t="shared" si="0"/>
        <v>2078.2611364050886</v>
      </c>
      <c r="F28" s="75">
        <f t="shared" si="1"/>
        <v>95.705008632385358</v>
      </c>
      <c r="G28" t="s">
        <v>148</v>
      </c>
      <c r="H28" t="s">
        <v>148</v>
      </c>
      <c r="I28" t="s">
        <v>18</v>
      </c>
      <c r="J28" t="s">
        <v>18</v>
      </c>
      <c r="L28" s="74">
        <v>44264</v>
      </c>
      <c r="M28" s="56" t="s">
        <v>149</v>
      </c>
      <c r="N28" s="56" t="s">
        <v>150</v>
      </c>
      <c r="O28" s="56" t="s">
        <v>151</v>
      </c>
      <c r="R28">
        <f t="shared" si="4"/>
        <v>226.3</v>
      </c>
      <c r="S28">
        <v>113.41</v>
      </c>
      <c r="T28">
        <v>112.89</v>
      </c>
      <c r="U28">
        <v>278</v>
      </c>
      <c r="V28">
        <v>308</v>
      </c>
      <c r="W28">
        <v>262</v>
      </c>
      <c r="X28">
        <v>318</v>
      </c>
      <c r="Y28">
        <v>316</v>
      </c>
      <c r="Z28">
        <v>332</v>
      </c>
      <c r="AA28" s="4">
        <f t="shared" si="2"/>
        <v>282.66666666666669</v>
      </c>
      <c r="AB28" s="4">
        <f t="shared" si="3"/>
        <v>322</v>
      </c>
    </row>
    <row r="29" spans="1:28" x14ac:dyDescent="0.2">
      <c r="A29">
        <v>65</v>
      </c>
      <c r="B29">
        <v>432</v>
      </c>
      <c r="C29">
        <v>560</v>
      </c>
      <c r="D29">
        <v>1510</v>
      </c>
      <c r="E29" s="76">
        <f t="shared" si="0"/>
        <v>1573.0329555671917</v>
      </c>
      <c r="F29" s="75">
        <f t="shared" si="1"/>
        <v>95.992903051133865</v>
      </c>
      <c r="G29" t="s">
        <v>148</v>
      </c>
      <c r="H29" t="s">
        <v>148</v>
      </c>
      <c r="I29" t="s">
        <v>18</v>
      </c>
      <c r="J29" t="s">
        <v>18</v>
      </c>
      <c r="L29" s="74">
        <v>44264</v>
      </c>
      <c r="M29" s="56" t="s">
        <v>149</v>
      </c>
      <c r="N29" s="56" t="s">
        <v>150</v>
      </c>
      <c r="O29" s="56" t="s">
        <v>151</v>
      </c>
      <c r="R29">
        <f t="shared" si="4"/>
        <v>135.89000000000001</v>
      </c>
      <c r="S29">
        <v>72.900000000000006</v>
      </c>
      <c r="T29">
        <v>62.99</v>
      </c>
      <c r="U29">
        <v>258</v>
      </c>
      <c r="V29">
        <v>239</v>
      </c>
      <c r="W29">
        <v>267</v>
      </c>
      <c r="X29">
        <v>301</v>
      </c>
      <c r="Y29">
        <v>275</v>
      </c>
      <c r="Z29">
        <v>250</v>
      </c>
      <c r="AA29" s="4">
        <f t="shared" si="2"/>
        <v>254.66666666666666</v>
      </c>
      <c r="AB29" s="4">
        <f t="shared" si="3"/>
        <v>275.33333333333331</v>
      </c>
    </row>
    <row r="30" spans="1:28" x14ac:dyDescent="0.2">
      <c r="A30">
        <v>67</v>
      </c>
      <c r="B30">
        <v>430</v>
      </c>
      <c r="C30">
        <v>590</v>
      </c>
      <c r="D30">
        <v>1911</v>
      </c>
      <c r="E30" s="76">
        <f t="shared" si="0"/>
        <v>1883.9290902757534</v>
      </c>
      <c r="F30" s="75">
        <f t="shared" si="1"/>
        <v>101.43693888819799</v>
      </c>
      <c r="G30" t="s">
        <v>148</v>
      </c>
      <c r="H30" t="s">
        <v>148</v>
      </c>
      <c r="I30" t="s">
        <v>18</v>
      </c>
      <c r="J30" t="s">
        <v>18</v>
      </c>
      <c r="L30" s="74">
        <v>44264</v>
      </c>
      <c r="M30" s="56" t="s">
        <v>149</v>
      </c>
      <c r="N30" s="56" t="s">
        <v>150</v>
      </c>
      <c r="O30" s="56" t="s">
        <v>151</v>
      </c>
      <c r="R30">
        <f t="shared" si="4"/>
        <v>191.85</v>
      </c>
      <c r="S30">
        <v>101.96</v>
      </c>
      <c r="T30">
        <v>89.89</v>
      </c>
      <c r="U30">
        <v>309</v>
      </c>
      <c r="V30">
        <v>340</v>
      </c>
      <c r="W30">
        <v>308</v>
      </c>
      <c r="X30">
        <v>312</v>
      </c>
      <c r="Y30">
        <v>289</v>
      </c>
      <c r="Z30">
        <v>304</v>
      </c>
      <c r="AA30" s="4">
        <f t="shared" si="2"/>
        <v>319</v>
      </c>
      <c r="AB30" s="4">
        <f t="shared" si="3"/>
        <v>301.66666666666669</v>
      </c>
    </row>
    <row r="31" spans="1:28" x14ac:dyDescent="0.2">
      <c r="A31">
        <v>69</v>
      </c>
      <c r="B31">
        <v>1421</v>
      </c>
      <c r="C31">
        <v>653</v>
      </c>
      <c r="D31">
        <v>2318</v>
      </c>
      <c r="E31" s="76">
        <f t="shared" si="0"/>
        <v>2675.0995880745454</v>
      </c>
      <c r="F31" s="75">
        <f t="shared" si="1"/>
        <v>86.650979661973082</v>
      </c>
      <c r="G31" t="s">
        <v>148</v>
      </c>
      <c r="H31" t="s">
        <v>148</v>
      </c>
      <c r="I31" t="s">
        <v>18</v>
      </c>
      <c r="J31" t="s">
        <v>18</v>
      </c>
      <c r="L31" s="74">
        <v>44264</v>
      </c>
      <c r="M31" s="56" t="s">
        <v>149</v>
      </c>
      <c r="N31" s="56" t="s">
        <v>150</v>
      </c>
      <c r="O31" s="56" t="s">
        <v>151</v>
      </c>
      <c r="R31">
        <f t="shared" si="4"/>
        <v>300.10000000000002</v>
      </c>
      <c r="S31">
        <v>150.18</v>
      </c>
      <c r="T31">
        <v>149.91999999999999</v>
      </c>
      <c r="U31">
        <v>225</v>
      </c>
      <c r="V31">
        <v>224</v>
      </c>
      <c r="W31">
        <v>204</v>
      </c>
      <c r="X31">
        <v>202</v>
      </c>
      <c r="Y31">
        <v>209</v>
      </c>
      <c r="Z31">
        <v>224</v>
      </c>
      <c r="AA31" s="4">
        <f t="shared" si="2"/>
        <v>217.66666666666666</v>
      </c>
      <c r="AB31" s="4">
        <f t="shared" si="3"/>
        <v>211.66666666666666</v>
      </c>
    </row>
    <row r="32" spans="1:28" x14ac:dyDescent="0.2">
      <c r="A32">
        <v>70</v>
      </c>
      <c r="B32">
        <v>869</v>
      </c>
      <c r="C32">
        <v>755</v>
      </c>
      <c r="D32">
        <v>3604</v>
      </c>
      <c r="E32" s="76">
        <f t="shared" si="0"/>
        <v>4417.5824589523845</v>
      </c>
      <c r="F32" s="75">
        <f t="shared" si="1"/>
        <v>81.583083813101638</v>
      </c>
      <c r="G32" t="s">
        <v>148</v>
      </c>
      <c r="H32" t="s">
        <v>148</v>
      </c>
      <c r="I32" t="s">
        <v>18</v>
      </c>
      <c r="J32" t="s">
        <v>18</v>
      </c>
      <c r="L32" s="74">
        <v>44264</v>
      </c>
      <c r="M32" s="56" t="s">
        <v>149</v>
      </c>
      <c r="N32" s="56" t="s">
        <v>150</v>
      </c>
      <c r="O32" s="56" t="s">
        <v>151</v>
      </c>
      <c r="R32">
        <f t="shared" si="4"/>
        <v>489.58</v>
      </c>
      <c r="S32">
        <v>230.69</v>
      </c>
      <c r="T32">
        <v>258.89</v>
      </c>
      <c r="U32">
        <v>218</v>
      </c>
      <c r="V32">
        <v>198</v>
      </c>
      <c r="W32">
        <v>202</v>
      </c>
      <c r="X32">
        <v>210</v>
      </c>
      <c r="Y32">
        <v>220</v>
      </c>
      <c r="Z32">
        <v>231</v>
      </c>
      <c r="AA32" s="4">
        <f t="shared" si="2"/>
        <v>206</v>
      </c>
      <c r="AB32" s="4">
        <f t="shared" si="3"/>
        <v>220.33333333333334</v>
      </c>
    </row>
    <row r="33" spans="1:28" x14ac:dyDescent="0.2">
      <c r="A33">
        <v>71</v>
      </c>
      <c r="B33">
        <v>442</v>
      </c>
      <c r="C33">
        <v>707</v>
      </c>
      <c r="D33">
        <v>3146</v>
      </c>
      <c r="E33" s="76">
        <f t="shared" si="0"/>
        <v>3520.412011214878</v>
      </c>
      <c r="F33" s="75">
        <f t="shared" si="1"/>
        <v>89.364540002075771</v>
      </c>
      <c r="G33" t="s">
        <v>148</v>
      </c>
      <c r="H33" t="s">
        <v>148</v>
      </c>
      <c r="I33" t="s">
        <v>18</v>
      </c>
      <c r="J33" t="s">
        <v>18</v>
      </c>
      <c r="L33" s="74">
        <v>44264</v>
      </c>
      <c r="M33" s="56" t="s">
        <v>149</v>
      </c>
      <c r="N33" s="56" t="s">
        <v>150</v>
      </c>
      <c r="O33" s="56" t="s">
        <v>151</v>
      </c>
      <c r="R33">
        <f t="shared" si="4"/>
        <v>521.82999999999993</v>
      </c>
      <c r="S33">
        <v>272.14999999999998</v>
      </c>
      <c r="T33">
        <v>249.68</v>
      </c>
      <c r="U33">
        <v>250</v>
      </c>
      <c r="V33">
        <v>234</v>
      </c>
      <c r="W33">
        <v>199</v>
      </c>
      <c r="X33">
        <v>256</v>
      </c>
      <c r="Y33">
        <v>222</v>
      </c>
      <c r="Z33">
        <v>211</v>
      </c>
      <c r="AA33" s="4">
        <f t="shared" si="2"/>
        <v>227.66666666666666</v>
      </c>
      <c r="AB33" s="4">
        <f t="shared" si="3"/>
        <v>229.66666666666666</v>
      </c>
    </row>
    <row r="34" spans="1:28" x14ac:dyDescent="0.2">
      <c r="A34">
        <v>73</v>
      </c>
      <c r="B34">
        <v>787</v>
      </c>
      <c r="C34">
        <v>702</v>
      </c>
      <c r="D34">
        <v>3285</v>
      </c>
      <c r="E34" s="76">
        <f t="shared" ref="E34:E65" si="5">10^(-6.301+3.456*LOG10(C34))</f>
        <v>3435.1132493556979</v>
      </c>
      <c r="F34" s="75">
        <f t="shared" ref="F34:F65" si="6">D34/E34*100</f>
        <v>95.630034922899455</v>
      </c>
      <c r="G34" t="s">
        <v>148</v>
      </c>
      <c r="H34" t="s">
        <v>148</v>
      </c>
      <c r="I34" t="s">
        <v>18</v>
      </c>
      <c r="J34" t="s">
        <v>18</v>
      </c>
      <c r="L34" s="74">
        <v>44264</v>
      </c>
      <c r="M34" s="56" t="s">
        <v>149</v>
      </c>
      <c r="N34" s="56" t="s">
        <v>150</v>
      </c>
      <c r="O34" s="56" t="s">
        <v>151</v>
      </c>
      <c r="R34">
        <f t="shared" si="4"/>
        <v>542.98</v>
      </c>
      <c r="S34">
        <v>282.58</v>
      </c>
      <c r="T34">
        <v>260.39999999999998</v>
      </c>
      <c r="U34">
        <v>264</v>
      </c>
      <c r="V34">
        <v>251</v>
      </c>
      <c r="W34">
        <v>230</v>
      </c>
      <c r="X34">
        <v>243</v>
      </c>
      <c r="Y34">
        <v>227</v>
      </c>
      <c r="Z34">
        <v>246</v>
      </c>
      <c r="AA34" s="4">
        <f t="shared" si="2"/>
        <v>248.33333333333334</v>
      </c>
      <c r="AB34" s="4">
        <f t="shared" si="3"/>
        <v>238.66666666666666</v>
      </c>
    </row>
    <row r="35" spans="1:28" x14ac:dyDescent="0.2">
      <c r="A35">
        <v>74</v>
      </c>
      <c r="B35">
        <v>872</v>
      </c>
      <c r="C35">
        <v>712</v>
      </c>
      <c r="D35">
        <v>2783</v>
      </c>
      <c r="E35" s="76">
        <f t="shared" si="5"/>
        <v>3607.2052801418176</v>
      </c>
      <c r="F35" s="75">
        <f t="shared" si="6"/>
        <v>77.151140117276213</v>
      </c>
      <c r="G35" t="s">
        <v>148</v>
      </c>
      <c r="H35" t="s">
        <v>148</v>
      </c>
      <c r="I35" t="s">
        <v>18</v>
      </c>
      <c r="J35" t="s">
        <v>18</v>
      </c>
      <c r="L35" s="74">
        <v>44264</v>
      </c>
      <c r="M35" s="56" t="s">
        <v>149</v>
      </c>
      <c r="N35" s="56" t="s">
        <v>150</v>
      </c>
      <c r="O35" s="56" t="s">
        <v>151</v>
      </c>
      <c r="R35">
        <f t="shared" si="4"/>
        <v>388.52</v>
      </c>
      <c r="S35">
        <v>184.97</v>
      </c>
      <c r="T35">
        <v>203.55</v>
      </c>
      <c r="U35">
        <v>224</v>
      </c>
      <c r="V35">
        <v>226</v>
      </c>
      <c r="W35">
        <v>252</v>
      </c>
      <c r="X35">
        <v>234</v>
      </c>
      <c r="Y35">
        <v>241</v>
      </c>
      <c r="Z35">
        <v>246</v>
      </c>
      <c r="AA35" s="4">
        <f t="shared" si="2"/>
        <v>234</v>
      </c>
      <c r="AB35" s="4">
        <f t="shared" si="3"/>
        <v>240.33333333333334</v>
      </c>
    </row>
    <row r="36" spans="1:28" x14ac:dyDescent="0.2">
      <c r="A36">
        <v>75</v>
      </c>
      <c r="B36">
        <v>1282</v>
      </c>
      <c r="C36">
        <v>666</v>
      </c>
      <c r="D36">
        <v>2665</v>
      </c>
      <c r="E36" s="76">
        <f t="shared" si="5"/>
        <v>2863.6961524539211</v>
      </c>
      <c r="F36" s="75">
        <f t="shared" si="6"/>
        <v>93.061549065404265</v>
      </c>
      <c r="G36" t="s">
        <v>148</v>
      </c>
      <c r="H36" t="s">
        <v>148</v>
      </c>
      <c r="I36" t="s">
        <v>18</v>
      </c>
      <c r="J36" t="s">
        <v>18</v>
      </c>
      <c r="L36" s="74">
        <v>44264</v>
      </c>
      <c r="M36" s="56" t="s">
        <v>149</v>
      </c>
      <c r="N36" s="56" t="s">
        <v>150</v>
      </c>
      <c r="O36" s="56" t="s">
        <v>151</v>
      </c>
      <c r="R36">
        <f t="shared" si="4"/>
        <v>364.24</v>
      </c>
      <c r="S36">
        <v>182.41</v>
      </c>
      <c r="T36">
        <v>181.83</v>
      </c>
      <c r="U36">
        <v>238</v>
      </c>
      <c r="V36">
        <v>245</v>
      </c>
      <c r="W36">
        <v>225</v>
      </c>
      <c r="X36">
        <v>248</v>
      </c>
      <c r="Y36">
        <v>242</v>
      </c>
      <c r="Z36">
        <v>229</v>
      </c>
      <c r="AA36" s="4">
        <f t="shared" si="2"/>
        <v>236</v>
      </c>
      <c r="AB36" s="4">
        <f t="shared" si="3"/>
        <v>239.66666666666666</v>
      </c>
    </row>
    <row r="37" spans="1:28" x14ac:dyDescent="0.2">
      <c r="A37">
        <v>76</v>
      </c>
      <c r="B37">
        <v>1271</v>
      </c>
      <c r="C37">
        <v>718</v>
      </c>
      <c r="D37">
        <v>3324</v>
      </c>
      <c r="E37" s="76">
        <f t="shared" si="5"/>
        <v>3713.3516581661684</v>
      </c>
      <c r="F37" s="75">
        <f t="shared" si="6"/>
        <v>89.514818578791733</v>
      </c>
      <c r="G37" t="s">
        <v>148</v>
      </c>
      <c r="H37" t="s">
        <v>148</v>
      </c>
      <c r="I37" t="s">
        <v>18</v>
      </c>
      <c r="J37" t="s">
        <v>18</v>
      </c>
      <c r="L37" s="74">
        <v>44264</v>
      </c>
      <c r="M37" s="56" t="s">
        <v>149</v>
      </c>
      <c r="N37" s="56" t="s">
        <v>150</v>
      </c>
      <c r="O37" s="56" t="s">
        <v>151</v>
      </c>
      <c r="R37">
        <f t="shared" si="4"/>
        <v>423.64</v>
      </c>
      <c r="S37">
        <v>211.34</v>
      </c>
      <c r="T37">
        <v>212.3</v>
      </c>
      <c r="U37">
        <v>295</v>
      </c>
      <c r="V37">
        <v>289</v>
      </c>
      <c r="W37">
        <v>278</v>
      </c>
      <c r="X37">
        <v>303</v>
      </c>
      <c r="Y37">
        <v>282</v>
      </c>
      <c r="Z37">
        <v>257</v>
      </c>
      <c r="AA37" s="4">
        <f t="shared" si="2"/>
        <v>287.33333333333331</v>
      </c>
      <c r="AB37" s="4">
        <f t="shared" si="3"/>
        <v>280.66666666666669</v>
      </c>
    </row>
    <row r="38" spans="1:28" x14ac:dyDescent="0.2">
      <c r="A38">
        <v>78</v>
      </c>
      <c r="B38">
        <v>428</v>
      </c>
      <c r="C38">
        <v>705</v>
      </c>
      <c r="D38">
        <v>2738</v>
      </c>
      <c r="E38" s="76">
        <f t="shared" si="5"/>
        <v>3486.114027125242</v>
      </c>
      <c r="F38" s="75">
        <f t="shared" si="6"/>
        <v>78.540173347623963</v>
      </c>
      <c r="G38" t="s">
        <v>148</v>
      </c>
      <c r="H38" t="s">
        <v>148</v>
      </c>
      <c r="I38" t="s">
        <v>18</v>
      </c>
      <c r="J38" t="s">
        <v>18</v>
      </c>
      <c r="L38" s="74">
        <v>44264</v>
      </c>
      <c r="M38" s="56" t="s">
        <v>149</v>
      </c>
      <c r="N38" s="56" t="s">
        <v>150</v>
      </c>
      <c r="O38" s="56" t="s">
        <v>151</v>
      </c>
      <c r="R38">
        <f t="shared" si="4"/>
        <v>407.24</v>
      </c>
      <c r="S38">
        <v>226.89</v>
      </c>
      <c r="T38">
        <v>180.35</v>
      </c>
      <c r="U38">
        <v>280</v>
      </c>
      <c r="V38">
        <v>261</v>
      </c>
      <c r="W38">
        <v>279</v>
      </c>
      <c r="X38">
        <v>273</v>
      </c>
      <c r="Y38">
        <v>247</v>
      </c>
      <c r="Z38">
        <v>279</v>
      </c>
      <c r="AA38" s="4">
        <f t="shared" si="2"/>
        <v>273.33333333333331</v>
      </c>
      <c r="AB38" s="4">
        <f t="shared" si="3"/>
        <v>266.33333333333331</v>
      </c>
    </row>
    <row r="39" spans="1:28" x14ac:dyDescent="0.2">
      <c r="A39">
        <v>79</v>
      </c>
      <c r="B39">
        <v>1285</v>
      </c>
      <c r="C39">
        <v>673</v>
      </c>
      <c r="D39">
        <v>2479</v>
      </c>
      <c r="E39" s="76">
        <f t="shared" si="5"/>
        <v>2969.0674372451631</v>
      </c>
      <c r="F39" s="75">
        <f t="shared" si="6"/>
        <v>83.494230171482059</v>
      </c>
      <c r="G39" t="s">
        <v>148</v>
      </c>
      <c r="H39" t="s">
        <v>148</v>
      </c>
      <c r="I39" t="s">
        <v>18</v>
      </c>
      <c r="J39" t="s">
        <v>18</v>
      </c>
      <c r="L39" s="74">
        <v>44264</v>
      </c>
      <c r="M39" s="56" t="s">
        <v>149</v>
      </c>
      <c r="N39" s="56" t="s">
        <v>150</v>
      </c>
      <c r="O39" s="56" t="s">
        <v>151</v>
      </c>
      <c r="R39">
        <f t="shared" si="4"/>
        <v>310.75</v>
      </c>
      <c r="S39">
        <v>158.85</v>
      </c>
      <c r="T39">
        <v>151.9</v>
      </c>
      <c r="U39">
        <v>255</v>
      </c>
      <c r="V39">
        <v>232</v>
      </c>
      <c r="W39">
        <v>246</v>
      </c>
      <c r="X39">
        <v>243</v>
      </c>
      <c r="Y39">
        <v>229</v>
      </c>
      <c r="Z39">
        <v>238</v>
      </c>
      <c r="AA39" s="4">
        <f t="shared" si="2"/>
        <v>244.33333333333334</v>
      </c>
      <c r="AB39" s="4">
        <f t="shared" si="3"/>
        <v>236.66666666666666</v>
      </c>
    </row>
    <row r="40" spans="1:28" x14ac:dyDescent="0.2">
      <c r="A40">
        <v>80</v>
      </c>
      <c r="B40">
        <v>436</v>
      </c>
      <c r="C40">
        <v>685</v>
      </c>
      <c r="D40">
        <v>2855</v>
      </c>
      <c r="E40" s="76">
        <f t="shared" si="5"/>
        <v>3156.0699128429883</v>
      </c>
      <c r="F40" s="75">
        <f t="shared" si="6"/>
        <v>90.460606984089765</v>
      </c>
      <c r="G40" t="s">
        <v>148</v>
      </c>
      <c r="H40" t="s">
        <v>148</v>
      </c>
      <c r="I40" t="s">
        <v>18</v>
      </c>
      <c r="J40" t="s">
        <v>18</v>
      </c>
      <c r="L40" s="74">
        <v>44264</v>
      </c>
      <c r="M40" s="56" t="s">
        <v>149</v>
      </c>
      <c r="N40" s="56" t="s">
        <v>150</v>
      </c>
      <c r="O40" s="56" t="s">
        <v>151</v>
      </c>
      <c r="R40">
        <f t="shared" si="4"/>
        <v>353.29999999999995</v>
      </c>
      <c r="S40">
        <v>175.04</v>
      </c>
      <c r="T40">
        <v>178.26</v>
      </c>
      <c r="U40">
        <v>245</v>
      </c>
      <c r="V40">
        <v>312</v>
      </c>
      <c r="W40">
        <v>311</v>
      </c>
      <c r="X40">
        <v>337</v>
      </c>
      <c r="Y40">
        <v>317</v>
      </c>
      <c r="Z40">
        <v>318</v>
      </c>
      <c r="AA40" s="4">
        <f t="shared" si="2"/>
        <v>289.33333333333331</v>
      </c>
      <c r="AB40" s="4">
        <f t="shared" si="3"/>
        <v>324</v>
      </c>
    </row>
    <row r="41" spans="1:28" x14ac:dyDescent="0.2">
      <c r="A41">
        <v>1</v>
      </c>
      <c r="B41">
        <v>890</v>
      </c>
      <c r="C41">
        <v>661</v>
      </c>
      <c r="D41">
        <v>2340</v>
      </c>
      <c r="E41" s="76">
        <f t="shared" si="5"/>
        <v>2790.0773531430186</v>
      </c>
      <c r="F41" s="75">
        <f t="shared" si="6"/>
        <v>83.868642472008631</v>
      </c>
      <c r="G41" t="s">
        <v>148</v>
      </c>
      <c r="H41" t="s">
        <v>148</v>
      </c>
      <c r="I41" t="s">
        <v>33</v>
      </c>
      <c r="J41" t="s">
        <v>33</v>
      </c>
      <c r="L41" s="74">
        <v>44264</v>
      </c>
      <c r="M41" s="56" t="s">
        <v>149</v>
      </c>
      <c r="N41" s="56" t="s">
        <v>150</v>
      </c>
      <c r="O41" s="56" t="s">
        <v>151</v>
      </c>
      <c r="P41" s="54"/>
      <c r="Q41" s="54"/>
      <c r="R41">
        <v>104.46</v>
      </c>
    </row>
    <row r="42" spans="1:28" x14ac:dyDescent="0.2">
      <c r="A42">
        <v>2</v>
      </c>
      <c r="B42">
        <v>937</v>
      </c>
      <c r="C42">
        <v>688</v>
      </c>
      <c r="D42">
        <v>2695</v>
      </c>
      <c r="E42" s="76">
        <f t="shared" si="5"/>
        <v>3204.0969056569384</v>
      </c>
      <c r="F42" s="75">
        <f t="shared" si="6"/>
        <v>84.111064033109898</v>
      </c>
      <c r="G42" t="s">
        <v>148</v>
      </c>
      <c r="H42" t="s">
        <v>148</v>
      </c>
      <c r="I42" t="s">
        <v>33</v>
      </c>
      <c r="J42" t="s">
        <v>33</v>
      </c>
      <c r="L42" s="74">
        <v>44264</v>
      </c>
      <c r="M42" s="56" t="s">
        <v>149</v>
      </c>
      <c r="N42" s="56" t="s">
        <v>150</v>
      </c>
      <c r="O42" s="56" t="s">
        <v>151</v>
      </c>
      <c r="R42">
        <f>90.2+11.8</f>
        <v>102</v>
      </c>
    </row>
    <row r="43" spans="1:28" x14ac:dyDescent="0.2">
      <c r="A43">
        <v>5</v>
      </c>
      <c r="B43">
        <v>79</v>
      </c>
      <c r="C43">
        <v>545</v>
      </c>
      <c r="D43">
        <v>1245</v>
      </c>
      <c r="E43" s="76">
        <f t="shared" si="5"/>
        <v>1432.1427601599141</v>
      </c>
      <c r="F43" s="75">
        <f t="shared" si="6"/>
        <v>86.932674216150247</v>
      </c>
      <c r="G43" t="s">
        <v>148</v>
      </c>
      <c r="H43" t="s">
        <v>148</v>
      </c>
      <c r="I43" t="s">
        <v>33</v>
      </c>
      <c r="J43" t="s">
        <v>33</v>
      </c>
      <c r="L43" s="74">
        <v>44264</v>
      </c>
      <c r="M43" s="56" t="s">
        <v>149</v>
      </c>
      <c r="N43" s="56" t="s">
        <v>150</v>
      </c>
      <c r="O43" s="56" t="s">
        <v>151</v>
      </c>
      <c r="R43">
        <v>41.95</v>
      </c>
      <c r="AA43" s="4"/>
      <c r="AB43" s="4"/>
    </row>
    <row r="44" spans="1:28" x14ac:dyDescent="0.2">
      <c r="A44">
        <v>6</v>
      </c>
      <c r="B44">
        <v>429</v>
      </c>
      <c r="C44">
        <v>654</v>
      </c>
      <c r="D44">
        <v>2118</v>
      </c>
      <c r="E44" s="76">
        <f t="shared" si="5"/>
        <v>2689.2841869542317</v>
      </c>
      <c r="F44" s="75">
        <f t="shared" si="6"/>
        <v>78.757016840185884</v>
      </c>
      <c r="G44" t="s">
        <v>148</v>
      </c>
      <c r="H44" t="s">
        <v>148</v>
      </c>
      <c r="I44" t="s">
        <v>33</v>
      </c>
      <c r="J44" t="s">
        <v>33</v>
      </c>
      <c r="L44" s="74">
        <v>44264</v>
      </c>
      <c r="M44" s="56" t="s">
        <v>149</v>
      </c>
      <c r="N44" s="56" t="s">
        <v>150</v>
      </c>
      <c r="O44" s="56" t="s">
        <v>151</v>
      </c>
      <c r="R44">
        <v>93.91</v>
      </c>
      <c r="AA44" s="4"/>
      <c r="AB44" s="4"/>
    </row>
    <row r="45" spans="1:28" x14ac:dyDescent="0.2">
      <c r="A45">
        <v>8</v>
      </c>
      <c r="B45">
        <v>1168</v>
      </c>
      <c r="C45">
        <v>617</v>
      </c>
      <c r="D45">
        <v>1864</v>
      </c>
      <c r="E45" s="76">
        <f t="shared" si="5"/>
        <v>2199.001506550318</v>
      </c>
      <c r="F45" s="75">
        <f t="shared" si="6"/>
        <v>84.765744563956602</v>
      </c>
      <c r="G45" t="s">
        <v>148</v>
      </c>
      <c r="H45" t="s">
        <v>148</v>
      </c>
      <c r="I45" t="s">
        <v>33</v>
      </c>
      <c r="J45" t="s">
        <v>33</v>
      </c>
      <c r="L45" s="74">
        <v>44264</v>
      </c>
      <c r="M45" s="56" t="s">
        <v>149</v>
      </c>
      <c r="N45" s="56" t="s">
        <v>150</v>
      </c>
      <c r="O45" s="56" t="s">
        <v>151</v>
      </c>
      <c r="R45">
        <v>72.959999999999994</v>
      </c>
      <c r="AA45" s="4"/>
      <c r="AB45" s="4"/>
    </row>
    <row r="46" spans="1:28" x14ac:dyDescent="0.2">
      <c r="A46">
        <v>9</v>
      </c>
      <c r="B46">
        <v>931</v>
      </c>
      <c r="C46">
        <v>700</v>
      </c>
      <c r="D46">
        <v>2805</v>
      </c>
      <c r="E46" s="76">
        <f t="shared" si="5"/>
        <v>3401.408763365368</v>
      </c>
      <c r="F46" s="75">
        <f t="shared" si="6"/>
        <v>82.465830928968415</v>
      </c>
      <c r="G46" t="s">
        <v>148</v>
      </c>
      <c r="H46" t="s">
        <v>148</v>
      </c>
      <c r="I46" t="s">
        <v>33</v>
      </c>
      <c r="J46" t="s">
        <v>33</v>
      </c>
      <c r="L46" s="74">
        <v>44264</v>
      </c>
      <c r="M46" s="56" t="s">
        <v>149</v>
      </c>
      <c r="N46" s="56" t="s">
        <v>150</v>
      </c>
      <c r="O46" s="56" t="s">
        <v>151</v>
      </c>
      <c r="R46">
        <v>134.1</v>
      </c>
      <c r="AA46" s="4"/>
      <c r="AB46" s="4"/>
    </row>
    <row r="47" spans="1:28" x14ac:dyDescent="0.2">
      <c r="A47">
        <v>13</v>
      </c>
      <c r="B47">
        <v>897</v>
      </c>
      <c r="C47">
        <v>654</v>
      </c>
      <c r="D47">
        <v>2338</v>
      </c>
      <c r="E47" s="76">
        <f t="shared" si="5"/>
        <v>2689.2841869542317</v>
      </c>
      <c r="F47" s="75">
        <f t="shared" si="6"/>
        <v>86.937632375993658</v>
      </c>
      <c r="G47" t="s">
        <v>148</v>
      </c>
      <c r="H47" t="s">
        <v>148</v>
      </c>
      <c r="I47" t="s">
        <v>33</v>
      </c>
      <c r="J47" t="s">
        <v>33</v>
      </c>
      <c r="L47" s="74">
        <v>44264</v>
      </c>
      <c r="M47" s="56" t="s">
        <v>149</v>
      </c>
      <c r="N47" s="56" t="s">
        <v>150</v>
      </c>
      <c r="O47" s="56" t="s">
        <v>151</v>
      </c>
      <c r="R47">
        <v>99.64</v>
      </c>
      <c r="AA47" s="4"/>
      <c r="AB47" s="4"/>
    </row>
    <row r="48" spans="1:28" x14ac:dyDescent="0.2">
      <c r="A48">
        <v>14</v>
      </c>
      <c r="B48">
        <v>910</v>
      </c>
      <c r="C48">
        <v>691</v>
      </c>
      <c r="D48">
        <v>2761</v>
      </c>
      <c r="E48" s="76">
        <f t="shared" si="5"/>
        <v>3252.6409976265777</v>
      </c>
      <c r="F48" s="75">
        <f t="shared" si="6"/>
        <v>84.884867466611794</v>
      </c>
      <c r="G48" t="s">
        <v>148</v>
      </c>
      <c r="H48" t="s">
        <v>148</v>
      </c>
      <c r="I48" t="s">
        <v>33</v>
      </c>
      <c r="J48" t="s">
        <v>33</v>
      </c>
      <c r="L48" s="74">
        <v>44264</v>
      </c>
      <c r="M48" s="56" t="s">
        <v>149</v>
      </c>
      <c r="N48" s="56" t="s">
        <v>150</v>
      </c>
      <c r="O48" s="56" t="s">
        <v>151</v>
      </c>
      <c r="R48">
        <v>122.94</v>
      </c>
      <c r="AA48" s="4"/>
      <c r="AB48" s="4"/>
    </row>
    <row r="49" spans="1:28" x14ac:dyDescent="0.2">
      <c r="A49">
        <v>16</v>
      </c>
      <c r="B49">
        <v>920</v>
      </c>
      <c r="C49">
        <v>559</v>
      </c>
      <c r="D49">
        <v>1792</v>
      </c>
      <c r="E49" s="76">
        <f t="shared" si="5"/>
        <v>1563.3463645468944</v>
      </c>
      <c r="F49" s="75">
        <f t="shared" si="6"/>
        <v>114.62591020380673</v>
      </c>
      <c r="G49" t="s">
        <v>148</v>
      </c>
      <c r="H49" t="s">
        <v>148</v>
      </c>
      <c r="I49" t="s">
        <v>33</v>
      </c>
      <c r="J49" t="s">
        <v>33</v>
      </c>
      <c r="L49" s="74">
        <v>44264</v>
      </c>
      <c r="M49" s="56" t="s">
        <v>149</v>
      </c>
      <c r="N49" s="56" t="s">
        <v>150</v>
      </c>
      <c r="O49" s="56" t="s">
        <v>151</v>
      </c>
      <c r="R49">
        <v>95.02</v>
      </c>
      <c r="AA49" s="4"/>
      <c r="AB49" s="4"/>
    </row>
    <row r="50" spans="1:28" x14ac:dyDescent="0.2">
      <c r="A50">
        <v>17</v>
      </c>
      <c r="B50">
        <v>888</v>
      </c>
      <c r="C50">
        <v>673</v>
      </c>
      <c r="D50">
        <v>2430</v>
      </c>
      <c r="E50" s="76">
        <f t="shared" si="5"/>
        <v>2969.0674372451631</v>
      </c>
      <c r="F50" s="75">
        <f t="shared" si="6"/>
        <v>81.843880321380141</v>
      </c>
      <c r="G50" t="s">
        <v>148</v>
      </c>
      <c r="H50" t="s">
        <v>148</v>
      </c>
      <c r="I50" t="s">
        <v>33</v>
      </c>
      <c r="J50" t="s">
        <v>33</v>
      </c>
      <c r="L50" s="74">
        <v>44264</v>
      </c>
      <c r="M50" s="56" t="s">
        <v>149</v>
      </c>
      <c r="N50" s="56" t="s">
        <v>150</v>
      </c>
      <c r="O50" s="56" t="s">
        <v>151</v>
      </c>
      <c r="R50">
        <v>122.57</v>
      </c>
      <c r="AA50" s="4"/>
      <c r="AB50" s="4"/>
    </row>
    <row r="51" spans="1:28" x14ac:dyDescent="0.2">
      <c r="A51">
        <v>18</v>
      </c>
      <c r="B51">
        <v>1440</v>
      </c>
      <c r="C51">
        <v>671</v>
      </c>
      <c r="D51">
        <v>2575</v>
      </c>
      <c r="E51" s="76">
        <f t="shared" si="5"/>
        <v>2938.6849560858664</v>
      </c>
      <c r="F51" s="75">
        <f t="shared" si="6"/>
        <v>87.624227791662605</v>
      </c>
      <c r="G51" t="s">
        <v>148</v>
      </c>
      <c r="H51" t="s">
        <v>148</v>
      </c>
      <c r="I51" t="s">
        <v>33</v>
      </c>
      <c r="J51" t="s">
        <v>33</v>
      </c>
      <c r="L51" s="74">
        <v>44264</v>
      </c>
      <c r="M51" s="56" t="s">
        <v>149</v>
      </c>
      <c r="N51" s="56" t="s">
        <v>150</v>
      </c>
      <c r="O51" s="56" t="s">
        <v>151</v>
      </c>
      <c r="R51">
        <v>111.21</v>
      </c>
      <c r="AA51" s="4"/>
      <c r="AB51" s="4"/>
    </row>
    <row r="52" spans="1:28" x14ac:dyDescent="0.2">
      <c r="A52">
        <v>21</v>
      </c>
      <c r="B52">
        <v>448</v>
      </c>
      <c r="C52">
        <v>632</v>
      </c>
      <c r="D52">
        <v>2058</v>
      </c>
      <c r="E52" s="76">
        <f t="shared" si="5"/>
        <v>2389.3414791326691</v>
      </c>
      <c r="F52" s="75">
        <f t="shared" si="6"/>
        <v>86.132518853983726</v>
      </c>
      <c r="G52" t="s">
        <v>148</v>
      </c>
      <c r="H52" t="s">
        <v>148</v>
      </c>
      <c r="I52" t="s">
        <v>33</v>
      </c>
      <c r="J52" t="s">
        <v>33</v>
      </c>
      <c r="L52" s="74">
        <v>44264</v>
      </c>
      <c r="M52" s="56" t="s">
        <v>149</v>
      </c>
      <c r="N52" s="56" t="s">
        <v>150</v>
      </c>
      <c r="O52" s="56" t="s">
        <v>151</v>
      </c>
      <c r="R52">
        <v>94.86</v>
      </c>
      <c r="AA52" s="4"/>
      <c r="AB52" s="4"/>
    </row>
    <row r="53" spans="1:28" x14ac:dyDescent="0.2">
      <c r="A53">
        <v>22</v>
      </c>
      <c r="B53">
        <v>1266</v>
      </c>
      <c r="C53">
        <v>629</v>
      </c>
      <c r="D53">
        <v>1837</v>
      </c>
      <c r="E53" s="76">
        <f t="shared" si="5"/>
        <v>2350.3721403606537</v>
      </c>
      <c r="F53" s="75">
        <f t="shared" si="6"/>
        <v>78.157835878624766</v>
      </c>
      <c r="G53" t="s">
        <v>148</v>
      </c>
      <c r="H53" t="s">
        <v>148</v>
      </c>
      <c r="I53" t="s">
        <v>33</v>
      </c>
      <c r="J53" t="s">
        <v>33</v>
      </c>
      <c r="L53" s="74">
        <v>44264</v>
      </c>
      <c r="M53" s="56" t="s">
        <v>149</v>
      </c>
      <c r="N53" s="56" t="s">
        <v>150</v>
      </c>
      <c r="O53" s="56" t="s">
        <v>151</v>
      </c>
      <c r="R53">
        <v>109.83</v>
      </c>
      <c r="AA53" s="4"/>
      <c r="AB53" s="4"/>
    </row>
    <row r="54" spans="1:28" x14ac:dyDescent="0.2">
      <c r="A54">
        <v>24</v>
      </c>
      <c r="B54">
        <v>83</v>
      </c>
      <c r="C54">
        <v>624</v>
      </c>
      <c r="D54">
        <v>2209</v>
      </c>
      <c r="E54" s="76">
        <f t="shared" si="5"/>
        <v>2286.4301691410869</v>
      </c>
      <c r="F54" s="75">
        <f t="shared" si="6"/>
        <v>96.613490751384973</v>
      </c>
      <c r="G54" t="s">
        <v>148</v>
      </c>
      <c r="H54" t="s">
        <v>148</v>
      </c>
      <c r="I54" t="s">
        <v>33</v>
      </c>
      <c r="J54" t="s">
        <v>33</v>
      </c>
      <c r="L54" s="74">
        <v>44264</v>
      </c>
      <c r="M54" s="56" t="s">
        <v>149</v>
      </c>
      <c r="N54" s="56" t="s">
        <v>150</v>
      </c>
      <c r="O54" s="56" t="s">
        <v>151</v>
      </c>
      <c r="R54">
        <v>162.61000000000001</v>
      </c>
      <c r="AA54" s="4"/>
      <c r="AB54" s="4"/>
    </row>
    <row r="55" spans="1:28" x14ac:dyDescent="0.2">
      <c r="A55">
        <v>28</v>
      </c>
      <c r="B55">
        <v>91</v>
      </c>
      <c r="C55">
        <v>717</v>
      </c>
      <c r="D55">
        <v>3005</v>
      </c>
      <c r="E55" s="76">
        <f t="shared" si="5"/>
        <v>3695.5084698439096</v>
      </c>
      <c r="F55" s="75">
        <f t="shared" si="6"/>
        <v>81.314926606755279</v>
      </c>
      <c r="G55" t="s">
        <v>148</v>
      </c>
      <c r="H55" t="s">
        <v>148</v>
      </c>
      <c r="I55" t="s">
        <v>33</v>
      </c>
      <c r="J55" t="s">
        <v>33</v>
      </c>
      <c r="L55" s="74">
        <v>44264</v>
      </c>
      <c r="M55" s="56" t="s">
        <v>149</v>
      </c>
      <c r="N55" s="56" t="s">
        <v>150</v>
      </c>
      <c r="O55" s="56" t="s">
        <v>151</v>
      </c>
      <c r="R55">
        <f>85.22+62.53</f>
        <v>147.75</v>
      </c>
      <c r="AA55" s="4"/>
      <c r="AB55" s="4"/>
    </row>
    <row r="56" spans="1:28" x14ac:dyDescent="0.2">
      <c r="A56">
        <v>29</v>
      </c>
      <c r="B56">
        <v>1272</v>
      </c>
      <c r="C56">
        <v>743</v>
      </c>
      <c r="D56">
        <v>3238</v>
      </c>
      <c r="E56" s="76">
        <f t="shared" si="5"/>
        <v>4179.6252132168838</v>
      </c>
      <c r="F56" s="75">
        <f t="shared" si="6"/>
        <v>77.4710610358254</v>
      </c>
      <c r="G56" t="s">
        <v>148</v>
      </c>
      <c r="H56" t="s">
        <v>148</v>
      </c>
      <c r="I56" t="s">
        <v>33</v>
      </c>
      <c r="J56" t="s">
        <v>33</v>
      </c>
      <c r="L56" s="74">
        <v>44264</v>
      </c>
      <c r="M56" s="56" t="s">
        <v>149</v>
      </c>
      <c r="N56" s="56" t="s">
        <v>150</v>
      </c>
      <c r="O56" s="56" t="s">
        <v>151</v>
      </c>
      <c r="R56">
        <f>74.8+65.44</f>
        <v>140.24</v>
      </c>
      <c r="AA56" s="4"/>
      <c r="AB56" s="4"/>
    </row>
    <row r="57" spans="1:28" x14ac:dyDescent="0.2">
      <c r="A57">
        <v>30</v>
      </c>
      <c r="B57">
        <v>926</v>
      </c>
      <c r="C57">
        <v>650</v>
      </c>
      <c r="D57">
        <v>2311</v>
      </c>
      <c r="E57" s="76">
        <f t="shared" si="5"/>
        <v>2632.8648139153652</v>
      </c>
      <c r="F57" s="75">
        <f t="shared" si="6"/>
        <v>87.775110510261399</v>
      </c>
      <c r="G57" t="s">
        <v>148</v>
      </c>
      <c r="H57" t="s">
        <v>148</v>
      </c>
      <c r="I57" t="s">
        <v>33</v>
      </c>
      <c r="J57" t="s">
        <v>33</v>
      </c>
      <c r="L57" s="74">
        <v>44264</v>
      </c>
      <c r="M57" s="56" t="s">
        <v>149</v>
      </c>
      <c r="N57" s="56" t="s">
        <v>150</v>
      </c>
      <c r="O57" s="56" t="s">
        <v>151</v>
      </c>
      <c r="R57">
        <v>131.25</v>
      </c>
      <c r="AA57" s="4"/>
      <c r="AB57" s="4"/>
    </row>
    <row r="58" spans="1:28" x14ac:dyDescent="0.2">
      <c r="A58">
        <v>31</v>
      </c>
      <c r="B58">
        <v>443</v>
      </c>
      <c r="C58">
        <v>700</v>
      </c>
      <c r="D58">
        <v>2947</v>
      </c>
      <c r="E58" s="76">
        <f t="shared" si="5"/>
        <v>3401.408763365368</v>
      </c>
      <c r="F58" s="75">
        <f t="shared" si="6"/>
        <v>86.640571746049886</v>
      </c>
      <c r="G58" t="s">
        <v>148</v>
      </c>
      <c r="H58" t="s">
        <v>148</v>
      </c>
      <c r="I58" t="s">
        <v>33</v>
      </c>
      <c r="J58" t="s">
        <v>33</v>
      </c>
      <c r="L58" s="74">
        <v>44264</v>
      </c>
      <c r="M58" s="56" t="s">
        <v>149</v>
      </c>
      <c r="N58" s="56" t="s">
        <v>150</v>
      </c>
      <c r="O58" s="56" t="s">
        <v>151</v>
      </c>
      <c r="R58">
        <f>72.65+50.39</f>
        <v>123.04</v>
      </c>
      <c r="AA58" s="4"/>
      <c r="AB58" s="4"/>
    </row>
    <row r="59" spans="1:28" x14ac:dyDescent="0.2">
      <c r="A59">
        <v>32</v>
      </c>
      <c r="B59">
        <v>1259</v>
      </c>
      <c r="C59">
        <v>668</v>
      </c>
      <c r="D59">
        <v>2348</v>
      </c>
      <c r="E59" s="76">
        <f t="shared" si="5"/>
        <v>2893.5264344807106</v>
      </c>
      <c r="F59" s="75">
        <f t="shared" si="6"/>
        <v>81.146658002500189</v>
      </c>
      <c r="G59" t="s">
        <v>148</v>
      </c>
      <c r="H59" t="s">
        <v>148</v>
      </c>
      <c r="I59" t="s">
        <v>33</v>
      </c>
      <c r="J59" t="s">
        <v>33</v>
      </c>
      <c r="L59" s="74">
        <v>44264</v>
      </c>
      <c r="M59" s="56" t="s">
        <v>149</v>
      </c>
      <c r="N59" s="56" t="s">
        <v>150</v>
      </c>
      <c r="O59" s="56" t="s">
        <v>151</v>
      </c>
      <c r="R59">
        <v>101.61</v>
      </c>
      <c r="AA59" s="4"/>
      <c r="AB59" s="4"/>
    </row>
    <row r="60" spans="1:28" x14ac:dyDescent="0.2">
      <c r="A60">
        <v>34</v>
      </c>
      <c r="B60">
        <v>936</v>
      </c>
      <c r="C60">
        <v>631</v>
      </c>
      <c r="D60">
        <v>1930</v>
      </c>
      <c r="E60" s="76">
        <f t="shared" si="5"/>
        <v>2376.3010808569875</v>
      </c>
      <c r="F60" s="75">
        <f t="shared" si="6"/>
        <v>81.218664400218429</v>
      </c>
      <c r="G60" t="s">
        <v>148</v>
      </c>
      <c r="H60" t="s">
        <v>148</v>
      </c>
      <c r="I60" t="s">
        <v>33</v>
      </c>
      <c r="J60" t="s">
        <v>33</v>
      </c>
      <c r="L60" s="74">
        <v>44264</v>
      </c>
      <c r="M60" s="56" t="s">
        <v>149</v>
      </c>
      <c r="N60" s="56" t="s">
        <v>150</v>
      </c>
      <c r="O60" s="56" t="s">
        <v>151</v>
      </c>
      <c r="R60">
        <v>109.77</v>
      </c>
      <c r="AA60" s="4"/>
      <c r="AB60" s="4"/>
    </row>
    <row r="61" spans="1:28" x14ac:dyDescent="0.2">
      <c r="A61">
        <v>36</v>
      </c>
      <c r="B61">
        <v>878</v>
      </c>
      <c r="C61">
        <v>616</v>
      </c>
      <c r="D61">
        <v>1843</v>
      </c>
      <c r="E61" s="76">
        <f t="shared" si="5"/>
        <v>2186.7087423567959</v>
      </c>
      <c r="F61" s="75">
        <f t="shared" si="6"/>
        <v>84.281914838537091</v>
      </c>
      <c r="G61" t="s">
        <v>148</v>
      </c>
      <c r="H61" t="s">
        <v>148</v>
      </c>
      <c r="I61" t="s">
        <v>33</v>
      </c>
      <c r="J61" t="s">
        <v>33</v>
      </c>
      <c r="L61" s="74">
        <v>44264</v>
      </c>
      <c r="M61" s="56" t="s">
        <v>149</v>
      </c>
      <c r="N61" s="56" t="s">
        <v>150</v>
      </c>
      <c r="O61" s="56" t="s">
        <v>151</v>
      </c>
      <c r="R61">
        <v>92.84</v>
      </c>
      <c r="AA61" s="4"/>
      <c r="AB61" s="4"/>
    </row>
    <row r="62" spans="1:28" x14ac:dyDescent="0.2">
      <c r="A62">
        <v>37</v>
      </c>
      <c r="B62">
        <v>450</v>
      </c>
      <c r="C62">
        <v>626</v>
      </c>
      <c r="D62">
        <v>1861</v>
      </c>
      <c r="E62" s="76">
        <f t="shared" si="5"/>
        <v>2311.8566183081134</v>
      </c>
      <c r="F62" s="75">
        <f t="shared" si="6"/>
        <v>80.498071777562757</v>
      </c>
      <c r="G62" t="s">
        <v>148</v>
      </c>
      <c r="H62" t="s">
        <v>148</v>
      </c>
      <c r="I62" t="s">
        <v>33</v>
      </c>
      <c r="J62" t="s">
        <v>33</v>
      </c>
      <c r="L62" s="74">
        <v>44264</v>
      </c>
      <c r="M62" s="56" t="s">
        <v>149</v>
      </c>
      <c r="N62" s="56" t="s">
        <v>150</v>
      </c>
      <c r="O62" s="56" t="s">
        <v>151</v>
      </c>
      <c r="R62">
        <v>84.84</v>
      </c>
      <c r="AA62" s="4"/>
      <c r="AB62" s="4"/>
    </row>
    <row r="63" spans="1:28" x14ac:dyDescent="0.2">
      <c r="A63">
        <v>39</v>
      </c>
      <c r="B63">
        <v>440</v>
      </c>
      <c r="C63">
        <v>765</v>
      </c>
      <c r="D63">
        <v>3366</v>
      </c>
      <c r="E63" s="76">
        <f t="shared" si="5"/>
        <v>4623.1067313272215</v>
      </c>
      <c r="F63" s="75">
        <f t="shared" si="6"/>
        <v>72.808182800349798</v>
      </c>
      <c r="G63" t="s">
        <v>148</v>
      </c>
      <c r="H63" t="s">
        <v>148</v>
      </c>
      <c r="I63" t="s">
        <v>33</v>
      </c>
      <c r="J63" t="s">
        <v>33</v>
      </c>
      <c r="L63" s="74">
        <v>44264</v>
      </c>
      <c r="M63" s="56" t="s">
        <v>149</v>
      </c>
      <c r="N63" s="56" t="s">
        <v>150</v>
      </c>
      <c r="O63" s="56" t="s">
        <v>151</v>
      </c>
      <c r="R63">
        <f>73.48+86.69</f>
        <v>160.17000000000002</v>
      </c>
      <c r="AA63" s="4"/>
      <c r="AB63" s="4"/>
    </row>
    <row r="64" spans="1:28" x14ac:dyDescent="0.2">
      <c r="A64">
        <v>41</v>
      </c>
      <c r="B64">
        <v>1191</v>
      </c>
      <c r="C64">
        <v>646</v>
      </c>
      <c r="D64">
        <v>2083</v>
      </c>
      <c r="E64" s="76">
        <f t="shared" si="5"/>
        <v>2577.2917418416364</v>
      </c>
      <c r="F64" s="75">
        <f t="shared" si="6"/>
        <v>80.821273206407213</v>
      </c>
      <c r="G64" t="s">
        <v>148</v>
      </c>
      <c r="H64" t="s">
        <v>148</v>
      </c>
      <c r="I64" t="s">
        <v>33</v>
      </c>
      <c r="J64" t="s">
        <v>33</v>
      </c>
      <c r="L64" s="74">
        <v>44264</v>
      </c>
      <c r="M64" s="56" t="s">
        <v>149</v>
      </c>
      <c r="N64" s="56" t="s">
        <v>150</v>
      </c>
      <c r="O64" s="56" t="s">
        <v>151</v>
      </c>
      <c r="R64">
        <v>143</v>
      </c>
      <c r="AA64" s="4"/>
      <c r="AB64" s="4"/>
    </row>
    <row r="65" spans="1:28" x14ac:dyDescent="0.2">
      <c r="A65">
        <v>42</v>
      </c>
      <c r="B65">
        <v>1439</v>
      </c>
      <c r="C65">
        <v>676</v>
      </c>
      <c r="D65">
        <v>2541</v>
      </c>
      <c r="E65" s="76">
        <f t="shared" si="5"/>
        <v>3015.058764996149</v>
      </c>
      <c r="F65" s="75">
        <f t="shared" si="6"/>
        <v>84.276964333172643</v>
      </c>
      <c r="G65" t="s">
        <v>148</v>
      </c>
      <c r="H65" t="s">
        <v>148</v>
      </c>
      <c r="I65" t="s">
        <v>33</v>
      </c>
      <c r="J65" t="s">
        <v>33</v>
      </c>
      <c r="L65" s="74">
        <v>44264</v>
      </c>
      <c r="M65" s="56" t="s">
        <v>149</v>
      </c>
      <c r="N65" s="56" t="s">
        <v>150</v>
      </c>
      <c r="O65" s="56" t="s">
        <v>151</v>
      </c>
      <c r="R65">
        <v>115.8</v>
      </c>
      <c r="AA65" s="4"/>
      <c r="AB65" s="4"/>
    </row>
    <row r="66" spans="1:28" x14ac:dyDescent="0.2">
      <c r="A66">
        <v>44</v>
      </c>
      <c r="B66">
        <v>94</v>
      </c>
      <c r="C66">
        <v>666</v>
      </c>
      <c r="D66">
        <v>2427</v>
      </c>
      <c r="E66" s="76">
        <f t="shared" ref="E66:E81" si="7">10^(-6.301+3.456*LOG10(C66))</f>
        <v>2863.6961524539211</v>
      </c>
      <c r="F66" s="75">
        <f t="shared" ref="F66:F97" si="8">D66/E66*100</f>
        <v>84.75061147532314</v>
      </c>
      <c r="G66" t="s">
        <v>148</v>
      </c>
      <c r="H66" t="s">
        <v>148</v>
      </c>
      <c r="I66" t="s">
        <v>33</v>
      </c>
      <c r="J66" t="s">
        <v>33</v>
      </c>
      <c r="L66" s="74">
        <v>44264</v>
      </c>
      <c r="M66" s="56" t="s">
        <v>149</v>
      </c>
      <c r="N66" s="56" t="s">
        <v>150</v>
      </c>
      <c r="O66" s="56" t="s">
        <v>151</v>
      </c>
      <c r="R66">
        <v>136</v>
      </c>
      <c r="AA66" s="4"/>
      <c r="AB66" s="4"/>
    </row>
    <row r="67" spans="1:28" x14ac:dyDescent="0.2">
      <c r="A67">
        <v>45</v>
      </c>
      <c r="B67">
        <v>782</v>
      </c>
      <c r="C67">
        <v>691</v>
      </c>
      <c r="D67">
        <v>2887</v>
      </c>
      <c r="E67" s="76">
        <f t="shared" si="7"/>
        <v>3252.6409976265777</v>
      </c>
      <c r="F67" s="75">
        <f t="shared" si="8"/>
        <v>88.758642657047531</v>
      </c>
      <c r="G67" t="s">
        <v>148</v>
      </c>
      <c r="H67" t="s">
        <v>148</v>
      </c>
      <c r="I67" t="s">
        <v>33</v>
      </c>
      <c r="J67" t="s">
        <v>33</v>
      </c>
      <c r="L67" s="74">
        <v>44264</v>
      </c>
      <c r="M67" s="56" t="s">
        <v>149</v>
      </c>
      <c r="N67" s="56" t="s">
        <v>150</v>
      </c>
      <c r="O67" s="56" t="s">
        <v>151</v>
      </c>
      <c r="R67">
        <v>129</v>
      </c>
      <c r="AA67" s="4"/>
      <c r="AB67" s="4"/>
    </row>
    <row r="68" spans="1:28" x14ac:dyDescent="0.2">
      <c r="A68">
        <v>46</v>
      </c>
      <c r="B68">
        <v>873</v>
      </c>
      <c r="C68">
        <v>590</v>
      </c>
      <c r="D68">
        <v>1759</v>
      </c>
      <c r="E68" s="76">
        <f t="shared" si="7"/>
        <v>1883.9290902757534</v>
      </c>
      <c r="F68" s="75">
        <f t="shared" si="8"/>
        <v>93.368694664751558</v>
      </c>
      <c r="G68" t="s">
        <v>148</v>
      </c>
      <c r="H68" t="s">
        <v>148</v>
      </c>
      <c r="I68" t="s">
        <v>33</v>
      </c>
      <c r="J68" t="s">
        <v>33</v>
      </c>
      <c r="L68" s="74">
        <v>44264</v>
      </c>
      <c r="M68" s="56" t="s">
        <v>149</v>
      </c>
      <c r="N68" s="56" t="s">
        <v>150</v>
      </c>
      <c r="O68" s="56" t="s">
        <v>151</v>
      </c>
      <c r="R68">
        <v>77.61</v>
      </c>
      <c r="AA68" s="4"/>
      <c r="AB68" s="4"/>
    </row>
    <row r="69" spans="1:28" x14ac:dyDescent="0.2">
      <c r="A69">
        <v>47</v>
      </c>
      <c r="B69">
        <v>1167</v>
      </c>
      <c r="C69">
        <v>580</v>
      </c>
      <c r="D69">
        <v>1664</v>
      </c>
      <c r="E69" s="76">
        <f t="shared" si="7"/>
        <v>1775.8535416781633</v>
      </c>
      <c r="F69" s="75">
        <f t="shared" si="8"/>
        <v>93.701420806782139</v>
      </c>
      <c r="G69" t="s">
        <v>148</v>
      </c>
      <c r="H69" t="s">
        <v>148</v>
      </c>
      <c r="I69" t="s">
        <v>33</v>
      </c>
      <c r="J69" t="s">
        <v>33</v>
      </c>
      <c r="L69" s="74">
        <v>44264</v>
      </c>
      <c r="M69" s="56" t="s">
        <v>149</v>
      </c>
      <c r="N69" s="56" t="s">
        <v>150</v>
      </c>
      <c r="O69" s="56" t="s">
        <v>151</v>
      </c>
      <c r="R69">
        <v>74.25</v>
      </c>
      <c r="AA69" s="4"/>
      <c r="AB69" s="4"/>
    </row>
    <row r="70" spans="1:28" x14ac:dyDescent="0.2">
      <c r="A70">
        <v>49</v>
      </c>
      <c r="B70">
        <v>1273</v>
      </c>
      <c r="C70">
        <v>605</v>
      </c>
      <c r="D70">
        <v>1894</v>
      </c>
      <c r="E70" s="76">
        <f t="shared" si="7"/>
        <v>2054.6912657500952</v>
      </c>
      <c r="F70" s="75">
        <f t="shared" si="8"/>
        <v>92.179298738030482</v>
      </c>
      <c r="G70" t="s">
        <v>148</v>
      </c>
      <c r="H70" t="s">
        <v>148</v>
      </c>
      <c r="I70" t="s">
        <v>33</v>
      </c>
      <c r="J70" t="s">
        <v>33</v>
      </c>
      <c r="L70" s="74">
        <v>44264</v>
      </c>
      <c r="M70" s="56" t="s">
        <v>149</v>
      </c>
      <c r="N70" s="56" t="s">
        <v>150</v>
      </c>
      <c r="O70" s="56" t="s">
        <v>151</v>
      </c>
      <c r="R70">
        <f>88.79+43.4</f>
        <v>132.19</v>
      </c>
      <c r="AA70" s="4"/>
      <c r="AB70" s="4"/>
    </row>
    <row r="71" spans="1:28" x14ac:dyDescent="0.2">
      <c r="A71">
        <v>50</v>
      </c>
      <c r="B71">
        <v>444</v>
      </c>
      <c r="C71">
        <v>658</v>
      </c>
      <c r="D71">
        <v>2075</v>
      </c>
      <c r="E71" s="76">
        <f t="shared" si="7"/>
        <v>2746.5574544206033</v>
      </c>
      <c r="F71" s="75">
        <f t="shared" si="8"/>
        <v>75.549120469345112</v>
      </c>
      <c r="G71" t="s">
        <v>148</v>
      </c>
      <c r="H71" t="s">
        <v>148</v>
      </c>
      <c r="I71" t="s">
        <v>33</v>
      </c>
      <c r="J71" t="s">
        <v>33</v>
      </c>
      <c r="L71" s="74">
        <v>44264</v>
      </c>
      <c r="M71" s="56" t="s">
        <v>149</v>
      </c>
      <c r="N71" s="56" t="s">
        <v>150</v>
      </c>
      <c r="O71" s="56" t="s">
        <v>151</v>
      </c>
      <c r="R71">
        <v>137.01</v>
      </c>
      <c r="AA71" s="4"/>
      <c r="AB71" s="4"/>
    </row>
    <row r="72" spans="1:28" x14ac:dyDescent="0.2">
      <c r="A72">
        <v>53</v>
      </c>
      <c r="B72">
        <v>879</v>
      </c>
      <c r="C72">
        <v>662</v>
      </c>
      <c r="D72">
        <v>1876</v>
      </c>
      <c r="E72" s="76">
        <f t="shared" si="7"/>
        <v>2804.6922309845813</v>
      </c>
      <c r="F72" s="75">
        <f t="shared" si="8"/>
        <v>66.887909456697642</v>
      </c>
      <c r="G72" t="s">
        <v>148</v>
      </c>
      <c r="H72" t="s">
        <v>148</v>
      </c>
      <c r="I72" t="s">
        <v>33</v>
      </c>
      <c r="J72" t="s">
        <v>33</v>
      </c>
      <c r="L72" s="74">
        <v>44264</v>
      </c>
      <c r="M72" s="56" t="s">
        <v>149</v>
      </c>
      <c r="N72" s="56" t="s">
        <v>150</v>
      </c>
      <c r="O72" s="56" t="s">
        <v>151</v>
      </c>
      <c r="R72">
        <v>81.849999999999994</v>
      </c>
      <c r="AA72" s="4"/>
      <c r="AB72" s="4"/>
    </row>
    <row r="73" spans="1:28" x14ac:dyDescent="0.2">
      <c r="A73">
        <v>55</v>
      </c>
      <c r="B73">
        <v>1279</v>
      </c>
      <c r="C73">
        <v>613</v>
      </c>
      <c r="D73">
        <v>1885</v>
      </c>
      <c r="E73" s="76">
        <f t="shared" si="7"/>
        <v>2150.1234705596767</v>
      </c>
      <c r="F73" s="75">
        <f t="shared" si="8"/>
        <v>87.669383912605497</v>
      </c>
      <c r="G73" t="s">
        <v>148</v>
      </c>
      <c r="H73" t="s">
        <v>148</v>
      </c>
      <c r="I73" t="s">
        <v>33</v>
      </c>
      <c r="J73" t="s">
        <v>33</v>
      </c>
      <c r="L73" s="74">
        <v>44264</v>
      </c>
      <c r="M73" s="56" t="s">
        <v>149</v>
      </c>
      <c r="N73" s="56" t="s">
        <v>150</v>
      </c>
      <c r="O73" s="56" t="s">
        <v>151</v>
      </c>
      <c r="R73">
        <v>76.56</v>
      </c>
      <c r="AA73" s="4"/>
      <c r="AB73" s="4"/>
    </row>
    <row r="74" spans="1:28" x14ac:dyDescent="0.2">
      <c r="A74">
        <v>56</v>
      </c>
      <c r="B74">
        <v>88</v>
      </c>
      <c r="C74">
        <v>574</v>
      </c>
      <c r="D74">
        <v>1545</v>
      </c>
      <c r="E74" s="76">
        <f t="shared" si="7"/>
        <v>1713.1662108617304</v>
      </c>
      <c r="F74" s="75">
        <f t="shared" si="8"/>
        <v>90.183894020584148</v>
      </c>
      <c r="G74" t="s">
        <v>148</v>
      </c>
      <c r="H74" t="s">
        <v>148</v>
      </c>
      <c r="I74" t="s">
        <v>33</v>
      </c>
      <c r="J74" t="s">
        <v>33</v>
      </c>
      <c r="L74" s="74">
        <v>44264</v>
      </c>
      <c r="M74" s="56" t="s">
        <v>149</v>
      </c>
      <c r="N74" s="56" t="s">
        <v>150</v>
      </c>
      <c r="O74" s="56" t="s">
        <v>151</v>
      </c>
      <c r="R74">
        <v>92.92</v>
      </c>
      <c r="AA74" s="4"/>
      <c r="AB74" s="4"/>
    </row>
    <row r="75" spans="1:28" x14ac:dyDescent="0.2">
      <c r="A75">
        <v>59</v>
      </c>
      <c r="B75">
        <v>85</v>
      </c>
      <c r="C75">
        <v>650</v>
      </c>
      <c r="D75">
        <v>2400</v>
      </c>
      <c r="E75" s="76">
        <f t="shared" si="7"/>
        <v>2632.8648139153652</v>
      </c>
      <c r="F75" s="75">
        <f t="shared" si="8"/>
        <v>91.155458773097081</v>
      </c>
      <c r="G75" t="s">
        <v>148</v>
      </c>
      <c r="H75" t="s">
        <v>148</v>
      </c>
      <c r="I75" t="s">
        <v>33</v>
      </c>
      <c r="J75" t="s">
        <v>33</v>
      </c>
      <c r="L75" s="74">
        <v>44264</v>
      </c>
      <c r="M75" s="56" t="s">
        <v>149</v>
      </c>
      <c r="N75" s="56" t="s">
        <v>150</v>
      </c>
      <c r="O75" s="56" t="s">
        <v>151</v>
      </c>
      <c r="R75">
        <f>129.79+46.22</f>
        <v>176.01</v>
      </c>
      <c r="AA75" s="4"/>
      <c r="AB75" s="4"/>
    </row>
    <row r="76" spans="1:28" x14ac:dyDescent="0.2">
      <c r="A76">
        <v>60</v>
      </c>
      <c r="B76">
        <v>1269</v>
      </c>
      <c r="C76">
        <v>575</v>
      </c>
      <c r="D76">
        <v>1467</v>
      </c>
      <c r="E76" s="76">
        <f t="shared" si="7"/>
        <v>1723.5031093402724</v>
      </c>
      <c r="F76" s="75">
        <f t="shared" si="8"/>
        <v>85.117339913679785</v>
      </c>
      <c r="G76" t="s">
        <v>148</v>
      </c>
      <c r="H76" t="s">
        <v>148</v>
      </c>
      <c r="I76" t="s">
        <v>33</v>
      </c>
      <c r="J76" t="s">
        <v>33</v>
      </c>
      <c r="L76" s="74">
        <v>44264</v>
      </c>
      <c r="M76" s="56" t="s">
        <v>149</v>
      </c>
      <c r="N76" s="56" t="s">
        <v>150</v>
      </c>
      <c r="O76" s="56" t="s">
        <v>151</v>
      </c>
      <c r="R76">
        <v>89.66</v>
      </c>
      <c r="AA76" s="4"/>
      <c r="AB76" s="4"/>
    </row>
    <row r="77" spans="1:28" x14ac:dyDescent="0.2">
      <c r="A77">
        <v>63</v>
      </c>
      <c r="B77">
        <v>84</v>
      </c>
      <c r="C77">
        <v>674</v>
      </c>
      <c r="D77">
        <v>2483</v>
      </c>
      <c r="E77" s="76">
        <f t="shared" si="7"/>
        <v>2984.3420786108891</v>
      </c>
      <c r="F77" s="75">
        <f t="shared" si="8"/>
        <v>83.200917810191285</v>
      </c>
      <c r="G77" t="s">
        <v>148</v>
      </c>
      <c r="H77" t="s">
        <v>148</v>
      </c>
      <c r="I77" t="s">
        <v>33</v>
      </c>
      <c r="J77" t="s">
        <v>33</v>
      </c>
      <c r="L77" s="74">
        <v>44264</v>
      </c>
      <c r="M77" s="56" t="s">
        <v>149</v>
      </c>
      <c r="N77" s="56" t="s">
        <v>150</v>
      </c>
      <c r="O77" s="56" t="s">
        <v>151</v>
      </c>
      <c r="R77">
        <v>126.44</v>
      </c>
      <c r="AA77" s="4"/>
      <c r="AB77" s="4"/>
    </row>
    <row r="78" spans="1:28" x14ac:dyDescent="0.2">
      <c r="A78">
        <v>66</v>
      </c>
      <c r="B78">
        <v>446</v>
      </c>
      <c r="C78">
        <v>683</v>
      </c>
      <c r="D78">
        <v>2540</v>
      </c>
      <c r="E78" s="76">
        <f t="shared" si="7"/>
        <v>3124.337575064852</v>
      </c>
      <c r="F78" s="75">
        <f t="shared" si="8"/>
        <v>81.297233060588113</v>
      </c>
      <c r="G78" t="s">
        <v>148</v>
      </c>
      <c r="H78" t="s">
        <v>148</v>
      </c>
      <c r="I78" t="s">
        <v>33</v>
      </c>
      <c r="J78" t="s">
        <v>33</v>
      </c>
      <c r="L78" s="74">
        <v>44264</v>
      </c>
      <c r="M78" s="56" t="s">
        <v>149</v>
      </c>
      <c r="N78" s="56" t="s">
        <v>150</v>
      </c>
      <c r="O78" s="56" t="s">
        <v>151</v>
      </c>
      <c r="R78">
        <v>112.94</v>
      </c>
      <c r="AA78" s="4"/>
      <c r="AB78" s="4"/>
    </row>
    <row r="79" spans="1:28" x14ac:dyDescent="0.2">
      <c r="A79">
        <v>68</v>
      </c>
      <c r="B79">
        <v>433</v>
      </c>
      <c r="C79">
        <v>596</v>
      </c>
      <c r="D79">
        <v>1708</v>
      </c>
      <c r="E79" s="76">
        <f t="shared" si="7"/>
        <v>1950.9721668408827</v>
      </c>
      <c r="F79" s="75">
        <f t="shared" si="8"/>
        <v>87.546097736785441</v>
      </c>
      <c r="G79" t="s">
        <v>148</v>
      </c>
      <c r="H79" t="s">
        <v>148</v>
      </c>
      <c r="I79" t="s">
        <v>33</v>
      </c>
      <c r="J79" t="s">
        <v>33</v>
      </c>
      <c r="L79" s="74">
        <v>44264</v>
      </c>
      <c r="M79" s="56" t="s">
        <v>149</v>
      </c>
      <c r="N79" s="56" t="s">
        <v>150</v>
      </c>
      <c r="O79" s="56" t="s">
        <v>151</v>
      </c>
      <c r="R79">
        <v>82.02</v>
      </c>
      <c r="AA79" s="4"/>
      <c r="AB79" s="4"/>
    </row>
    <row r="80" spans="1:28" x14ac:dyDescent="0.2">
      <c r="A80">
        <v>72</v>
      </c>
      <c r="B80">
        <v>929</v>
      </c>
      <c r="C80">
        <v>599</v>
      </c>
      <c r="D80">
        <v>1879</v>
      </c>
      <c r="E80" s="76">
        <f t="shared" si="7"/>
        <v>1985.1215234550248</v>
      </c>
      <c r="F80" s="75">
        <f t="shared" si="8"/>
        <v>94.654154811120861</v>
      </c>
      <c r="G80" t="s">
        <v>148</v>
      </c>
      <c r="H80" t="s">
        <v>148</v>
      </c>
      <c r="I80" s="77" t="s">
        <v>18</v>
      </c>
      <c r="J80" s="77" t="s">
        <v>33</v>
      </c>
      <c r="L80" s="74">
        <v>44264</v>
      </c>
      <c r="M80" s="56" t="s">
        <v>149</v>
      </c>
      <c r="N80" s="56" t="s">
        <v>150</v>
      </c>
      <c r="O80" s="56" t="s">
        <v>151</v>
      </c>
      <c r="R80">
        <v>109.89</v>
      </c>
      <c r="AA80" s="4"/>
      <c r="AB80" s="4"/>
    </row>
    <row r="81" spans="1:28" x14ac:dyDescent="0.2">
      <c r="A81">
        <v>77</v>
      </c>
      <c r="B81">
        <v>881</v>
      </c>
      <c r="C81">
        <v>684</v>
      </c>
      <c r="D81">
        <v>2500</v>
      </c>
      <c r="E81" s="76">
        <f t="shared" si="7"/>
        <v>3140.1752591105292</v>
      </c>
      <c r="F81" s="75">
        <f t="shared" si="8"/>
        <v>79.613390773231487</v>
      </c>
      <c r="G81" t="s">
        <v>148</v>
      </c>
      <c r="H81" t="s">
        <v>148</v>
      </c>
      <c r="I81" t="s">
        <v>33</v>
      </c>
      <c r="J81" t="s">
        <v>33</v>
      </c>
      <c r="L81" s="74">
        <v>44264</v>
      </c>
      <c r="M81" s="56" t="s">
        <v>149</v>
      </c>
      <c r="N81" s="56" t="s">
        <v>150</v>
      </c>
      <c r="O81" s="56" t="s">
        <v>151</v>
      </c>
      <c r="R81">
        <v>83.84</v>
      </c>
      <c r="AA81" s="4"/>
      <c r="AB81" s="4"/>
    </row>
    <row r="82" spans="1:28" x14ac:dyDescent="0.2">
      <c r="A82">
        <v>451</v>
      </c>
      <c r="B82" t="s">
        <v>193</v>
      </c>
      <c r="C82">
        <v>765</v>
      </c>
      <c r="D82">
        <v>3927</v>
      </c>
      <c r="E82" s="76">
        <f t="shared" ref="E82:E97" si="9">10^(-6.301+3.456*LOG10(C82))</f>
        <v>4623.1067313272215</v>
      </c>
      <c r="F82" s="75">
        <f t="shared" ref="F82:F97" si="10">D82/E82*100</f>
        <v>84.942879933741438</v>
      </c>
      <c r="G82" t="s">
        <v>148</v>
      </c>
      <c r="H82" t="s">
        <v>158</v>
      </c>
      <c r="I82" t="s">
        <v>18</v>
      </c>
      <c r="K82">
        <v>65287696</v>
      </c>
      <c r="L82" s="74">
        <v>44264</v>
      </c>
      <c r="M82" s="56" t="s">
        <v>149</v>
      </c>
      <c r="N82" s="56" t="s">
        <v>150</v>
      </c>
      <c r="O82" s="56" t="s">
        <v>151</v>
      </c>
      <c r="P82" s="56" t="s">
        <v>200</v>
      </c>
      <c r="Q82">
        <v>52933</v>
      </c>
      <c r="AA82" s="4"/>
      <c r="AB82" s="4"/>
    </row>
    <row r="83" spans="1:28" x14ac:dyDescent="0.2">
      <c r="A83">
        <v>452</v>
      </c>
      <c r="B83" t="s">
        <v>193</v>
      </c>
      <c r="C83">
        <v>664</v>
      </c>
      <c r="D83">
        <v>2776</v>
      </c>
      <c r="E83" s="76">
        <f t="shared" si="9"/>
        <v>2834.0850705443236</v>
      </c>
      <c r="F83" s="75">
        <f t="shared" si="10"/>
        <v>97.950482462646491</v>
      </c>
      <c r="G83" t="s">
        <v>148</v>
      </c>
      <c r="H83" t="s">
        <v>158</v>
      </c>
      <c r="I83" t="s">
        <v>18</v>
      </c>
      <c r="K83">
        <v>65287748</v>
      </c>
      <c r="L83" s="74">
        <v>44264</v>
      </c>
      <c r="M83" s="56" t="s">
        <v>149</v>
      </c>
      <c r="N83" s="56" t="s">
        <v>150</v>
      </c>
      <c r="O83" s="56" t="s">
        <v>151</v>
      </c>
      <c r="P83" s="56" t="s">
        <v>200</v>
      </c>
      <c r="Q83">
        <v>52930</v>
      </c>
      <c r="AA83" s="4"/>
      <c r="AB83" s="4"/>
    </row>
    <row r="84" spans="1:28" x14ac:dyDescent="0.2">
      <c r="A84">
        <v>453</v>
      </c>
      <c r="B84" t="s">
        <v>193</v>
      </c>
      <c r="C84">
        <v>702</v>
      </c>
      <c r="D84">
        <v>2688</v>
      </c>
      <c r="E84" s="76">
        <f t="shared" si="9"/>
        <v>3435.1132493556979</v>
      </c>
      <c r="F84" s="75">
        <f t="shared" si="10"/>
        <v>78.250695242847399</v>
      </c>
      <c r="G84" t="s">
        <v>148</v>
      </c>
      <c r="H84" t="s">
        <v>158</v>
      </c>
      <c r="I84" t="s">
        <v>33</v>
      </c>
      <c r="K84">
        <v>65287694</v>
      </c>
      <c r="L84" s="74">
        <v>44264</v>
      </c>
      <c r="M84" s="56" t="s">
        <v>149</v>
      </c>
      <c r="N84" s="56" t="s">
        <v>150</v>
      </c>
      <c r="O84" s="56" t="s">
        <v>151</v>
      </c>
      <c r="P84" s="56" t="s">
        <v>200</v>
      </c>
      <c r="Q84">
        <v>52937</v>
      </c>
      <c r="AA84" s="4"/>
      <c r="AB84" s="4"/>
    </row>
    <row r="85" spans="1:28" x14ac:dyDescent="0.2">
      <c r="A85">
        <v>454</v>
      </c>
      <c r="B85" t="s">
        <v>193</v>
      </c>
      <c r="C85">
        <v>738</v>
      </c>
      <c r="D85">
        <v>3372</v>
      </c>
      <c r="E85" s="76">
        <f t="shared" si="9"/>
        <v>4083.2200614369726</v>
      </c>
      <c r="F85" s="75">
        <f t="shared" si="10"/>
        <v>82.581882662805128</v>
      </c>
      <c r="G85" t="s">
        <v>158</v>
      </c>
      <c r="H85" t="s">
        <v>158</v>
      </c>
      <c r="I85" t="s">
        <v>18</v>
      </c>
      <c r="K85">
        <v>65287712</v>
      </c>
      <c r="L85" s="74">
        <v>44264</v>
      </c>
      <c r="M85" s="56" t="s">
        <v>149</v>
      </c>
      <c r="N85" s="56" t="s">
        <v>150</v>
      </c>
      <c r="O85" s="56" t="s">
        <v>151</v>
      </c>
      <c r="AA85" s="4"/>
      <c r="AB85" s="4"/>
    </row>
    <row r="86" spans="1:28" x14ac:dyDescent="0.2">
      <c r="A86">
        <v>455</v>
      </c>
      <c r="B86" t="s">
        <v>193</v>
      </c>
      <c r="C86">
        <v>605</v>
      </c>
      <c r="D86">
        <v>1746</v>
      </c>
      <c r="E86" s="76">
        <f t="shared" si="9"/>
        <v>2054.6912657500952</v>
      </c>
      <c r="F86" s="75">
        <f t="shared" si="10"/>
        <v>84.976270114361782</v>
      </c>
      <c r="G86" t="s">
        <v>158</v>
      </c>
      <c r="H86" t="s">
        <v>158</v>
      </c>
      <c r="I86" t="s">
        <v>33</v>
      </c>
      <c r="K86">
        <v>65287695</v>
      </c>
      <c r="L86" s="74">
        <v>44264</v>
      </c>
      <c r="M86" s="56" t="s">
        <v>149</v>
      </c>
      <c r="N86" s="56" t="s">
        <v>150</v>
      </c>
      <c r="O86" s="56" t="s">
        <v>151</v>
      </c>
      <c r="AA86" s="4"/>
      <c r="AB86" s="4"/>
    </row>
    <row r="87" spans="1:28" x14ac:dyDescent="0.2">
      <c r="A87">
        <v>456</v>
      </c>
      <c r="B87" t="s">
        <v>193</v>
      </c>
      <c r="C87">
        <v>641</v>
      </c>
      <c r="D87">
        <v>2176</v>
      </c>
      <c r="E87" s="76">
        <f t="shared" si="9"/>
        <v>2509.0039787651381</v>
      </c>
      <c r="F87" s="75">
        <f t="shared" si="10"/>
        <v>86.727642459577396</v>
      </c>
      <c r="G87" t="s">
        <v>158</v>
      </c>
      <c r="H87" t="s">
        <v>158</v>
      </c>
      <c r="I87" t="s">
        <v>33</v>
      </c>
      <c r="K87">
        <v>65287721</v>
      </c>
      <c r="L87" s="74">
        <v>44264</v>
      </c>
      <c r="M87" s="56" t="s">
        <v>149</v>
      </c>
      <c r="N87" s="56" t="s">
        <v>150</v>
      </c>
      <c r="O87" s="56" t="s">
        <v>151</v>
      </c>
      <c r="AA87" s="4"/>
      <c r="AB87" s="4"/>
    </row>
    <row r="88" spans="1:28" x14ac:dyDescent="0.2">
      <c r="A88">
        <v>457</v>
      </c>
      <c r="B88" t="s">
        <v>193</v>
      </c>
      <c r="C88">
        <v>630</v>
      </c>
      <c r="D88">
        <v>2146</v>
      </c>
      <c r="E88" s="76">
        <f t="shared" si="9"/>
        <v>2363.3113402155273</v>
      </c>
      <c r="F88" s="75">
        <f t="shared" si="10"/>
        <v>90.804794251285188</v>
      </c>
      <c r="G88" t="s">
        <v>158</v>
      </c>
      <c r="H88" t="s">
        <v>158</v>
      </c>
      <c r="I88" t="s">
        <v>18</v>
      </c>
      <c r="K88">
        <v>65287679</v>
      </c>
      <c r="L88" s="74">
        <v>44264</v>
      </c>
      <c r="M88" s="56" t="s">
        <v>149</v>
      </c>
      <c r="N88" s="56" t="s">
        <v>150</v>
      </c>
      <c r="O88" s="56" t="s">
        <v>151</v>
      </c>
      <c r="AA88" s="4"/>
      <c r="AB88" s="4"/>
    </row>
    <row r="89" spans="1:28" x14ac:dyDescent="0.2">
      <c r="A89">
        <v>458</v>
      </c>
      <c r="B89" t="s">
        <v>193</v>
      </c>
      <c r="C89">
        <v>712</v>
      </c>
      <c r="D89">
        <v>3641</v>
      </c>
      <c r="E89" s="76">
        <f t="shared" si="9"/>
        <v>3607.2052801418176</v>
      </c>
      <c r="F89" s="75">
        <f t="shared" si="10"/>
        <v>100.93686710995426</v>
      </c>
      <c r="G89" t="s">
        <v>158</v>
      </c>
      <c r="H89" t="s">
        <v>158</v>
      </c>
      <c r="I89" t="s">
        <v>18</v>
      </c>
      <c r="K89">
        <v>65287741</v>
      </c>
      <c r="L89" s="74">
        <v>44264</v>
      </c>
      <c r="M89" s="56" t="s">
        <v>149</v>
      </c>
      <c r="N89" s="56" t="s">
        <v>150</v>
      </c>
      <c r="O89" s="56" t="s">
        <v>151</v>
      </c>
      <c r="AA89" s="4"/>
      <c r="AB89" s="4"/>
    </row>
    <row r="90" spans="1:28" x14ac:dyDescent="0.2">
      <c r="A90">
        <v>459</v>
      </c>
      <c r="B90" t="s">
        <v>193</v>
      </c>
      <c r="C90">
        <v>648</v>
      </c>
      <c r="D90">
        <v>2412</v>
      </c>
      <c r="E90" s="76">
        <f t="shared" si="9"/>
        <v>2604.9729640188852</v>
      </c>
      <c r="F90" s="75">
        <f t="shared" si="10"/>
        <v>92.592131792371021</v>
      </c>
      <c r="G90" t="s">
        <v>158</v>
      </c>
      <c r="H90" t="s">
        <v>158</v>
      </c>
      <c r="I90" t="s">
        <v>33</v>
      </c>
      <c r="K90">
        <v>65287674</v>
      </c>
      <c r="L90" s="74">
        <v>44264</v>
      </c>
      <c r="M90" s="56" t="s">
        <v>149</v>
      </c>
      <c r="N90" s="56" t="s">
        <v>150</v>
      </c>
      <c r="O90" s="56" t="s">
        <v>151</v>
      </c>
      <c r="AA90" s="4"/>
      <c r="AB90" s="4"/>
    </row>
    <row r="91" spans="1:28" x14ac:dyDescent="0.2">
      <c r="A91">
        <v>460</v>
      </c>
      <c r="B91" t="s">
        <v>193</v>
      </c>
      <c r="C91">
        <v>599</v>
      </c>
      <c r="D91">
        <v>1749</v>
      </c>
      <c r="E91" s="76">
        <f t="shared" si="9"/>
        <v>1985.1215234550248</v>
      </c>
      <c r="F91" s="75">
        <f t="shared" si="10"/>
        <v>88.105437341485043</v>
      </c>
      <c r="G91" t="s">
        <v>158</v>
      </c>
      <c r="H91" t="s">
        <v>158</v>
      </c>
      <c r="I91" t="s">
        <v>33</v>
      </c>
      <c r="K91">
        <v>65287708</v>
      </c>
      <c r="L91" s="74">
        <v>44264</v>
      </c>
      <c r="M91" s="56" t="s">
        <v>149</v>
      </c>
      <c r="N91" s="56" t="s">
        <v>150</v>
      </c>
      <c r="O91" s="56" t="s">
        <v>151</v>
      </c>
      <c r="AA91" s="4"/>
      <c r="AB91" s="4"/>
    </row>
    <row r="92" spans="1:28" x14ac:dyDescent="0.2">
      <c r="A92">
        <v>461</v>
      </c>
      <c r="B92" t="s">
        <v>193</v>
      </c>
      <c r="C92">
        <v>701</v>
      </c>
      <c r="D92">
        <v>2538</v>
      </c>
      <c r="E92" s="76">
        <f t="shared" si="9"/>
        <v>3418.2314849174099</v>
      </c>
      <c r="F92" s="75">
        <f t="shared" si="10"/>
        <v>74.248921151146746</v>
      </c>
      <c r="G92" t="s">
        <v>158</v>
      </c>
      <c r="H92" t="s">
        <v>158</v>
      </c>
      <c r="I92" t="s">
        <v>33</v>
      </c>
      <c r="K92">
        <v>65287720</v>
      </c>
      <c r="L92" s="74">
        <v>44264</v>
      </c>
      <c r="M92" s="56" t="s">
        <v>149</v>
      </c>
      <c r="N92" s="56" t="s">
        <v>150</v>
      </c>
      <c r="O92" s="56" t="s">
        <v>151</v>
      </c>
      <c r="AA92" s="4"/>
      <c r="AB92" s="4"/>
    </row>
    <row r="93" spans="1:28" x14ac:dyDescent="0.2">
      <c r="A93">
        <v>462</v>
      </c>
      <c r="B93" t="s">
        <v>193</v>
      </c>
      <c r="C93">
        <v>620</v>
      </c>
      <c r="D93">
        <v>1976</v>
      </c>
      <c r="E93" s="76">
        <f t="shared" si="9"/>
        <v>2236.1744391155362</v>
      </c>
      <c r="F93" s="75">
        <f t="shared" si="10"/>
        <v>88.365199308044964</v>
      </c>
      <c r="G93" t="s">
        <v>158</v>
      </c>
      <c r="H93" t="s">
        <v>158</v>
      </c>
      <c r="I93" t="s">
        <v>33</v>
      </c>
      <c r="K93">
        <v>65287746</v>
      </c>
      <c r="L93" s="74">
        <v>44264</v>
      </c>
      <c r="M93" s="56" t="s">
        <v>149</v>
      </c>
      <c r="N93" s="56" t="s">
        <v>150</v>
      </c>
      <c r="O93" s="56" t="s">
        <v>151</v>
      </c>
      <c r="AA93" s="4"/>
      <c r="AB93" s="4"/>
    </row>
    <row r="94" spans="1:28" x14ac:dyDescent="0.2">
      <c r="A94">
        <v>463</v>
      </c>
      <c r="B94" t="s">
        <v>193</v>
      </c>
      <c r="C94">
        <v>643</v>
      </c>
      <c r="D94">
        <v>2189</v>
      </c>
      <c r="E94" s="76">
        <f t="shared" si="9"/>
        <v>2536.1627668509977</v>
      </c>
      <c r="F94" s="75">
        <f t="shared" si="10"/>
        <v>86.311495011731878</v>
      </c>
      <c r="G94" t="s">
        <v>158</v>
      </c>
      <c r="H94" t="s">
        <v>158</v>
      </c>
      <c r="I94" t="s">
        <v>18</v>
      </c>
      <c r="K94">
        <v>65287680</v>
      </c>
      <c r="L94" s="74">
        <v>44264</v>
      </c>
      <c r="M94" s="56" t="s">
        <v>149</v>
      </c>
      <c r="N94" s="56" t="s">
        <v>150</v>
      </c>
      <c r="O94" s="56" t="s">
        <v>151</v>
      </c>
      <c r="AA94" s="4"/>
      <c r="AB94" s="4"/>
    </row>
    <row r="95" spans="1:28" x14ac:dyDescent="0.2">
      <c r="A95">
        <v>464</v>
      </c>
      <c r="B95" t="s">
        <v>193</v>
      </c>
      <c r="C95">
        <v>667</v>
      </c>
      <c r="D95">
        <v>2806</v>
      </c>
      <c r="E95" s="76">
        <f t="shared" si="9"/>
        <v>2878.5838335409348</v>
      </c>
      <c r="F95" s="75">
        <f t="shared" si="10"/>
        <v>97.478488112967355</v>
      </c>
      <c r="G95" t="s">
        <v>158</v>
      </c>
      <c r="H95" t="s">
        <v>158</v>
      </c>
      <c r="I95" t="s">
        <v>18</v>
      </c>
      <c r="K95">
        <v>65287737</v>
      </c>
      <c r="L95" s="74">
        <v>44264</v>
      </c>
      <c r="M95" s="56" t="s">
        <v>149</v>
      </c>
      <c r="N95" s="56" t="s">
        <v>150</v>
      </c>
      <c r="O95" s="56" t="s">
        <v>151</v>
      </c>
      <c r="AA95" s="4"/>
      <c r="AB95" s="4"/>
    </row>
    <row r="96" spans="1:28" x14ac:dyDescent="0.2">
      <c r="A96">
        <v>465</v>
      </c>
      <c r="B96" t="s">
        <v>193</v>
      </c>
      <c r="C96">
        <v>661</v>
      </c>
      <c r="D96">
        <v>2530</v>
      </c>
      <c r="E96" s="76">
        <f t="shared" si="9"/>
        <v>2790.0773531430186</v>
      </c>
      <c r="F96" s="75">
        <f t="shared" si="10"/>
        <v>90.678489510334117</v>
      </c>
      <c r="G96" t="s">
        <v>158</v>
      </c>
      <c r="H96" t="s">
        <v>158</v>
      </c>
      <c r="I96" t="s">
        <v>18</v>
      </c>
      <c r="K96">
        <v>65287686</v>
      </c>
      <c r="L96" s="74">
        <v>44264</v>
      </c>
      <c r="M96" s="56" t="s">
        <v>149</v>
      </c>
      <c r="N96" s="56" t="s">
        <v>150</v>
      </c>
      <c r="O96" s="56" t="s">
        <v>151</v>
      </c>
      <c r="AA96" s="4"/>
      <c r="AB96" s="4"/>
    </row>
    <row r="97" spans="1:28" x14ac:dyDescent="0.2">
      <c r="A97">
        <v>466</v>
      </c>
      <c r="B97" t="s">
        <v>193</v>
      </c>
      <c r="C97">
        <v>721</v>
      </c>
      <c r="D97">
        <v>3339</v>
      </c>
      <c r="E97" s="76">
        <f t="shared" si="9"/>
        <v>3767.2485541411638</v>
      </c>
      <c r="F97" s="75">
        <f t="shared" si="10"/>
        <v>88.632325476098202</v>
      </c>
      <c r="G97" t="s">
        <v>158</v>
      </c>
      <c r="H97" t="s">
        <v>158</v>
      </c>
      <c r="I97" t="s">
        <v>18</v>
      </c>
      <c r="K97">
        <v>65287699</v>
      </c>
      <c r="L97" s="74">
        <v>44264</v>
      </c>
      <c r="M97" s="56" t="s">
        <v>149</v>
      </c>
      <c r="N97" s="56" t="s">
        <v>150</v>
      </c>
      <c r="O97" s="56" t="s">
        <v>151</v>
      </c>
      <c r="AA97" s="4"/>
      <c r="AB97" s="4"/>
    </row>
    <row r="98" spans="1:28" x14ac:dyDescent="0.2">
      <c r="A98">
        <v>467</v>
      </c>
      <c r="B98" t="s">
        <v>193</v>
      </c>
      <c r="C98">
        <v>645</v>
      </c>
      <c r="D98">
        <v>2133</v>
      </c>
      <c r="E98" s="76">
        <f t="shared" ref="E98:E123" si="11">10^(-6.301+3.456*LOG10(C98))</f>
        <v>2563.529820515178</v>
      </c>
      <c r="F98" s="75">
        <f t="shared" ref="F98:F123" si="12">D98/E98*100</f>
        <v>83.205585631586018</v>
      </c>
      <c r="G98" t="s">
        <v>158</v>
      </c>
      <c r="H98" t="s">
        <v>158</v>
      </c>
      <c r="I98" t="s">
        <v>18</v>
      </c>
      <c r="K98">
        <v>65287716</v>
      </c>
      <c r="L98" s="74">
        <v>44264</v>
      </c>
      <c r="M98" s="56" t="s">
        <v>149</v>
      </c>
      <c r="N98" s="56" t="s">
        <v>150</v>
      </c>
      <c r="O98" s="56" t="s">
        <v>151</v>
      </c>
      <c r="AA98" s="4"/>
      <c r="AB98" s="4"/>
    </row>
    <row r="99" spans="1:28" x14ac:dyDescent="0.2">
      <c r="A99">
        <v>468</v>
      </c>
      <c r="B99" t="s">
        <v>193</v>
      </c>
      <c r="C99">
        <v>643</v>
      </c>
      <c r="D99">
        <v>2266</v>
      </c>
      <c r="E99" s="76">
        <f t="shared" si="11"/>
        <v>2536.1627668509977</v>
      </c>
      <c r="F99" s="75">
        <f t="shared" si="12"/>
        <v>89.347577750838028</v>
      </c>
      <c r="G99" t="s">
        <v>158</v>
      </c>
      <c r="H99" t="s">
        <v>158</v>
      </c>
      <c r="I99" t="s">
        <v>18</v>
      </c>
      <c r="K99">
        <v>65287723</v>
      </c>
      <c r="L99" s="74">
        <v>44264</v>
      </c>
      <c r="M99" s="56" t="s">
        <v>149</v>
      </c>
      <c r="N99" s="56" t="s">
        <v>150</v>
      </c>
      <c r="O99" s="56" t="s">
        <v>151</v>
      </c>
      <c r="AA99" s="4"/>
      <c r="AB99" s="4"/>
    </row>
    <row r="100" spans="1:28" x14ac:dyDescent="0.2">
      <c r="A100">
        <v>469</v>
      </c>
      <c r="B100" t="s">
        <v>193</v>
      </c>
      <c r="C100">
        <v>650</v>
      </c>
      <c r="D100">
        <v>2369</v>
      </c>
      <c r="E100" s="76">
        <f t="shared" si="11"/>
        <v>2632.8648139153652</v>
      </c>
      <c r="F100" s="75">
        <f t="shared" si="12"/>
        <v>89.978034097277913</v>
      </c>
      <c r="G100" t="s">
        <v>158</v>
      </c>
      <c r="H100" t="s">
        <v>158</v>
      </c>
      <c r="I100" t="s">
        <v>18</v>
      </c>
      <c r="K100">
        <v>65287766</v>
      </c>
      <c r="L100" s="74">
        <v>44264</v>
      </c>
      <c r="M100" s="56" t="s">
        <v>149</v>
      </c>
      <c r="N100" s="56" t="s">
        <v>150</v>
      </c>
      <c r="O100" s="56" t="s">
        <v>151</v>
      </c>
      <c r="AA100" s="4"/>
      <c r="AB100" s="4"/>
    </row>
    <row r="101" spans="1:28" x14ac:dyDescent="0.2">
      <c r="A101">
        <v>470</v>
      </c>
      <c r="B101" t="s">
        <v>193</v>
      </c>
      <c r="C101">
        <v>614</v>
      </c>
      <c r="D101">
        <v>1818</v>
      </c>
      <c r="E101" s="76">
        <f t="shared" si="11"/>
        <v>2162.2698398903199</v>
      </c>
      <c r="F101" s="75">
        <f t="shared" si="12"/>
        <v>84.078312820208296</v>
      </c>
      <c r="G101" t="s">
        <v>158</v>
      </c>
      <c r="H101" t="s">
        <v>158</v>
      </c>
      <c r="I101" t="s">
        <v>33</v>
      </c>
      <c r="K101">
        <v>65287707</v>
      </c>
      <c r="L101" s="74">
        <v>44264</v>
      </c>
      <c r="M101" s="56" t="s">
        <v>149</v>
      </c>
      <c r="N101" s="56" t="s">
        <v>150</v>
      </c>
      <c r="O101" s="56" t="s">
        <v>151</v>
      </c>
      <c r="AA101" s="4"/>
      <c r="AB101" s="4"/>
    </row>
    <row r="102" spans="1:28" x14ac:dyDescent="0.2">
      <c r="A102">
        <v>471</v>
      </c>
      <c r="B102" t="s">
        <v>193</v>
      </c>
      <c r="C102">
        <v>686</v>
      </c>
      <c r="D102">
        <v>2763</v>
      </c>
      <c r="E102" s="76">
        <f t="shared" si="11"/>
        <v>3172.0216575714417</v>
      </c>
      <c r="F102" s="75">
        <f t="shared" si="12"/>
        <v>87.105332128009621</v>
      </c>
      <c r="G102" t="s">
        <v>158</v>
      </c>
      <c r="H102" t="s">
        <v>158</v>
      </c>
      <c r="I102" t="s">
        <v>33</v>
      </c>
      <c r="K102">
        <v>65287740</v>
      </c>
      <c r="L102" s="74">
        <v>44264</v>
      </c>
      <c r="M102" s="56" t="s">
        <v>149</v>
      </c>
      <c r="N102" s="56" t="s">
        <v>150</v>
      </c>
      <c r="O102" s="56" t="s">
        <v>151</v>
      </c>
      <c r="AA102" s="4"/>
      <c r="AB102" s="4"/>
    </row>
    <row r="103" spans="1:28" x14ac:dyDescent="0.2">
      <c r="A103">
        <v>472</v>
      </c>
      <c r="B103" t="s">
        <v>193</v>
      </c>
      <c r="C103">
        <v>625</v>
      </c>
      <c r="D103">
        <v>2061</v>
      </c>
      <c r="E103" s="76">
        <f t="shared" si="11"/>
        <v>2299.1184148155116</v>
      </c>
      <c r="F103" s="75">
        <f t="shared" si="12"/>
        <v>89.643055647717944</v>
      </c>
      <c r="G103" t="s">
        <v>158</v>
      </c>
      <c r="H103" t="s">
        <v>158</v>
      </c>
      <c r="I103" t="s">
        <v>33</v>
      </c>
      <c r="K103">
        <v>65287738</v>
      </c>
      <c r="L103" s="74">
        <v>44264</v>
      </c>
      <c r="M103" s="56" t="s">
        <v>149</v>
      </c>
      <c r="N103" s="56" t="s">
        <v>150</v>
      </c>
      <c r="O103" s="56" t="s">
        <v>151</v>
      </c>
      <c r="AA103" s="4"/>
      <c r="AB103" s="4"/>
    </row>
    <row r="104" spans="1:28" x14ac:dyDescent="0.2">
      <c r="A104">
        <v>473</v>
      </c>
      <c r="B104" t="s">
        <v>193</v>
      </c>
      <c r="C104">
        <v>602</v>
      </c>
      <c r="D104">
        <v>1831</v>
      </c>
      <c r="E104" s="76">
        <f t="shared" si="11"/>
        <v>2019.693527916985</v>
      </c>
      <c r="F104" s="75">
        <f t="shared" si="12"/>
        <v>90.657318780855107</v>
      </c>
      <c r="G104" t="s">
        <v>158</v>
      </c>
      <c r="H104" t="s">
        <v>158</v>
      </c>
      <c r="I104" t="s">
        <v>33</v>
      </c>
      <c r="K104">
        <v>65287711</v>
      </c>
      <c r="L104" s="74">
        <v>44264</v>
      </c>
      <c r="M104" s="56" t="s">
        <v>149</v>
      </c>
      <c r="N104" s="56" t="s">
        <v>150</v>
      </c>
      <c r="O104" s="56" t="s">
        <v>151</v>
      </c>
      <c r="AA104" s="4"/>
      <c r="AB104" s="4"/>
    </row>
    <row r="105" spans="1:28" x14ac:dyDescent="0.2">
      <c r="A105">
        <v>474</v>
      </c>
      <c r="B105" t="s">
        <v>193</v>
      </c>
      <c r="C105">
        <v>624</v>
      </c>
      <c r="D105">
        <v>1816</v>
      </c>
      <c r="E105" s="76">
        <f t="shared" si="11"/>
        <v>2286.4301691410869</v>
      </c>
      <c r="F105" s="75">
        <f t="shared" si="12"/>
        <v>79.425124130608921</v>
      </c>
      <c r="G105" t="s">
        <v>158</v>
      </c>
      <c r="H105" t="s">
        <v>158</v>
      </c>
      <c r="I105" t="s">
        <v>33</v>
      </c>
      <c r="K105">
        <v>65287709</v>
      </c>
      <c r="L105" s="74">
        <v>44264</v>
      </c>
      <c r="M105" s="56" t="s">
        <v>149</v>
      </c>
      <c r="N105" s="56" t="s">
        <v>150</v>
      </c>
      <c r="O105" s="56" t="s">
        <v>151</v>
      </c>
      <c r="AA105" s="4"/>
      <c r="AB105" s="4"/>
    </row>
    <row r="106" spans="1:28" x14ac:dyDescent="0.2">
      <c r="A106">
        <v>475</v>
      </c>
      <c r="B106" t="s">
        <v>193</v>
      </c>
      <c r="C106">
        <v>578</v>
      </c>
      <c r="D106">
        <v>1575</v>
      </c>
      <c r="E106" s="76">
        <f t="shared" si="11"/>
        <v>1754.7797319738354</v>
      </c>
      <c r="F106" s="75">
        <f t="shared" si="12"/>
        <v>89.754854771908427</v>
      </c>
      <c r="G106" t="s">
        <v>158</v>
      </c>
      <c r="H106" t="s">
        <v>158</v>
      </c>
      <c r="I106" t="s">
        <v>33</v>
      </c>
      <c r="K106">
        <v>65287706</v>
      </c>
      <c r="L106" s="74">
        <v>44264</v>
      </c>
      <c r="M106" s="56" t="s">
        <v>149</v>
      </c>
      <c r="N106" s="56" t="s">
        <v>150</v>
      </c>
      <c r="O106" s="56" t="s">
        <v>151</v>
      </c>
      <c r="AA106" s="4"/>
      <c r="AB106" s="4"/>
    </row>
    <row r="107" spans="1:28" x14ac:dyDescent="0.2">
      <c r="A107">
        <v>476</v>
      </c>
      <c r="B107" t="s">
        <v>193</v>
      </c>
      <c r="C107">
        <v>703</v>
      </c>
      <c r="D107">
        <v>3021</v>
      </c>
      <c r="E107" s="76">
        <f t="shared" si="11"/>
        <v>3452.0541793540947</v>
      </c>
      <c r="F107" s="75">
        <f t="shared" si="12"/>
        <v>87.513110833192414</v>
      </c>
      <c r="G107" t="s">
        <v>148</v>
      </c>
      <c r="H107" t="s">
        <v>158</v>
      </c>
      <c r="I107" t="s">
        <v>18</v>
      </c>
      <c r="K107">
        <v>65287683</v>
      </c>
      <c r="L107" s="74">
        <v>44264</v>
      </c>
      <c r="M107" s="56" t="s">
        <v>149</v>
      </c>
      <c r="N107" s="56" t="s">
        <v>150</v>
      </c>
      <c r="O107" s="56" t="s">
        <v>151</v>
      </c>
      <c r="P107" s="56" t="s">
        <v>200</v>
      </c>
      <c r="Q107">
        <v>52934</v>
      </c>
      <c r="AA107" s="4"/>
      <c r="AB107" s="4"/>
    </row>
    <row r="108" spans="1:28" x14ac:dyDescent="0.2">
      <c r="A108">
        <v>477</v>
      </c>
      <c r="B108" t="s">
        <v>193</v>
      </c>
      <c r="C108">
        <v>674</v>
      </c>
      <c r="D108">
        <v>2432</v>
      </c>
      <c r="E108" s="76">
        <f t="shared" si="11"/>
        <v>2984.3420786108891</v>
      </c>
      <c r="F108" s="75">
        <f t="shared" si="12"/>
        <v>81.491998435112848</v>
      </c>
      <c r="G108" t="s">
        <v>158</v>
      </c>
      <c r="H108" t="s">
        <v>158</v>
      </c>
      <c r="I108" t="s">
        <v>18</v>
      </c>
      <c r="K108">
        <v>65287722</v>
      </c>
      <c r="L108" s="74">
        <v>44264</v>
      </c>
      <c r="M108" s="56" t="s">
        <v>149</v>
      </c>
      <c r="N108" s="56" t="s">
        <v>150</v>
      </c>
      <c r="O108" s="56" t="s">
        <v>151</v>
      </c>
      <c r="AA108" s="4"/>
      <c r="AB108" s="4"/>
    </row>
    <row r="109" spans="1:28" x14ac:dyDescent="0.2">
      <c r="A109">
        <v>478</v>
      </c>
      <c r="B109" t="s">
        <v>193</v>
      </c>
      <c r="C109">
        <v>665</v>
      </c>
      <c r="D109">
        <v>2361</v>
      </c>
      <c r="E109" s="76">
        <f t="shared" si="11"/>
        <v>2848.8632713757215</v>
      </c>
      <c r="F109" s="75">
        <f t="shared" si="12"/>
        <v>82.875160198891137</v>
      </c>
      <c r="G109" t="s">
        <v>148</v>
      </c>
      <c r="H109" t="s">
        <v>158</v>
      </c>
      <c r="I109" t="s">
        <v>33</v>
      </c>
      <c r="K109">
        <v>65287761</v>
      </c>
      <c r="L109" s="74">
        <v>44264</v>
      </c>
      <c r="M109" s="56" t="s">
        <v>149</v>
      </c>
      <c r="N109" s="56" t="s">
        <v>150</v>
      </c>
      <c r="O109" s="56" t="s">
        <v>151</v>
      </c>
      <c r="AA109" s="4"/>
      <c r="AB109" s="4"/>
    </row>
    <row r="110" spans="1:28" x14ac:dyDescent="0.2">
      <c r="A110">
        <v>479</v>
      </c>
      <c r="B110" t="s">
        <v>193</v>
      </c>
      <c r="C110">
        <v>614</v>
      </c>
      <c r="D110">
        <v>2044</v>
      </c>
      <c r="E110" s="76">
        <f t="shared" si="11"/>
        <v>2162.2698398903199</v>
      </c>
      <c r="F110" s="75">
        <f t="shared" si="12"/>
        <v>94.530292301708329</v>
      </c>
      <c r="G110" t="s">
        <v>158</v>
      </c>
      <c r="H110" t="s">
        <v>158</v>
      </c>
      <c r="I110" t="s">
        <v>18</v>
      </c>
      <c r="K110">
        <v>65287697</v>
      </c>
      <c r="L110" s="74">
        <v>44264</v>
      </c>
      <c r="M110" s="56" t="s">
        <v>149</v>
      </c>
      <c r="N110" s="56" t="s">
        <v>150</v>
      </c>
      <c r="O110" s="56" t="s">
        <v>151</v>
      </c>
      <c r="AA110" s="4"/>
      <c r="AB110" s="4"/>
    </row>
    <row r="111" spans="1:28" x14ac:dyDescent="0.2">
      <c r="A111">
        <v>480</v>
      </c>
      <c r="B111" t="s">
        <v>193</v>
      </c>
      <c r="C111">
        <v>608</v>
      </c>
      <c r="D111">
        <v>1918</v>
      </c>
      <c r="E111" s="76">
        <f t="shared" si="11"/>
        <v>2090.1178294972915</v>
      </c>
      <c r="F111" s="75">
        <f t="shared" si="12"/>
        <v>91.765161414909855</v>
      </c>
      <c r="G111" t="s">
        <v>158</v>
      </c>
      <c r="H111" t="s">
        <v>158</v>
      </c>
      <c r="I111" t="s">
        <v>18</v>
      </c>
      <c r="K111">
        <v>65287693</v>
      </c>
      <c r="L111" s="74">
        <v>44264</v>
      </c>
      <c r="M111" s="56" t="s">
        <v>149</v>
      </c>
      <c r="N111" s="56" t="s">
        <v>150</v>
      </c>
      <c r="O111" s="56" t="s">
        <v>151</v>
      </c>
      <c r="AA111" s="4"/>
      <c r="AB111" s="4"/>
    </row>
    <row r="112" spans="1:28" x14ac:dyDescent="0.2">
      <c r="A112">
        <v>481</v>
      </c>
      <c r="B112" t="s">
        <v>193</v>
      </c>
      <c r="C112">
        <v>564</v>
      </c>
      <c r="D112">
        <v>1429</v>
      </c>
      <c r="E112" s="76">
        <f t="shared" si="11"/>
        <v>1612.2061866235044</v>
      </c>
      <c r="F112" s="75">
        <f t="shared" si="12"/>
        <v>88.636305446315205</v>
      </c>
      <c r="G112" t="s">
        <v>158</v>
      </c>
      <c r="H112" t="s">
        <v>158</v>
      </c>
      <c r="I112" t="s">
        <v>33</v>
      </c>
      <c r="K112">
        <v>65287717</v>
      </c>
      <c r="L112" s="74">
        <v>44264</v>
      </c>
      <c r="M112" s="56" t="s">
        <v>149</v>
      </c>
      <c r="N112" s="56" t="s">
        <v>150</v>
      </c>
      <c r="O112" s="56" t="s">
        <v>151</v>
      </c>
    </row>
    <row r="113" spans="1:17" x14ac:dyDescent="0.2">
      <c r="A113">
        <v>482</v>
      </c>
      <c r="B113" t="s">
        <v>193</v>
      </c>
      <c r="C113">
        <v>727</v>
      </c>
      <c r="D113">
        <v>3096</v>
      </c>
      <c r="E113" s="76">
        <f t="shared" si="11"/>
        <v>3876.7065134059399</v>
      </c>
      <c r="F113" s="75">
        <f t="shared" si="12"/>
        <v>79.861603897375304</v>
      </c>
      <c r="G113" t="s">
        <v>158</v>
      </c>
      <c r="H113" t="s">
        <v>158</v>
      </c>
      <c r="I113" t="s">
        <v>33</v>
      </c>
      <c r="K113">
        <v>65287078</v>
      </c>
      <c r="L113" s="74">
        <v>44264</v>
      </c>
      <c r="M113" s="56" t="s">
        <v>149</v>
      </c>
      <c r="N113" s="56" t="s">
        <v>150</v>
      </c>
      <c r="O113" s="56" t="s">
        <v>151</v>
      </c>
    </row>
    <row r="114" spans="1:17" x14ac:dyDescent="0.2">
      <c r="A114">
        <v>483</v>
      </c>
      <c r="B114" t="s">
        <v>193</v>
      </c>
      <c r="C114">
        <v>627</v>
      </c>
      <c r="D114">
        <v>1993</v>
      </c>
      <c r="E114" s="76">
        <f t="shared" si="11"/>
        <v>2324.6448960430521</v>
      </c>
      <c r="F114" s="75">
        <f t="shared" si="12"/>
        <v>85.733524436030251</v>
      </c>
      <c r="G114" t="s">
        <v>158</v>
      </c>
      <c r="H114" t="s">
        <v>158</v>
      </c>
      <c r="I114" t="s">
        <v>33</v>
      </c>
      <c r="K114">
        <v>65287758</v>
      </c>
      <c r="L114" s="74">
        <v>44264</v>
      </c>
      <c r="M114" s="56" t="s">
        <v>149</v>
      </c>
      <c r="N114" s="56" t="s">
        <v>150</v>
      </c>
      <c r="O114" s="56" t="s">
        <v>151</v>
      </c>
    </row>
    <row r="115" spans="1:17" x14ac:dyDescent="0.2">
      <c r="A115">
        <v>484</v>
      </c>
      <c r="B115" t="s">
        <v>193</v>
      </c>
      <c r="C115">
        <v>609</v>
      </c>
      <c r="D115">
        <v>1852</v>
      </c>
      <c r="E115" s="76">
        <f t="shared" si="11"/>
        <v>2102.0225142495519</v>
      </c>
      <c r="F115" s="75">
        <f t="shared" si="12"/>
        <v>88.105621488130765</v>
      </c>
      <c r="G115" t="s">
        <v>148</v>
      </c>
      <c r="H115" t="s">
        <v>158</v>
      </c>
      <c r="I115" t="s">
        <v>33</v>
      </c>
      <c r="K115">
        <v>65287762</v>
      </c>
      <c r="L115" s="74">
        <v>44264</v>
      </c>
      <c r="M115" s="56" t="s">
        <v>149</v>
      </c>
      <c r="N115" s="56" t="s">
        <v>150</v>
      </c>
      <c r="O115" s="56" t="s">
        <v>151</v>
      </c>
      <c r="P115" s="56" t="s">
        <v>200</v>
      </c>
      <c r="Q115">
        <v>52931</v>
      </c>
    </row>
    <row r="116" spans="1:17" x14ac:dyDescent="0.2">
      <c r="A116">
        <v>485</v>
      </c>
      <c r="B116" t="s">
        <v>193</v>
      </c>
      <c r="C116">
        <v>587</v>
      </c>
      <c r="D116">
        <v>1802</v>
      </c>
      <c r="E116" s="76">
        <f t="shared" si="11"/>
        <v>1851.0292345489634</v>
      </c>
      <c r="F116" s="75">
        <f t="shared" si="12"/>
        <v>97.351244721917624</v>
      </c>
      <c r="G116" t="s">
        <v>158</v>
      </c>
      <c r="H116" t="s">
        <v>158</v>
      </c>
      <c r="I116" t="s">
        <v>18</v>
      </c>
      <c r="K116">
        <v>65287754</v>
      </c>
      <c r="L116" s="74">
        <v>44264</v>
      </c>
      <c r="M116" s="56" t="s">
        <v>149</v>
      </c>
      <c r="N116" s="56" t="s">
        <v>150</v>
      </c>
      <c r="O116" s="56" t="s">
        <v>151</v>
      </c>
    </row>
    <row r="117" spans="1:17" x14ac:dyDescent="0.2">
      <c r="A117">
        <v>486</v>
      </c>
      <c r="B117" t="s">
        <v>193</v>
      </c>
      <c r="C117">
        <v>696</v>
      </c>
      <c r="D117">
        <v>2648</v>
      </c>
      <c r="E117" s="76">
        <f t="shared" si="11"/>
        <v>3334.7058553356142</v>
      </c>
      <c r="F117" s="75">
        <f t="shared" si="12"/>
        <v>79.407303518633668</v>
      </c>
      <c r="G117" t="s">
        <v>158</v>
      </c>
      <c r="H117" t="s">
        <v>158</v>
      </c>
      <c r="I117" t="s">
        <v>33</v>
      </c>
      <c r="K117">
        <v>65287744</v>
      </c>
      <c r="L117" s="74">
        <v>44264</v>
      </c>
      <c r="M117" s="56" t="s">
        <v>149</v>
      </c>
      <c r="N117" s="56" t="s">
        <v>150</v>
      </c>
      <c r="O117" s="56" t="s">
        <v>151</v>
      </c>
    </row>
    <row r="118" spans="1:17" x14ac:dyDescent="0.2">
      <c r="A118">
        <v>487</v>
      </c>
      <c r="B118" t="s">
        <v>193</v>
      </c>
      <c r="C118">
        <v>571</v>
      </c>
      <c r="D118">
        <v>1470</v>
      </c>
      <c r="E118" s="76">
        <f t="shared" si="11"/>
        <v>1682.4198746908323</v>
      </c>
      <c r="F118" s="75">
        <f t="shared" si="12"/>
        <v>87.374146139954064</v>
      </c>
      <c r="G118" t="s">
        <v>158</v>
      </c>
      <c r="H118" t="s">
        <v>158</v>
      </c>
      <c r="I118" t="s">
        <v>33</v>
      </c>
      <c r="K118">
        <v>65287698</v>
      </c>
      <c r="L118" s="74">
        <v>44264</v>
      </c>
      <c r="M118" s="56" t="s">
        <v>149</v>
      </c>
      <c r="N118" s="56" t="s">
        <v>150</v>
      </c>
      <c r="O118" s="56" t="s">
        <v>151</v>
      </c>
    </row>
    <row r="119" spans="1:17" x14ac:dyDescent="0.2">
      <c r="A119">
        <v>488</v>
      </c>
      <c r="B119" t="s">
        <v>193</v>
      </c>
      <c r="C119">
        <v>574</v>
      </c>
      <c r="D119">
        <v>1363</v>
      </c>
      <c r="E119" s="76">
        <f t="shared" si="11"/>
        <v>1713.1662108617304</v>
      </c>
      <c r="F119" s="75">
        <f t="shared" si="12"/>
        <v>79.56028967641177</v>
      </c>
      <c r="G119" t="s">
        <v>158</v>
      </c>
      <c r="H119" t="s">
        <v>158</v>
      </c>
      <c r="I119" t="s">
        <v>33</v>
      </c>
      <c r="K119">
        <v>65287690</v>
      </c>
      <c r="L119" s="74">
        <v>44264</v>
      </c>
      <c r="M119" s="56" t="s">
        <v>149</v>
      </c>
      <c r="N119" s="56" t="s">
        <v>150</v>
      </c>
      <c r="O119" s="56" t="s">
        <v>151</v>
      </c>
    </row>
    <row r="120" spans="1:17" x14ac:dyDescent="0.2">
      <c r="A120">
        <v>489</v>
      </c>
      <c r="B120" t="s">
        <v>193</v>
      </c>
      <c r="C120">
        <v>670</v>
      </c>
      <c r="D120">
        <v>2357</v>
      </c>
      <c r="E120" s="76">
        <f t="shared" si="11"/>
        <v>2923.5768757044161</v>
      </c>
      <c r="F120" s="75">
        <f t="shared" si="12"/>
        <v>80.620421497625131</v>
      </c>
      <c r="G120" t="s">
        <v>158</v>
      </c>
      <c r="H120" t="s">
        <v>158</v>
      </c>
      <c r="I120" t="s">
        <v>33</v>
      </c>
      <c r="K120">
        <v>65287750</v>
      </c>
      <c r="L120" s="74">
        <v>44264</v>
      </c>
      <c r="M120" s="56" t="s">
        <v>149</v>
      </c>
      <c r="N120" s="56" t="s">
        <v>150</v>
      </c>
      <c r="O120" s="56" t="s">
        <v>151</v>
      </c>
    </row>
    <row r="121" spans="1:17" x14ac:dyDescent="0.2">
      <c r="A121">
        <v>490</v>
      </c>
      <c r="B121" t="s">
        <v>193</v>
      </c>
      <c r="C121">
        <v>703</v>
      </c>
      <c r="D121">
        <v>3101</v>
      </c>
      <c r="E121" s="76">
        <f t="shared" si="11"/>
        <v>3452.0541793540947</v>
      </c>
      <c r="F121" s="75">
        <f t="shared" si="12"/>
        <v>89.830571563631139</v>
      </c>
      <c r="G121" t="s">
        <v>158</v>
      </c>
      <c r="H121" t="s">
        <v>158</v>
      </c>
      <c r="I121" t="s">
        <v>18</v>
      </c>
      <c r="K121">
        <v>65287681</v>
      </c>
      <c r="L121" s="74">
        <v>44264</v>
      </c>
      <c r="M121" s="56" t="s">
        <v>149</v>
      </c>
      <c r="N121" s="56" t="s">
        <v>150</v>
      </c>
      <c r="O121" s="56" t="s">
        <v>151</v>
      </c>
    </row>
    <row r="122" spans="1:17" x14ac:dyDescent="0.2">
      <c r="A122">
        <v>491</v>
      </c>
      <c r="B122" t="s">
        <v>193</v>
      </c>
      <c r="C122">
        <v>614</v>
      </c>
      <c r="D122">
        <v>2186</v>
      </c>
      <c r="E122" s="76">
        <f t="shared" si="11"/>
        <v>2162.2698398903199</v>
      </c>
      <c r="F122" s="75">
        <f t="shared" si="12"/>
        <v>101.09746525026144</v>
      </c>
      <c r="G122" t="s">
        <v>158</v>
      </c>
      <c r="H122" t="s">
        <v>158</v>
      </c>
      <c r="I122" t="s">
        <v>33</v>
      </c>
      <c r="K122">
        <v>65287751</v>
      </c>
      <c r="L122" s="74">
        <v>44264</v>
      </c>
      <c r="M122" s="56" t="s">
        <v>149</v>
      </c>
      <c r="N122" s="56" t="s">
        <v>150</v>
      </c>
      <c r="O122" s="56" t="s">
        <v>151</v>
      </c>
    </row>
    <row r="123" spans="1:17" x14ac:dyDescent="0.2">
      <c r="A123">
        <v>492</v>
      </c>
      <c r="B123" t="s">
        <v>193</v>
      </c>
      <c r="C123">
        <v>602</v>
      </c>
      <c r="D123">
        <v>1626</v>
      </c>
      <c r="E123" s="76">
        <f t="shared" si="11"/>
        <v>2019.693527916985</v>
      </c>
      <c r="F123" s="75">
        <f t="shared" si="12"/>
        <v>80.507263974697111</v>
      </c>
      <c r="G123" t="s">
        <v>158</v>
      </c>
      <c r="H123" t="s">
        <v>158</v>
      </c>
      <c r="I123" t="s">
        <v>33</v>
      </c>
      <c r="K123">
        <v>65287687</v>
      </c>
      <c r="L123" s="74">
        <v>44264</v>
      </c>
      <c r="M123" s="56" t="s">
        <v>149</v>
      </c>
      <c r="N123" s="56" t="s">
        <v>150</v>
      </c>
      <c r="O123" s="56" t="s">
        <v>151</v>
      </c>
    </row>
  </sheetData>
  <sortState xmlns:xlrd2="http://schemas.microsoft.com/office/spreadsheetml/2017/richdata2" ref="A2:AD81">
    <sortCondition ref="J2:J81"/>
  </sortState>
  <phoneticPr fontId="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2020 Fall Sampling Data</vt:lpstr>
      <vt:lpstr>2019 Spring Conf.</vt:lpstr>
      <vt:lpstr>2020 Spring Conf.</vt:lpstr>
      <vt:lpstr>2021 Spring Conf.</vt:lpstr>
      <vt:lpstr>Woody_Debris</vt:lpstr>
    </vt:vector>
  </TitlesOfParts>
  <Company>NDSU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Carlson</dc:creator>
  <cp:lastModifiedBy>Microsoft Office User</cp:lastModifiedBy>
  <dcterms:created xsi:type="dcterms:W3CDTF">2020-09-23T11:20:02Z</dcterms:created>
  <dcterms:modified xsi:type="dcterms:W3CDTF">2021-08-30T15:08:59Z</dcterms:modified>
</cp:coreProperties>
</file>