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Design\02.DataTable\03.SampleDapp\"/>
    </mc:Choice>
  </mc:AlternateContent>
  <bookViews>
    <workbookView xWindow="0" yWindow="468" windowWidth="6156" windowHeight="2388" activeTab="2"/>
  </bookViews>
  <sheets>
    <sheet name="Description" sheetId="1" r:id="rId1"/>
    <sheet name="Card" sheetId="2" r:id="rId2"/>
    <sheet name="DefaultDeck" sheetId="4" r:id="rId3"/>
  </sheets>
  <externalReferences>
    <externalReference r:id="rId4"/>
  </externalReferenc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O19" i="2" l="1"/>
  <c r="N19" i="2"/>
  <c r="M19" i="2"/>
  <c r="O21" i="2"/>
  <c r="N21" i="2"/>
  <c r="M21" i="2"/>
  <c r="O20" i="2"/>
  <c r="N20" i="2"/>
  <c r="M20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U19" i="2" l="1"/>
  <c r="U21" i="2"/>
  <c r="U20" i="2"/>
  <c r="U17" i="2"/>
  <c r="U16" i="2"/>
  <c r="U15" i="2"/>
  <c r="U14" i="2"/>
  <c r="U13" i="2"/>
  <c r="U12" i="2"/>
  <c r="U11" i="2"/>
  <c r="U10" i="2"/>
  <c r="U9" i="2"/>
  <c r="U7" i="2"/>
  <c r="U6" i="2"/>
  <c r="U5" i="2"/>
  <c r="U3" i="2"/>
  <c r="AB18" i="2" l="1"/>
  <c r="AA18" i="2"/>
  <c r="Z18" i="2"/>
  <c r="Y18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20" i="2"/>
  <c r="AC21" i="2"/>
  <c r="AC19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0" i="2"/>
  <c r="X21" i="2"/>
  <c r="X19" i="2"/>
  <c r="X2" i="2"/>
  <c r="W12" i="2"/>
  <c r="W13" i="2"/>
  <c r="W14" i="2"/>
  <c r="W15" i="2"/>
  <c r="W16" i="2"/>
  <c r="W17" i="2"/>
  <c r="W18" i="2"/>
  <c r="W20" i="2"/>
  <c r="W21" i="2"/>
  <c r="W19" i="2"/>
  <c r="W2" i="2"/>
  <c r="W3" i="2"/>
  <c r="W4" i="2"/>
  <c r="W5" i="2"/>
  <c r="W6" i="2"/>
  <c r="W7" i="2"/>
  <c r="W8" i="2"/>
  <c r="W9" i="2"/>
  <c r="W10" i="2"/>
  <c r="W11" i="2"/>
  <c r="T19" i="2"/>
  <c r="T15" i="2"/>
  <c r="T14" i="2"/>
  <c r="T11" i="2"/>
  <c r="T9" i="2"/>
  <c r="T5" i="2"/>
  <c r="D19" i="2"/>
  <c r="D21" i="2"/>
  <c r="D15" i="2"/>
  <c r="D14" i="2"/>
  <c r="D9" i="2"/>
  <c r="D8" i="2"/>
  <c r="D20" i="2"/>
  <c r="D17" i="2"/>
  <c r="D13" i="2"/>
  <c r="D12" i="2"/>
  <c r="D10" i="2"/>
  <c r="D7" i="2"/>
  <c r="D6" i="2"/>
  <c r="D16" i="2"/>
  <c r="D11" i="2"/>
  <c r="D5" i="2"/>
  <c r="D18" i="2"/>
  <c r="D4" i="2"/>
  <c r="D2" i="2"/>
  <c r="R14" i="2"/>
  <c r="S14" i="2"/>
  <c r="Q15" i="2"/>
  <c r="R15" i="2"/>
  <c r="S15" i="2"/>
  <c r="R20" i="2"/>
  <c r="S20" i="2"/>
  <c r="Q21" i="2"/>
  <c r="R21" i="2"/>
  <c r="S21" i="2"/>
  <c r="R19" i="2"/>
  <c r="S19" i="2"/>
  <c r="S11" i="2"/>
  <c r="R11" i="2"/>
  <c r="S10" i="2"/>
  <c r="R10" i="2"/>
  <c r="Q10" i="2"/>
  <c r="S9" i="2"/>
  <c r="R9" i="2"/>
  <c r="Q9" i="2"/>
  <c r="S8" i="2"/>
  <c r="R8" i="2"/>
  <c r="S7" i="2"/>
  <c r="R7" i="2"/>
  <c r="S6" i="2"/>
  <c r="R6" i="2"/>
  <c r="Q6" i="2"/>
  <c r="S5" i="2"/>
  <c r="R5" i="2"/>
  <c r="S4" i="2"/>
  <c r="R4" i="2"/>
  <c r="Q4" i="2"/>
  <c r="B1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C2" i="2"/>
  <c r="C20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I19" i="2"/>
  <c r="I21" i="2"/>
  <c r="I20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Q2" i="2"/>
  <c r="R2" i="2"/>
  <c r="S2" i="2"/>
  <c r="V17" i="2" l="1"/>
  <c r="V13" i="2"/>
  <c r="V19" i="2"/>
  <c r="V21" i="2"/>
  <c r="V14" i="2"/>
  <c r="V2" i="2"/>
  <c r="V20" i="2"/>
  <c r="V16" i="2"/>
  <c r="V12" i="2"/>
  <c r="V15" i="2"/>
  <c r="V10" i="2"/>
  <c r="V11" i="2"/>
  <c r="V7" i="2"/>
  <c r="V9" i="2"/>
  <c r="V6" i="2"/>
  <c r="V4" i="2"/>
  <c r="V8" i="2"/>
  <c r="V5" i="2"/>
  <c r="P20" i="2"/>
  <c r="P12" i="2"/>
  <c r="P16" i="2"/>
  <c r="P11" i="2"/>
  <c r="Q11" i="2"/>
  <c r="Q19" i="2"/>
  <c r="P19" i="2"/>
  <c r="P17" i="2"/>
  <c r="P13" i="2"/>
  <c r="P14" i="2"/>
  <c r="P7" i="2"/>
  <c r="Q7" i="2"/>
  <c r="P5" i="2"/>
  <c r="P8" i="2"/>
  <c r="P6" i="2"/>
  <c r="P9" i="2"/>
  <c r="P21" i="2"/>
  <c r="Q5" i="2"/>
  <c r="Q8" i="2"/>
  <c r="Q14" i="2"/>
  <c r="P4" i="2"/>
  <c r="P10" i="2"/>
  <c r="Q20" i="2"/>
  <c r="P15" i="2"/>
  <c r="P2" i="2"/>
  <c r="V18" i="2"/>
  <c r="P3" i="2" l="1"/>
  <c r="I3" i="2"/>
  <c r="R3" i="2" l="1"/>
  <c r="S3" i="2"/>
  <c r="Q12" i="2"/>
  <c r="R12" i="2"/>
  <c r="S12" i="2"/>
  <c r="Q13" i="2"/>
  <c r="R13" i="2"/>
  <c r="S13" i="2"/>
  <c r="Q16" i="2"/>
  <c r="R16" i="2"/>
  <c r="S16" i="2"/>
  <c r="R17" i="2"/>
  <c r="S17" i="2"/>
  <c r="Q17" i="2" l="1"/>
  <c r="Q3" i="2"/>
  <c r="D3" i="2" l="1"/>
  <c r="C21" i="2"/>
  <c r="C3" i="2"/>
  <c r="V3" i="2" l="1"/>
</calcChain>
</file>

<file path=xl/sharedStrings.xml><?xml version="1.0" encoding="utf-8"?>
<sst xmlns="http://schemas.openxmlformats.org/spreadsheetml/2006/main" count="206" uniqueCount="107">
  <si>
    <t>ID:int:Key</t>
    <phoneticPr fontId="1" type="noConversion"/>
  </si>
  <si>
    <t>grade:int</t>
    <phoneticPr fontId="1" type="noConversion"/>
  </si>
  <si>
    <t>level:int</t>
    <phoneticPr fontId="1" type="noConversion"/>
  </si>
  <si>
    <t>damage:int</t>
    <phoneticPr fontId="1" type="noConversion"/>
  </si>
  <si>
    <t>hp:int</t>
    <phoneticPr fontId="1" type="noConversion"/>
  </si>
  <si>
    <t>cardRuleString:string</t>
    <phoneticPr fontId="1" type="noConversion"/>
  </si>
  <si>
    <t>cardNameString:string</t>
    <phoneticPr fontId="1" type="noConversion"/>
  </si>
  <si>
    <t>jobType:JobType</t>
    <phoneticPr fontId="1" type="noConversion"/>
  </si>
  <si>
    <t>cardType:CardType</t>
    <phoneticPr fontId="1" type="noConversion"/>
  </si>
  <si>
    <t>cardRuleFunc:int</t>
    <phoneticPr fontId="1" type="noConversion"/>
  </si>
  <si>
    <t>MIN</t>
    <phoneticPr fontId="1" type="noConversion"/>
  </si>
  <si>
    <t>MAX</t>
    <phoneticPr fontId="1" type="noConversion"/>
  </si>
  <si>
    <t>subTypeString1:string</t>
    <phoneticPr fontId="1" type="noConversion"/>
  </si>
  <si>
    <t>subTypeString2:string</t>
    <phoneticPr fontId="1" type="noConversion"/>
  </si>
  <si>
    <t>subTypeString3:string</t>
    <phoneticPr fontId="1" type="noConversion"/>
  </si>
  <si>
    <t>subType1:SubType</t>
    <phoneticPr fontId="1" type="noConversion"/>
  </si>
  <si>
    <t>subType2:SubType</t>
    <phoneticPr fontId="1" type="noConversion"/>
  </si>
  <si>
    <t>subType3:SubType</t>
    <phoneticPr fontId="1" type="noConversion"/>
  </si>
  <si>
    <t>cardActionCount:int</t>
    <phoneticPr fontId="1" type="noConversion"/>
  </si>
  <si>
    <t>cardActionFunc1:int</t>
    <phoneticPr fontId="1" type="noConversion"/>
  </si>
  <si>
    <t>cardActionFunc2:int</t>
    <phoneticPr fontId="1" type="noConversion"/>
  </si>
  <si>
    <t>cardActionFunc3:int</t>
    <phoneticPr fontId="1" type="noConversion"/>
  </si>
  <si>
    <t>subTypeCount:int</t>
    <phoneticPr fontId="1" type="noConversion"/>
  </si>
  <si>
    <t>카드 유니크 아이디</t>
    <phoneticPr fontId="1" type="noConversion"/>
  </si>
  <si>
    <t>카드 이름 스트링</t>
    <phoneticPr fontId="1" type="noConversion"/>
  </si>
  <si>
    <t>직업 타입</t>
    <phoneticPr fontId="1" type="noConversion"/>
  </si>
  <si>
    <t>ENUM</t>
    <phoneticPr fontId="1" type="noConversion"/>
  </si>
  <si>
    <t xml:space="preserve">카드 타입 </t>
    <phoneticPr fontId="1" type="noConversion"/>
  </si>
  <si>
    <t>카드 등급</t>
    <phoneticPr fontId="1" type="noConversion"/>
  </si>
  <si>
    <t>카드 레벨</t>
    <phoneticPr fontId="1" type="noConversion"/>
  </si>
  <si>
    <t>공격력</t>
    <phoneticPr fontId="1" type="noConversion"/>
  </si>
  <si>
    <t>HP</t>
    <phoneticPr fontId="1" type="noConversion"/>
  </si>
  <si>
    <t>ENUM</t>
    <phoneticPr fontId="1" type="noConversion"/>
  </si>
  <si>
    <t>서브타입1</t>
    <phoneticPr fontId="1" type="noConversion"/>
  </si>
  <si>
    <t>서브타입 개수</t>
    <phoneticPr fontId="1" type="noConversion"/>
  </si>
  <si>
    <t>최대 3개</t>
    <phoneticPr fontId="1" type="noConversion"/>
  </si>
  <si>
    <t>서브타입2</t>
    <phoneticPr fontId="1" type="noConversion"/>
  </si>
  <si>
    <t>서브타입3</t>
    <phoneticPr fontId="1" type="noConversion"/>
  </si>
  <si>
    <t>서브타입 스트링</t>
    <phoneticPr fontId="1" type="noConversion"/>
  </si>
  <si>
    <t>카드 룰 기능</t>
    <phoneticPr fontId="1" type="noConversion"/>
  </si>
  <si>
    <t>카드 룰 스트링</t>
    <phoneticPr fontId="1" type="noConversion"/>
  </si>
  <si>
    <t>카드 액션 개수</t>
    <phoneticPr fontId="1" type="noConversion"/>
  </si>
  <si>
    <t>카드 액션 1</t>
    <phoneticPr fontId="1" type="noConversion"/>
  </si>
  <si>
    <t>Action 테이블</t>
    <phoneticPr fontId="1" type="noConversion"/>
  </si>
  <si>
    <t>Rule 테이블</t>
    <phoneticPr fontId="1" type="noConversion"/>
  </si>
  <si>
    <t>액션 스트링</t>
    <phoneticPr fontId="1" type="noConversion"/>
  </si>
  <si>
    <t>카드 액션 2</t>
    <phoneticPr fontId="1" type="noConversion"/>
  </si>
  <si>
    <t>카드 액션 3</t>
    <phoneticPr fontId="1" type="noConversion"/>
  </si>
  <si>
    <t>스트링테이블</t>
    <phoneticPr fontId="1" type="noConversion"/>
  </si>
  <si>
    <t>illustFile:string</t>
    <phoneticPr fontId="1" type="noConversion"/>
  </si>
  <si>
    <t>deckCard:intarray</t>
    <phoneticPr fontId="1" type="noConversion"/>
  </si>
  <si>
    <t>heroCard:int</t>
    <phoneticPr fontId="1" type="noConversion"/>
  </si>
  <si>
    <t>cardActionUIStr1:string</t>
    <phoneticPr fontId="1" type="noConversion"/>
  </si>
  <si>
    <t>cardActionUIStr3:string</t>
    <phoneticPr fontId="1" type="noConversion"/>
  </si>
  <si>
    <t>cardActionString1:string</t>
    <phoneticPr fontId="1" type="noConversion"/>
  </si>
  <si>
    <t>cardActionString2:string</t>
    <phoneticPr fontId="1" type="noConversion"/>
  </si>
  <si>
    <t>cardActionString3:string</t>
    <phoneticPr fontId="1" type="noConversion"/>
  </si>
  <si>
    <t>카드 일러스트</t>
    <phoneticPr fontId="1" type="noConversion"/>
  </si>
  <si>
    <t>cardActionUIStr2:string</t>
    <phoneticPr fontId="1" type="noConversion"/>
  </si>
  <si>
    <t>UI 표시 스트링</t>
    <phoneticPr fontId="1" type="noConversion"/>
  </si>
  <si>
    <t>M003</t>
  </si>
  <si>
    <t>M026</t>
  </si>
  <si>
    <t>I001</t>
  </si>
  <si>
    <t>I002</t>
  </si>
  <si>
    <t>T001</t>
  </si>
  <si>
    <t>T002</t>
  </si>
  <si>
    <t>subTypeList:intarray</t>
    <phoneticPr fontId="1" type="noConversion"/>
  </si>
  <si>
    <t>#subType2</t>
    <phoneticPr fontId="1" type="noConversion"/>
  </si>
  <si>
    <t>#subType1</t>
    <phoneticPr fontId="1" type="noConversion"/>
  </si>
  <si>
    <t>#subType3</t>
    <phoneticPr fontId="1" type="noConversion"/>
  </si>
  <si>
    <t>#STEnum1</t>
    <phoneticPr fontId="1" type="noConversion"/>
  </si>
  <si>
    <t>#STEnum2</t>
    <phoneticPr fontId="1" type="noConversion"/>
  </si>
  <si>
    <t>#STEnum3</t>
    <phoneticPr fontId="1" type="noConversion"/>
  </si>
  <si>
    <t>M024</t>
  </si>
  <si>
    <t>M013</t>
  </si>
  <si>
    <t>M002</t>
  </si>
  <si>
    <t>I004</t>
  </si>
  <si>
    <t>M025</t>
  </si>
  <si>
    <t>I005</t>
  </si>
  <si>
    <t>None</t>
    <phoneticPr fontId="1" type="noConversion"/>
  </si>
  <si>
    <t>modelPrefab:string</t>
  </si>
  <si>
    <t>Mon_SkullArcher</t>
  </si>
  <si>
    <t>Cha_Crowlancer</t>
  </si>
  <si>
    <t>damageEffectBone:string</t>
  </si>
  <si>
    <t>Center</t>
  </si>
  <si>
    <t>damageEffectPath:stringarray</t>
  </si>
  <si>
    <t>ef_claw</t>
  </si>
  <si>
    <t>ef_hit_magic</t>
  </si>
  <si>
    <t>ef_electricity_main</t>
  </si>
  <si>
    <t>castEffectPrefab:string</t>
  </si>
  <si>
    <t>isMeleeAttack:bool</t>
  </si>
  <si>
    <t>Effect_n1/hit_arrow_0;Effect_n1/hit_arrow_1</t>
    <phoneticPr fontId="1" type="noConversion"/>
  </si>
  <si>
    <t>Mon_ShiningLich</t>
    <phoneticPr fontId="1" type="noConversion"/>
  </si>
  <si>
    <t>Effect_n1/ef_skullhit</t>
    <phoneticPr fontId="1" type="noConversion"/>
  </si>
  <si>
    <t>Mon_StoneGolem</t>
    <phoneticPr fontId="1" type="noConversion"/>
  </si>
  <si>
    <t>Mon_Cyclop</t>
    <phoneticPr fontId="1" type="noConversion"/>
  </si>
  <si>
    <t>Mon_Orkning</t>
    <phoneticPr fontId="1" type="noConversion"/>
  </si>
  <si>
    <t>Effect_n1/ef_ork_ax_hit</t>
    <phoneticPr fontId="1" type="noConversion"/>
  </si>
  <si>
    <t>Mon_DeathMarshal</t>
    <phoneticPr fontId="1" type="noConversion"/>
  </si>
  <si>
    <t>Effect_n1/ef_hit_dia</t>
    <phoneticPr fontId="1" type="noConversion"/>
  </si>
  <si>
    <t>Mon_Diabo</t>
    <phoneticPr fontId="1" type="noConversion"/>
  </si>
  <si>
    <t>GearEmeraldRing</t>
    <phoneticPr fontId="1" type="noConversion"/>
  </si>
  <si>
    <t>GearShieldOfDarkness</t>
    <phoneticPr fontId="1" type="noConversion"/>
  </si>
  <si>
    <t>GearGlovesOfAssassin</t>
    <phoneticPr fontId="1" type="noConversion"/>
  </si>
  <si>
    <t>GearHammerOfSkull</t>
    <phoneticPr fontId="1" type="noConversion"/>
  </si>
  <si>
    <t>Mon_Goyle</t>
    <phoneticPr fontId="1" type="noConversion"/>
  </si>
  <si>
    <t>1025;1026;1027;1027;1029;1030;1032;1032;1033;1034;1035;1036;1036;1038;1039;1040;1040;1041;1042;1042;1043;1045;1045;1046;1048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</si>
</sst>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7" borderId="2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Tech/Design/02.DataTable/02.OpenVersion/Data_En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Enum"/>
    </sheetNames>
    <sheetDataSet>
      <sheetData sheetId="0"/>
      <sheetData sheetId="1">
        <row r="3">
          <cell r="A3" t="str">
            <v>bowman</v>
          </cell>
          <cell r="I3" t="str">
            <v>hero</v>
          </cell>
        </row>
        <row r="4">
          <cell r="A4" t="str">
            <v>magician</v>
          </cell>
          <cell r="I4" t="str">
            <v>monster</v>
          </cell>
        </row>
        <row r="5">
          <cell r="I5" t="str">
            <v>magic</v>
          </cell>
        </row>
        <row r="6">
          <cell r="I6" t="str">
            <v>gear</v>
          </cell>
        </row>
        <row r="68">
          <cell r="E68" t="str">
            <v>None</v>
          </cell>
          <cell r="F68">
            <v>0</v>
          </cell>
        </row>
        <row r="69">
          <cell r="E69" t="str">
            <v>M001</v>
          </cell>
          <cell r="F69">
            <v>1</v>
          </cell>
        </row>
        <row r="70">
          <cell r="E70" t="str">
            <v>M002</v>
          </cell>
          <cell r="F70">
            <v>2</v>
          </cell>
        </row>
        <row r="71">
          <cell r="E71" t="str">
            <v>M003</v>
          </cell>
          <cell r="F71">
            <v>3</v>
          </cell>
        </row>
        <row r="72">
          <cell r="E72" t="str">
            <v>M004</v>
          </cell>
          <cell r="F72">
            <v>4</v>
          </cell>
        </row>
        <row r="73">
          <cell r="E73" t="str">
            <v>M005</v>
          </cell>
          <cell r="F73">
            <v>5</v>
          </cell>
        </row>
        <row r="74">
          <cell r="E74" t="str">
            <v>M006</v>
          </cell>
          <cell r="F74">
            <v>6</v>
          </cell>
        </row>
        <row r="75">
          <cell r="E75" t="str">
            <v>M007</v>
          </cell>
          <cell r="F75">
            <v>7</v>
          </cell>
        </row>
        <row r="76">
          <cell r="E76" t="str">
            <v>M008</v>
          </cell>
          <cell r="F76">
            <v>8</v>
          </cell>
        </row>
        <row r="77">
          <cell r="E77" t="str">
            <v>M009</v>
          </cell>
          <cell r="F77">
            <v>9</v>
          </cell>
        </row>
        <row r="78">
          <cell r="E78" t="str">
            <v>M010</v>
          </cell>
          <cell r="F78">
            <v>10</v>
          </cell>
        </row>
        <row r="79">
          <cell r="E79" t="str">
            <v>M011</v>
          </cell>
          <cell r="F79">
            <v>11</v>
          </cell>
        </row>
        <row r="80">
          <cell r="E80" t="str">
            <v>M012</v>
          </cell>
          <cell r="F80">
            <v>12</v>
          </cell>
        </row>
        <row r="81">
          <cell r="E81" t="str">
            <v>M013</v>
          </cell>
          <cell r="F81">
            <v>13</v>
          </cell>
        </row>
        <row r="82">
          <cell r="E82" t="str">
            <v>M014</v>
          </cell>
          <cell r="F82">
            <v>14</v>
          </cell>
        </row>
        <row r="83">
          <cell r="E83" t="str">
            <v>M015</v>
          </cell>
          <cell r="F83">
            <v>15</v>
          </cell>
        </row>
        <row r="84">
          <cell r="E84" t="str">
            <v>M016</v>
          </cell>
          <cell r="F84">
            <v>16</v>
          </cell>
        </row>
        <row r="85">
          <cell r="E85" t="str">
            <v>M017</v>
          </cell>
          <cell r="F85">
            <v>17</v>
          </cell>
        </row>
        <row r="86">
          <cell r="E86" t="str">
            <v>M018</v>
          </cell>
          <cell r="F86">
            <v>18</v>
          </cell>
        </row>
        <row r="87">
          <cell r="E87" t="str">
            <v>M019</v>
          </cell>
          <cell r="F87">
            <v>19</v>
          </cell>
        </row>
        <row r="88">
          <cell r="E88" t="str">
            <v>M020</v>
          </cell>
          <cell r="F88">
            <v>20</v>
          </cell>
        </row>
        <row r="89">
          <cell r="E89" t="str">
            <v>M021</v>
          </cell>
          <cell r="F89">
            <v>21</v>
          </cell>
        </row>
        <row r="90">
          <cell r="E90" t="str">
            <v>M022</v>
          </cell>
          <cell r="F90">
            <v>22</v>
          </cell>
        </row>
        <row r="91">
          <cell r="E91" t="str">
            <v>M023</v>
          </cell>
          <cell r="F91">
            <v>23</v>
          </cell>
        </row>
        <row r="92">
          <cell r="E92" t="str">
            <v>M024</v>
          </cell>
          <cell r="F92">
            <v>24</v>
          </cell>
        </row>
        <row r="93">
          <cell r="E93" t="str">
            <v>M025</v>
          </cell>
          <cell r="F93">
            <v>25</v>
          </cell>
        </row>
        <row r="94">
          <cell r="E94" t="str">
            <v>M026</v>
          </cell>
          <cell r="F94">
            <v>26</v>
          </cell>
        </row>
        <row r="95">
          <cell r="E95" t="str">
            <v>M027</v>
          </cell>
          <cell r="F95">
            <v>27</v>
          </cell>
        </row>
        <row r="96">
          <cell r="E96" t="str">
            <v>M028</v>
          </cell>
          <cell r="F96">
            <v>28</v>
          </cell>
        </row>
        <row r="97">
          <cell r="E97" t="str">
            <v>M029</v>
          </cell>
          <cell r="F97">
            <v>29</v>
          </cell>
        </row>
        <row r="98">
          <cell r="E98" t="str">
            <v>M030</v>
          </cell>
          <cell r="F98">
            <v>30</v>
          </cell>
        </row>
        <row r="99">
          <cell r="E99" t="str">
            <v>M031</v>
          </cell>
          <cell r="F99">
            <v>31</v>
          </cell>
        </row>
        <row r="100">
          <cell r="E100" t="str">
            <v>M032</v>
          </cell>
          <cell r="F100">
            <v>32</v>
          </cell>
        </row>
        <row r="101">
          <cell r="E101" t="str">
            <v>M033</v>
          </cell>
          <cell r="F101">
            <v>33</v>
          </cell>
        </row>
        <row r="102">
          <cell r="E102" t="str">
            <v>M034</v>
          </cell>
          <cell r="F102">
            <v>34</v>
          </cell>
        </row>
        <row r="103">
          <cell r="E103" t="str">
            <v>M035</v>
          </cell>
          <cell r="F103">
            <v>35</v>
          </cell>
        </row>
        <row r="104">
          <cell r="E104" t="str">
            <v>M036</v>
          </cell>
          <cell r="F104">
            <v>36</v>
          </cell>
        </row>
        <row r="105">
          <cell r="E105" t="str">
            <v>M037</v>
          </cell>
          <cell r="F105">
            <v>37</v>
          </cell>
        </row>
        <row r="106">
          <cell r="E106" t="str">
            <v>M038</v>
          </cell>
          <cell r="F106">
            <v>38</v>
          </cell>
        </row>
        <row r="107">
          <cell r="E107" t="str">
            <v>M039</v>
          </cell>
          <cell r="F107">
            <v>39</v>
          </cell>
        </row>
        <row r="108">
          <cell r="E108" t="str">
            <v>M040</v>
          </cell>
          <cell r="F108">
            <v>40</v>
          </cell>
        </row>
        <row r="109">
          <cell r="E109" t="str">
            <v>M041</v>
          </cell>
          <cell r="F109">
            <v>41</v>
          </cell>
        </row>
        <row r="110">
          <cell r="E110" t="str">
            <v>M042</v>
          </cell>
          <cell r="F110">
            <v>42</v>
          </cell>
        </row>
        <row r="111">
          <cell r="E111" t="str">
            <v>M043</v>
          </cell>
          <cell r="F111">
            <v>43</v>
          </cell>
        </row>
        <row r="112">
          <cell r="E112" t="str">
            <v>M044</v>
          </cell>
          <cell r="F112">
            <v>44</v>
          </cell>
        </row>
        <row r="113">
          <cell r="E113" t="str">
            <v>M045</v>
          </cell>
          <cell r="F113">
            <v>45</v>
          </cell>
        </row>
        <row r="114">
          <cell r="E114" t="str">
            <v>M046</v>
          </cell>
          <cell r="F114">
            <v>46</v>
          </cell>
        </row>
        <row r="115">
          <cell r="E115" t="str">
            <v>M047</v>
          </cell>
          <cell r="F115">
            <v>47</v>
          </cell>
        </row>
        <row r="116">
          <cell r="E116" t="str">
            <v>M048</v>
          </cell>
          <cell r="F116">
            <v>48</v>
          </cell>
        </row>
        <row r="117">
          <cell r="E117" t="str">
            <v>M049</v>
          </cell>
          <cell r="F117">
            <v>49</v>
          </cell>
        </row>
        <row r="118">
          <cell r="E118" t="str">
            <v>M050</v>
          </cell>
          <cell r="F118">
            <v>50</v>
          </cell>
        </row>
        <row r="119">
          <cell r="E119" t="str">
            <v>M051</v>
          </cell>
          <cell r="F119">
            <v>51</v>
          </cell>
        </row>
        <row r="120">
          <cell r="E120" t="str">
            <v>M052</v>
          </cell>
          <cell r="F120">
            <v>52</v>
          </cell>
        </row>
        <row r="121">
          <cell r="E121" t="str">
            <v>M053</v>
          </cell>
          <cell r="F121">
            <v>53</v>
          </cell>
        </row>
        <row r="122">
          <cell r="E122" t="str">
            <v>M054</v>
          </cell>
          <cell r="F122">
            <v>54</v>
          </cell>
        </row>
        <row r="123">
          <cell r="E123" t="str">
            <v>I001</v>
          </cell>
          <cell r="F123">
            <v>55</v>
          </cell>
        </row>
        <row r="124">
          <cell r="E124" t="str">
            <v>I002</v>
          </cell>
          <cell r="F124">
            <v>56</v>
          </cell>
        </row>
        <row r="125">
          <cell r="E125" t="str">
            <v>I003</v>
          </cell>
          <cell r="F125">
            <v>57</v>
          </cell>
        </row>
        <row r="126">
          <cell r="E126" t="str">
            <v>I004</v>
          </cell>
          <cell r="F126">
            <v>58</v>
          </cell>
        </row>
        <row r="127">
          <cell r="E127" t="str">
            <v>I005</v>
          </cell>
          <cell r="F127">
            <v>59</v>
          </cell>
        </row>
        <row r="128">
          <cell r="E128" t="str">
            <v>I006</v>
          </cell>
          <cell r="F128">
            <v>60</v>
          </cell>
        </row>
        <row r="129">
          <cell r="E129" t="str">
            <v>I007</v>
          </cell>
          <cell r="F129">
            <v>61</v>
          </cell>
        </row>
        <row r="130">
          <cell r="E130" t="str">
            <v>I008</v>
          </cell>
          <cell r="F130">
            <v>62</v>
          </cell>
        </row>
        <row r="131">
          <cell r="E131" t="str">
            <v>I009</v>
          </cell>
          <cell r="F131">
            <v>63</v>
          </cell>
        </row>
        <row r="132">
          <cell r="E132" t="str">
            <v>I010</v>
          </cell>
          <cell r="F132">
            <v>64</v>
          </cell>
        </row>
        <row r="133">
          <cell r="E133" t="str">
            <v>I011</v>
          </cell>
          <cell r="F133">
            <v>65</v>
          </cell>
        </row>
        <row r="134">
          <cell r="E134" t="str">
            <v>I012</v>
          </cell>
          <cell r="F134">
            <v>66</v>
          </cell>
        </row>
        <row r="135">
          <cell r="E135" t="str">
            <v>I013</v>
          </cell>
          <cell r="F135">
            <v>67</v>
          </cell>
        </row>
        <row r="136">
          <cell r="E136" t="str">
            <v>I014</v>
          </cell>
          <cell r="F136">
            <v>68</v>
          </cell>
        </row>
        <row r="137">
          <cell r="E137" t="str">
            <v>I015</v>
          </cell>
          <cell r="F137">
            <v>69</v>
          </cell>
        </row>
        <row r="138">
          <cell r="E138" t="str">
            <v>I016</v>
          </cell>
          <cell r="F138">
            <v>70</v>
          </cell>
        </row>
        <row r="139">
          <cell r="E139" t="str">
            <v>I017</v>
          </cell>
          <cell r="F139">
            <v>71</v>
          </cell>
        </row>
        <row r="140">
          <cell r="E140" t="str">
            <v>I018</v>
          </cell>
          <cell r="F140">
            <v>72</v>
          </cell>
        </row>
        <row r="141">
          <cell r="E141" t="str">
            <v>T001</v>
          </cell>
          <cell r="F141">
            <v>73</v>
          </cell>
        </row>
        <row r="142">
          <cell r="E142" t="str">
            <v>T002</v>
          </cell>
          <cell r="F142">
            <v>74</v>
          </cell>
        </row>
        <row r="143">
          <cell r="E143" t="str">
            <v>T003</v>
          </cell>
          <cell r="F143">
            <v>75</v>
          </cell>
        </row>
        <row r="144">
          <cell r="E144" t="str">
            <v>S001</v>
          </cell>
          <cell r="F144">
            <v>76</v>
          </cell>
        </row>
        <row r="145">
          <cell r="E145" t="str">
            <v>S002</v>
          </cell>
          <cell r="F145">
            <v>77</v>
          </cell>
        </row>
        <row r="146">
          <cell r="E146" t="str">
            <v>M003_T002_I001</v>
          </cell>
          <cell r="F146">
            <v>78</v>
          </cell>
        </row>
        <row r="147">
          <cell r="E147" t="str">
            <v>M013_M009</v>
          </cell>
          <cell r="F147">
            <v>79</v>
          </cell>
        </row>
        <row r="148">
          <cell r="E148" t="str">
            <v>M002_M006_M016</v>
          </cell>
          <cell r="F148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zoomScaleNormal="100" workbookViewId="0">
      <selection activeCell="H22" sqref="H22"/>
    </sheetView>
  </sheetViews>
  <sheetFormatPr defaultColWidth="8.8984375" defaultRowHeight="13.2" x14ac:dyDescent="0.4"/>
  <cols>
    <col min="1" max="1" width="14.19921875" style="2" bestFit="1" customWidth="1"/>
    <col min="2" max="2" width="17.5" style="2" bestFit="1" customWidth="1"/>
    <col min="3" max="4" width="15.69921875" style="2" bestFit="1" customWidth="1"/>
    <col min="5" max="5" width="19" style="2" bestFit="1" customWidth="1"/>
    <col min="6" max="6" width="18.09765625" style="2" bestFit="1" customWidth="1"/>
    <col min="7" max="7" width="15.69921875" style="2" bestFit="1" customWidth="1"/>
    <col min="8" max="8" width="19" style="2" bestFit="1" customWidth="1"/>
    <col min="9" max="9" width="18.09765625" style="2" bestFit="1" customWidth="1"/>
    <col min="10" max="10" width="15.69921875" style="2" bestFit="1" customWidth="1"/>
    <col min="11" max="11" width="19" style="2" bestFit="1" customWidth="1"/>
    <col min="12" max="12" width="18.09765625" style="2" bestFit="1" customWidth="1"/>
    <col min="13" max="13" width="17.09765625" style="2" bestFit="1" customWidth="1"/>
    <col min="14" max="14" width="14.69921875" style="2" bestFit="1" customWidth="1"/>
    <col min="15" max="15" width="17.09765625" style="2" bestFit="1" customWidth="1"/>
    <col min="16" max="16" width="13.19921875" style="2" bestFit="1" customWidth="1"/>
    <col min="17" max="17" width="16.5" style="2" bestFit="1" customWidth="1"/>
    <col min="18" max="19" width="15.69921875" style="2" bestFit="1" customWidth="1"/>
    <col min="20" max="20" width="18.3984375" style="2" bestFit="1" customWidth="1"/>
    <col min="21" max="21" width="15.69921875" style="2" bestFit="1" customWidth="1"/>
    <col min="22" max="22" width="18.3984375" style="2" bestFit="1" customWidth="1"/>
    <col min="23" max="23" width="15.69921875" style="2" bestFit="1" customWidth="1"/>
    <col min="24" max="24" width="18.3984375" style="2" bestFit="1" customWidth="1"/>
    <col min="25" max="16384" width="8.8984375" style="1"/>
  </cols>
  <sheetData>
    <row r="1" spans="1:15" x14ac:dyDescent="0.4">
      <c r="A1" s="3"/>
      <c r="B1" s="8" t="s">
        <v>1</v>
      </c>
      <c r="C1" s="8" t="s">
        <v>2</v>
      </c>
      <c r="D1" s="8" t="s">
        <v>3</v>
      </c>
      <c r="E1" s="8" t="s">
        <v>4</v>
      </c>
    </row>
    <row r="2" spans="1:15" x14ac:dyDescent="0.4">
      <c r="A2" s="3" t="s">
        <v>10</v>
      </c>
      <c r="B2" s="3">
        <v>3</v>
      </c>
      <c r="C2" s="3">
        <v>1</v>
      </c>
      <c r="D2" s="3">
        <v>1</v>
      </c>
      <c r="E2" s="3">
        <v>1</v>
      </c>
    </row>
    <row r="3" spans="1:15" x14ac:dyDescent="0.4">
      <c r="A3" s="3" t="s">
        <v>11</v>
      </c>
      <c r="B3" s="3">
        <v>5</v>
      </c>
      <c r="C3" s="3">
        <v>999</v>
      </c>
      <c r="D3" s="3">
        <v>999</v>
      </c>
      <c r="E3" s="3">
        <v>999</v>
      </c>
    </row>
    <row r="7" spans="1:15" s="2" customFormat="1" x14ac:dyDescent="0.4">
      <c r="A7" s="6" t="s">
        <v>0</v>
      </c>
      <c r="B7" s="7" t="s">
        <v>6</v>
      </c>
      <c r="C7" s="19" t="s">
        <v>7</v>
      </c>
      <c r="D7" s="19" t="s">
        <v>8</v>
      </c>
      <c r="E7" s="8" t="s">
        <v>1</v>
      </c>
      <c r="F7" s="8" t="s">
        <v>2</v>
      </c>
      <c r="G7" s="8" t="s">
        <v>3</v>
      </c>
      <c r="H7" s="8" t="s">
        <v>4</v>
      </c>
      <c r="I7" s="23" t="s">
        <v>22</v>
      </c>
      <c r="J7" s="25" t="s">
        <v>15</v>
      </c>
      <c r="K7" s="24" t="s">
        <v>12</v>
      </c>
      <c r="L7" s="25" t="s">
        <v>16</v>
      </c>
      <c r="M7" s="24" t="s">
        <v>13</v>
      </c>
      <c r="N7" s="25" t="s">
        <v>17</v>
      </c>
      <c r="O7" s="24" t="s">
        <v>14</v>
      </c>
    </row>
    <row r="8" spans="1:15" x14ac:dyDescent="0.4">
      <c r="A8" s="2" t="s">
        <v>23</v>
      </c>
      <c r="B8" s="2" t="s">
        <v>24</v>
      </c>
      <c r="C8" s="2" t="s">
        <v>25</v>
      </c>
      <c r="D8" s="2" t="s">
        <v>27</v>
      </c>
      <c r="E8" s="2" t="s">
        <v>28</v>
      </c>
      <c r="F8" s="2" t="s">
        <v>29</v>
      </c>
      <c r="G8" s="2" t="s">
        <v>30</v>
      </c>
      <c r="H8" s="2" t="s">
        <v>31</v>
      </c>
      <c r="I8" s="2" t="s">
        <v>34</v>
      </c>
      <c r="J8" s="2" t="s">
        <v>33</v>
      </c>
      <c r="K8" s="2" t="s">
        <v>38</v>
      </c>
      <c r="L8" s="2" t="s">
        <v>36</v>
      </c>
      <c r="M8" s="2" t="s">
        <v>38</v>
      </c>
      <c r="N8" s="2" t="s">
        <v>37</v>
      </c>
      <c r="O8" s="2" t="s">
        <v>38</v>
      </c>
    </row>
    <row r="9" spans="1:15" x14ac:dyDescent="0.4">
      <c r="B9" s="2" t="s">
        <v>48</v>
      </c>
      <c r="C9" s="2" t="s">
        <v>26</v>
      </c>
      <c r="D9" s="2" t="s">
        <v>26</v>
      </c>
      <c r="I9" s="2" t="s">
        <v>35</v>
      </c>
      <c r="J9" s="2" t="s">
        <v>32</v>
      </c>
      <c r="K9" s="2" t="s">
        <v>48</v>
      </c>
      <c r="L9" s="2" t="s">
        <v>32</v>
      </c>
      <c r="M9" s="2" t="s">
        <v>48</v>
      </c>
      <c r="N9" s="2" t="s">
        <v>32</v>
      </c>
      <c r="O9" s="2" t="s">
        <v>48</v>
      </c>
    </row>
    <row r="13" spans="1:15" x14ac:dyDescent="0.4">
      <c r="A13" s="6" t="s">
        <v>9</v>
      </c>
      <c r="B13" s="7" t="s">
        <v>5</v>
      </c>
      <c r="C13" s="21" t="s">
        <v>18</v>
      </c>
      <c r="D13" s="6" t="s">
        <v>19</v>
      </c>
      <c r="E13" s="7" t="s">
        <v>54</v>
      </c>
      <c r="F13" s="7" t="s">
        <v>52</v>
      </c>
      <c r="G13" s="6" t="s">
        <v>20</v>
      </c>
      <c r="H13" s="7" t="s">
        <v>55</v>
      </c>
      <c r="I13" s="7" t="s">
        <v>58</v>
      </c>
      <c r="J13" s="6" t="s">
        <v>21</v>
      </c>
      <c r="K13" s="7" t="s">
        <v>56</v>
      </c>
      <c r="L13" s="7" t="s">
        <v>53</v>
      </c>
      <c r="M13" s="30" t="s">
        <v>49</v>
      </c>
    </row>
    <row r="14" spans="1:15" x14ac:dyDescent="0.4">
      <c r="A14" s="2" t="s">
        <v>39</v>
      </c>
      <c r="B14" s="2" t="s">
        <v>40</v>
      </c>
      <c r="C14" s="2" t="s">
        <v>41</v>
      </c>
      <c r="D14" s="2" t="s">
        <v>42</v>
      </c>
      <c r="E14" s="2" t="s">
        <v>45</v>
      </c>
      <c r="F14" s="2" t="s">
        <v>59</v>
      </c>
      <c r="G14" s="2" t="s">
        <v>46</v>
      </c>
      <c r="H14" s="2" t="s">
        <v>45</v>
      </c>
      <c r="I14" s="2" t="s">
        <v>59</v>
      </c>
      <c r="J14" s="2" t="s">
        <v>47</v>
      </c>
      <c r="K14" s="2" t="s">
        <v>45</v>
      </c>
      <c r="L14" s="2" t="s">
        <v>59</v>
      </c>
      <c r="M14" s="2" t="s">
        <v>57</v>
      </c>
    </row>
    <row r="15" spans="1:15" x14ac:dyDescent="0.4">
      <c r="A15" s="2" t="s">
        <v>44</v>
      </c>
      <c r="B15" s="2" t="s">
        <v>48</v>
      </c>
      <c r="C15" s="2" t="s">
        <v>35</v>
      </c>
      <c r="D15" s="2" t="s">
        <v>43</v>
      </c>
      <c r="E15" s="2" t="s">
        <v>48</v>
      </c>
      <c r="F15" s="2" t="s">
        <v>48</v>
      </c>
      <c r="G15" s="2" t="s">
        <v>43</v>
      </c>
      <c r="H15" s="2" t="s">
        <v>48</v>
      </c>
      <c r="I15" s="2" t="s">
        <v>48</v>
      </c>
      <c r="J15" s="2" t="s">
        <v>43</v>
      </c>
      <c r="K15" s="2" t="s">
        <v>48</v>
      </c>
      <c r="L15" s="2" t="s">
        <v>48</v>
      </c>
      <c r="M15" s="2" t="s"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2" sqref="A12:XFD12"/>
    </sheetView>
  </sheetViews>
  <sheetFormatPr defaultColWidth="8.8984375" defaultRowHeight="13.2" x14ac:dyDescent="0.4"/>
  <cols>
    <col min="1" max="1" width="7.69921875" style="2" bestFit="1" customWidth="1"/>
    <col min="2" max="2" width="17.09765625" style="18" customWidth="1"/>
    <col min="3" max="3" width="13.19921875" style="2" bestFit="1" customWidth="1"/>
    <col min="4" max="4" width="14.8984375" style="2" bestFit="1" customWidth="1"/>
    <col min="5" max="8" width="10.09765625" style="2" customWidth="1"/>
    <col min="9" max="9" width="13.8984375" style="22" bestFit="1" customWidth="1"/>
    <col min="10" max="12" width="8.8984375" style="20" bestFit="1" customWidth="1"/>
    <col min="13" max="13" width="8.59765625" style="37" bestFit="1" customWidth="1"/>
    <col min="14" max="15" width="8.59765625" style="22" bestFit="1" customWidth="1"/>
    <col min="16" max="16" width="16.19921875" style="20" customWidth="1"/>
    <col min="17" max="19" width="17.09765625" style="18" bestFit="1" customWidth="1"/>
    <col min="20" max="20" width="13.19921875" style="20" bestFit="1" customWidth="1"/>
    <col min="21" max="21" width="16.59765625" style="18" bestFit="1" customWidth="1"/>
    <col min="22" max="22" width="15.69921875" style="22" bestFit="1" customWidth="1"/>
    <col min="23" max="23" width="15.8984375" style="20" bestFit="1" customWidth="1"/>
    <col min="24" max="24" width="18.69921875" style="18" bestFit="1" customWidth="1"/>
    <col min="25" max="25" width="15.8984375" style="20" bestFit="1" customWidth="1"/>
    <col min="26" max="26" width="18.69921875" style="18" bestFit="1" customWidth="1"/>
    <col min="27" max="27" width="15.8984375" style="20" bestFit="1" customWidth="1"/>
    <col min="28" max="28" width="18.69921875" style="18" bestFit="1" customWidth="1"/>
    <col min="29" max="29" width="48.19921875" style="18" customWidth="1"/>
    <col min="30" max="30" width="16.8984375" style="2" bestFit="1" customWidth="1"/>
    <col min="31" max="31" width="22" style="2" bestFit="1" customWidth="1"/>
    <col min="32" max="32" width="30.8984375" style="2" bestFit="1" customWidth="1"/>
    <col min="33" max="33" width="19.59765625" style="2" bestFit="1" customWidth="1"/>
    <col min="34" max="34" width="17" style="2" bestFit="1" customWidth="1"/>
    <col min="35" max="16384" width="8.8984375" style="2"/>
  </cols>
  <sheetData>
    <row r="1" spans="1:34" x14ac:dyDescent="0.4">
      <c r="A1" s="6" t="s">
        <v>0</v>
      </c>
      <c r="B1" s="7" t="s">
        <v>6</v>
      </c>
      <c r="C1" s="19" t="s">
        <v>7</v>
      </c>
      <c r="D1" s="19" t="s">
        <v>8</v>
      </c>
      <c r="E1" s="8" t="s">
        <v>1</v>
      </c>
      <c r="F1" s="8" t="s">
        <v>2</v>
      </c>
      <c r="G1" s="8" t="s">
        <v>3</v>
      </c>
      <c r="H1" s="8" t="s">
        <v>4</v>
      </c>
      <c r="I1" s="23" t="s">
        <v>22</v>
      </c>
      <c r="J1" s="23" t="s">
        <v>68</v>
      </c>
      <c r="K1" s="23" t="s">
        <v>67</v>
      </c>
      <c r="L1" s="23" t="s">
        <v>69</v>
      </c>
      <c r="M1" s="35" t="s">
        <v>70</v>
      </c>
      <c r="N1" s="35" t="s">
        <v>71</v>
      </c>
      <c r="O1" s="35" t="s">
        <v>72</v>
      </c>
      <c r="P1" s="34" t="s">
        <v>66</v>
      </c>
      <c r="Q1" s="24" t="s">
        <v>12</v>
      </c>
      <c r="R1" s="24" t="s">
        <v>13</v>
      </c>
      <c r="S1" s="24" t="s">
        <v>14</v>
      </c>
      <c r="T1" s="6" t="s">
        <v>9</v>
      </c>
      <c r="U1" s="7" t="s">
        <v>5</v>
      </c>
      <c r="V1" s="21" t="s">
        <v>18</v>
      </c>
      <c r="W1" s="6" t="s">
        <v>19</v>
      </c>
      <c r="X1" s="7" t="s">
        <v>54</v>
      </c>
      <c r="Y1" s="6" t="s">
        <v>20</v>
      </c>
      <c r="Z1" s="7" t="s">
        <v>55</v>
      </c>
      <c r="AA1" s="6" t="s">
        <v>21</v>
      </c>
      <c r="AB1" s="7" t="s">
        <v>56</v>
      </c>
      <c r="AC1" s="30" t="s">
        <v>49</v>
      </c>
      <c r="AD1" s="3" t="s">
        <v>80</v>
      </c>
      <c r="AE1" s="3" t="s">
        <v>83</v>
      </c>
      <c r="AF1" s="3" t="s">
        <v>85</v>
      </c>
      <c r="AG1" s="3" t="s">
        <v>89</v>
      </c>
      <c r="AH1" s="3" t="s">
        <v>90</v>
      </c>
    </row>
    <row r="2" spans="1:34" s="38" customFormat="1" x14ac:dyDescent="0.4">
      <c r="A2" s="42">
        <v>1025</v>
      </c>
      <c r="B2" s="17" t="str">
        <f t="shared" ref="B2:B21" si="0">"str_CardName_"&amp;A2</f>
        <v>str_CardName_1025</v>
      </c>
      <c r="C2" s="9" t="str">
        <f>[1]Enum!$A$4</f>
        <v>magician</v>
      </c>
      <c r="D2" s="12" t="str">
        <f>[1]Enum!$I$4</f>
        <v>monster</v>
      </c>
      <c r="E2" s="3">
        <v>4</v>
      </c>
      <c r="F2" s="3">
        <v>53</v>
      </c>
      <c r="G2" s="3">
        <v>40</v>
      </c>
      <c r="H2" s="3">
        <v>60</v>
      </c>
      <c r="I2" s="15">
        <f t="shared" ref="I2" si="1">TRUNC(COUNTA(J2:L2))-COUNTIF(J2:L2,"None")</f>
        <v>1</v>
      </c>
      <c r="J2" s="33" t="s">
        <v>73</v>
      </c>
      <c r="K2" s="40" t="s">
        <v>79</v>
      </c>
      <c r="L2" s="40" t="s">
        <v>79</v>
      </c>
      <c r="M2" s="36">
        <f>VLOOKUP($J2,[1]Enum!$E$68:$F$148,2,0)</f>
        <v>24</v>
      </c>
      <c r="N2" s="36">
        <f>VLOOKUP($K2,[1]Enum!$E$68:$F$148,2,0)</f>
        <v>0</v>
      </c>
      <c r="O2" s="36">
        <f>VLOOKUP($L2,[1]Enum!$E$68:$F$148,2,0)</f>
        <v>0</v>
      </c>
      <c r="P2" s="4" t="str">
        <f t="shared" ref="P2:P21" si="2">M2&amp;";"&amp;N2&amp;";"&amp;O2</f>
        <v>24;0;0</v>
      </c>
      <c r="Q2" s="16" t="str">
        <f t="shared" ref="Q2" si="3">"str_SubType_"&amp;M2</f>
        <v>str_SubType_24</v>
      </c>
      <c r="R2" s="16" t="str">
        <f t="shared" ref="R2" si="4">"str_SubType_"&amp;N2</f>
        <v>str_SubType_0</v>
      </c>
      <c r="S2" s="16" t="str">
        <f t="shared" ref="S2" si="5">"str_SubType_"&amp;O2</f>
        <v>str_SubType_0</v>
      </c>
      <c r="T2" s="41"/>
      <c r="U2" s="41"/>
      <c r="V2" s="15">
        <f t="shared" ref="V2:V21" si="6">TRUNC(COUNTA(W2:AB2)/2)</f>
        <v>1</v>
      </c>
      <c r="W2" s="4" t="str">
        <f t="shared" ref="W2:W21" si="7">A2&amp;"11"</f>
        <v>102511</v>
      </c>
      <c r="X2" s="17" t="str">
        <f t="shared" ref="X2:X21" si="8">"str_CardAction_1_"&amp;A2</f>
        <v>str_CardAction_1_1025</v>
      </c>
      <c r="Y2" s="4"/>
      <c r="Z2" s="16"/>
      <c r="AA2" s="4"/>
      <c r="AB2" s="16"/>
      <c r="AC2" s="17" t="str">
        <f t="shared" ref="AC2:AC21" si="9">"illust_"&amp;A2</f>
        <v>illust_1025</v>
      </c>
      <c r="AD2" s="39" t="s">
        <v>105</v>
      </c>
      <c r="AE2" s="39"/>
      <c r="AF2" s="39"/>
      <c r="AG2" s="39"/>
      <c r="AH2" s="39" t="b">
        <v>1</v>
      </c>
    </row>
    <row r="3" spans="1:34" x14ac:dyDescent="0.4">
      <c r="A3" s="43">
        <v>1026</v>
      </c>
      <c r="B3" s="17" t="str">
        <f t="shared" si="0"/>
        <v>str_CardName_1026</v>
      </c>
      <c r="C3" s="9" t="str">
        <f>[1]Enum!$A$4</f>
        <v>magician</v>
      </c>
      <c r="D3" s="12" t="str">
        <f>[1]Enum!$I$4</f>
        <v>monster</v>
      </c>
      <c r="E3" s="11">
        <v>5</v>
      </c>
      <c r="F3" s="3">
        <v>49</v>
      </c>
      <c r="G3" s="3">
        <v>10</v>
      </c>
      <c r="H3" s="3">
        <v>30</v>
      </c>
      <c r="I3" s="15">
        <f>TRUNC(COUNTA(J3:L3))-COUNTIF(J3:L3,"None")</f>
        <v>1</v>
      </c>
      <c r="J3" s="33" t="s">
        <v>74</v>
      </c>
      <c r="K3" s="40" t="s">
        <v>79</v>
      </c>
      <c r="L3" s="40" t="s">
        <v>79</v>
      </c>
      <c r="M3" s="36">
        <f>VLOOKUP($J3,[1]Enum!$E$68:$F$148,2,0)</f>
        <v>13</v>
      </c>
      <c r="N3" s="36">
        <f>VLOOKUP($K3,[1]Enum!$E$68:$F$148,2,0)</f>
        <v>0</v>
      </c>
      <c r="O3" s="36">
        <f>VLOOKUP($L3,[1]Enum!$E$68:$F$148,2,0)</f>
        <v>0</v>
      </c>
      <c r="P3" s="4" t="str">
        <f t="shared" si="2"/>
        <v>13;0;0</v>
      </c>
      <c r="Q3" s="16" t="str">
        <f>"str_SubType_"&amp;M3</f>
        <v>str_SubType_13</v>
      </c>
      <c r="R3" s="16" t="str">
        <f>"str_SubType_"&amp;N3</f>
        <v>str_SubType_0</v>
      </c>
      <c r="S3" s="16" t="str">
        <f>"str_SubType_"&amp;O3</f>
        <v>str_SubType_0</v>
      </c>
      <c r="T3" s="5">
        <v>102601</v>
      </c>
      <c r="U3" s="17" t="str">
        <f t="shared" ref="U3:U21" si="10">"str_CardRule_"&amp;A3</f>
        <v>str_CardRule_1026</v>
      </c>
      <c r="V3" s="15">
        <f t="shared" si="6"/>
        <v>1</v>
      </c>
      <c r="W3" s="4" t="str">
        <f t="shared" si="7"/>
        <v>102611</v>
      </c>
      <c r="X3" s="17" t="str">
        <f t="shared" si="8"/>
        <v>str_CardAction_1_1026</v>
      </c>
      <c r="Y3" s="5"/>
      <c r="Z3" s="17"/>
      <c r="AA3" s="5"/>
      <c r="AB3" s="17"/>
      <c r="AC3" s="17" t="str">
        <f t="shared" si="9"/>
        <v>illust_1026</v>
      </c>
      <c r="AD3" s="39" t="s">
        <v>92</v>
      </c>
      <c r="AE3" s="3" t="s">
        <v>84</v>
      </c>
      <c r="AF3" s="3" t="s">
        <v>93</v>
      </c>
      <c r="AG3" s="3"/>
      <c r="AH3" s="3" t="b">
        <v>0</v>
      </c>
    </row>
    <row r="4" spans="1:34" s="20" customFormat="1" x14ac:dyDescent="0.4">
      <c r="A4" s="42">
        <v>1027</v>
      </c>
      <c r="B4" s="17" t="str">
        <f t="shared" si="0"/>
        <v>str_CardName_1027</v>
      </c>
      <c r="C4" s="9" t="str">
        <f>[1]Enum!$A$4</f>
        <v>magician</v>
      </c>
      <c r="D4" s="12" t="str">
        <f>[1]Enum!$I$4</f>
        <v>monster</v>
      </c>
      <c r="E4" s="4">
        <v>3</v>
      </c>
      <c r="F4" s="3">
        <v>22</v>
      </c>
      <c r="G4" s="3">
        <v>10</v>
      </c>
      <c r="H4" s="3">
        <v>40</v>
      </c>
      <c r="I4" s="15">
        <f t="shared" ref="I4:I21" si="11">TRUNC(COUNTA(J4:L4))-COUNTIF(J4:L4,"None")</f>
        <v>2</v>
      </c>
      <c r="J4" s="32" t="s">
        <v>75</v>
      </c>
      <c r="K4" s="32" t="s">
        <v>73</v>
      </c>
      <c r="L4" s="40" t="s">
        <v>79</v>
      </c>
      <c r="M4" s="36">
        <f>VLOOKUP($J4,[1]Enum!$E$68:$F$148,2,0)</f>
        <v>2</v>
      </c>
      <c r="N4" s="36">
        <f>VLOOKUP($K4,[1]Enum!$E$68:$F$148,2,0)</f>
        <v>24</v>
      </c>
      <c r="O4" s="36">
        <f>VLOOKUP($L4,[1]Enum!$E$68:$F$148,2,0)</f>
        <v>0</v>
      </c>
      <c r="P4" s="4" t="str">
        <f t="shared" si="2"/>
        <v>2;24;0</v>
      </c>
      <c r="Q4" s="16" t="str">
        <f t="shared" ref="Q4:Q11" si="12">"str_SubType_"&amp;M4</f>
        <v>str_SubType_2</v>
      </c>
      <c r="R4" s="16" t="str">
        <f t="shared" ref="R4:R11" si="13">"str_SubType_"&amp;N4</f>
        <v>str_SubType_24</v>
      </c>
      <c r="S4" s="16" t="str">
        <f t="shared" ref="S4:S11" si="14">"str_SubType_"&amp;O4</f>
        <v>str_SubType_0</v>
      </c>
      <c r="T4" s="41"/>
      <c r="U4" s="41"/>
      <c r="V4" s="15">
        <f t="shared" si="6"/>
        <v>1</v>
      </c>
      <c r="W4" s="4" t="str">
        <f t="shared" si="7"/>
        <v>102711</v>
      </c>
      <c r="X4" s="17" t="str">
        <f t="shared" si="8"/>
        <v>str_CardAction_1_1027</v>
      </c>
      <c r="Y4" s="5"/>
      <c r="Z4" s="17"/>
      <c r="AA4" s="5"/>
      <c r="AB4" s="17"/>
      <c r="AC4" s="17" t="str">
        <f t="shared" si="9"/>
        <v>illust_1027</v>
      </c>
      <c r="AD4" s="39" t="s">
        <v>100</v>
      </c>
      <c r="AE4" s="39" t="s">
        <v>84</v>
      </c>
      <c r="AF4" s="39" t="s">
        <v>99</v>
      </c>
      <c r="AG4" s="39"/>
      <c r="AH4" s="39" t="b">
        <v>0</v>
      </c>
    </row>
    <row r="5" spans="1:34" s="20" customFormat="1" x14ac:dyDescent="0.4">
      <c r="A5" s="42">
        <v>1029</v>
      </c>
      <c r="B5" s="17" t="str">
        <f t="shared" si="0"/>
        <v>str_CardName_1029</v>
      </c>
      <c r="C5" s="9" t="str">
        <f>[1]Enum!$A$4</f>
        <v>magician</v>
      </c>
      <c r="D5" s="14" t="str">
        <f>[1]Enum!$I$6</f>
        <v>gear</v>
      </c>
      <c r="E5" s="3">
        <v>5</v>
      </c>
      <c r="F5" s="3">
        <v>58</v>
      </c>
      <c r="G5" s="41"/>
      <c r="H5" s="41"/>
      <c r="I5" s="15">
        <f t="shared" si="11"/>
        <v>1</v>
      </c>
      <c r="J5" s="39" t="s">
        <v>76</v>
      </c>
      <c r="K5" s="40" t="s">
        <v>79</v>
      </c>
      <c r="L5" s="40" t="s">
        <v>79</v>
      </c>
      <c r="M5" s="36">
        <f>VLOOKUP($J5,[1]Enum!$E$68:$F$148,2,0)</f>
        <v>58</v>
      </c>
      <c r="N5" s="36">
        <f>VLOOKUP($K5,[1]Enum!$E$68:$F$148,2,0)</f>
        <v>0</v>
      </c>
      <c r="O5" s="36">
        <f>VLOOKUP($L5,[1]Enum!$E$68:$F$148,2,0)</f>
        <v>0</v>
      </c>
      <c r="P5" s="4" t="str">
        <f t="shared" si="2"/>
        <v>58;0;0</v>
      </c>
      <c r="Q5" s="16" t="str">
        <f t="shared" si="12"/>
        <v>str_SubType_58</v>
      </c>
      <c r="R5" s="16" t="str">
        <f t="shared" si="13"/>
        <v>str_SubType_0</v>
      </c>
      <c r="S5" s="16" t="str">
        <f t="shared" si="14"/>
        <v>str_SubType_0</v>
      </c>
      <c r="T5" s="4" t="str">
        <f t="shared" ref="T5:T11" si="15">A5&amp;"01"</f>
        <v>102901</v>
      </c>
      <c r="U5" s="17" t="str">
        <f t="shared" si="10"/>
        <v>str_CardRule_1029</v>
      </c>
      <c r="V5" s="15">
        <f t="shared" si="6"/>
        <v>1</v>
      </c>
      <c r="W5" s="4" t="str">
        <f t="shared" si="7"/>
        <v>102911</v>
      </c>
      <c r="X5" s="17" t="str">
        <f t="shared" si="8"/>
        <v>str_CardAction_1_1029</v>
      </c>
      <c r="Y5" s="5"/>
      <c r="Z5" s="17"/>
      <c r="AA5" s="13"/>
      <c r="AB5" s="17"/>
      <c r="AC5" s="17" t="str">
        <f t="shared" si="9"/>
        <v>illust_1029</v>
      </c>
      <c r="AD5" s="39" t="s">
        <v>104</v>
      </c>
      <c r="AE5" s="39"/>
      <c r="AF5" s="39"/>
      <c r="AG5" s="39"/>
      <c r="AH5" s="39"/>
    </row>
    <row r="6" spans="1:34" x14ac:dyDescent="0.4">
      <c r="A6" s="43">
        <v>1030</v>
      </c>
      <c r="B6" s="17" t="str">
        <f t="shared" si="0"/>
        <v>str_CardName_1030</v>
      </c>
      <c r="C6" s="9" t="str">
        <f>[1]Enum!$A$4</f>
        <v>magician</v>
      </c>
      <c r="D6" s="9" t="str">
        <f>[1]Enum!$I$5</f>
        <v>magic</v>
      </c>
      <c r="E6" s="3">
        <v>3</v>
      </c>
      <c r="F6" s="3">
        <v>30</v>
      </c>
      <c r="G6" s="41"/>
      <c r="H6" s="41"/>
      <c r="I6" s="15">
        <f t="shared" si="11"/>
        <v>1</v>
      </c>
      <c r="J6" s="31" t="s">
        <v>64</v>
      </c>
      <c r="K6" s="40" t="s">
        <v>79</v>
      </c>
      <c r="L6" s="40" t="s">
        <v>79</v>
      </c>
      <c r="M6" s="36">
        <f>VLOOKUP($J6,[1]Enum!$E$68:$F$148,2,0)</f>
        <v>73</v>
      </c>
      <c r="N6" s="36">
        <f>VLOOKUP($K6,[1]Enum!$E$68:$F$148,2,0)</f>
        <v>0</v>
      </c>
      <c r="O6" s="36">
        <f>VLOOKUP($L6,[1]Enum!$E$68:$F$148,2,0)</f>
        <v>0</v>
      </c>
      <c r="P6" s="4" t="str">
        <f t="shared" si="2"/>
        <v>73;0;0</v>
      </c>
      <c r="Q6" s="16" t="str">
        <f t="shared" si="12"/>
        <v>str_SubType_73</v>
      </c>
      <c r="R6" s="16" t="str">
        <f t="shared" si="13"/>
        <v>str_SubType_0</v>
      </c>
      <c r="S6" s="16" t="str">
        <f t="shared" si="14"/>
        <v>str_SubType_0</v>
      </c>
      <c r="T6" s="5">
        <v>103001</v>
      </c>
      <c r="U6" s="17" t="str">
        <f t="shared" si="10"/>
        <v>str_CardRule_1030</v>
      </c>
      <c r="V6" s="15">
        <f t="shared" si="6"/>
        <v>1</v>
      </c>
      <c r="W6" s="4" t="str">
        <f t="shared" si="7"/>
        <v>103011</v>
      </c>
      <c r="X6" s="17" t="str">
        <f t="shared" si="8"/>
        <v>str_CardAction_1_1030</v>
      </c>
      <c r="Y6" s="5"/>
      <c r="Z6" s="17"/>
      <c r="AA6" s="5"/>
      <c r="AB6" s="17"/>
      <c r="AC6" s="17" t="str">
        <f t="shared" si="9"/>
        <v>illust_1030</v>
      </c>
      <c r="AD6" s="3"/>
      <c r="AE6" s="3"/>
      <c r="AF6" s="3"/>
      <c r="AG6" s="3"/>
      <c r="AH6" s="3"/>
    </row>
    <row r="7" spans="1:34" x14ac:dyDescent="0.4">
      <c r="A7" s="43">
        <v>1032</v>
      </c>
      <c r="B7" s="17" t="str">
        <f t="shared" si="0"/>
        <v>str_CardName_1032</v>
      </c>
      <c r="C7" s="9" t="str">
        <f>[1]Enum!$A$4</f>
        <v>magician</v>
      </c>
      <c r="D7" s="9" t="str">
        <f>[1]Enum!$I$5</f>
        <v>magic</v>
      </c>
      <c r="E7" s="3">
        <v>4</v>
      </c>
      <c r="F7" s="3">
        <v>20</v>
      </c>
      <c r="G7" s="41"/>
      <c r="H7" s="41"/>
      <c r="I7" s="15">
        <f t="shared" si="11"/>
        <v>1</v>
      </c>
      <c r="J7" s="32" t="s">
        <v>65</v>
      </c>
      <c r="K7" s="40" t="s">
        <v>79</v>
      </c>
      <c r="L7" s="40" t="s">
        <v>79</v>
      </c>
      <c r="M7" s="36">
        <f>VLOOKUP($J7,[1]Enum!$E$68:$F$148,2,0)</f>
        <v>74</v>
      </c>
      <c r="N7" s="36">
        <f>VLOOKUP($K7,[1]Enum!$E$68:$F$148,2,0)</f>
        <v>0</v>
      </c>
      <c r="O7" s="36">
        <f>VLOOKUP($L7,[1]Enum!$E$68:$F$148,2,0)</f>
        <v>0</v>
      </c>
      <c r="P7" s="4" t="str">
        <f t="shared" si="2"/>
        <v>74;0;0</v>
      </c>
      <c r="Q7" s="16" t="str">
        <f t="shared" si="12"/>
        <v>str_SubType_74</v>
      </c>
      <c r="R7" s="16" t="str">
        <f t="shared" si="13"/>
        <v>str_SubType_0</v>
      </c>
      <c r="S7" s="16" t="str">
        <f t="shared" si="14"/>
        <v>str_SubType_0</v>
      </c>
      <c r="T7" s="5">
        <v>103201</v>
      </c>
      <c r="U7" s="17" t="str">
        <f t="shared" si="10"/>
        <v>str_CardRule_1032</v>
      </c>
      <c r="V7" s="15">
        <f t="shared" si="6"/>
        <v>1</v>
      </c>
      <c r="W7" s="4" t="str">
        <f t="shared" si="7"/>
        <v>103211</v>
      </c>
      <c r="X7" s="17" t="str">
        <f t="shared" si="8"/>
        <v>str_CardAction_1_1032</v>
      </c>
      <c r="Y7" s="5"/>
      <c r="Z7" s="17"/>
      <c r="AA7" s="5"/>
      <c r="AB7" s="17"/>
      <c r="AC7" s="17" t="str">
        <f t="shared" si="9"/>
        <v>illust_1032</v>
      </c>
      <c r="AD7" s="3"/>
      <c r="AE7" s="3"/>
      <c r="AF7" s="39"/>
      <c r="AG7" s="3"/>
      <c r="AH7" s="3"/>
    </row>
    <row r="8" spans="1:34" s="20" customFormat="1" x14ac:dyDescent="0.4">
      <c r="A8" s="42">
        <v>1033</v>
      </c>
      <c r="B8" s="17" t="str">
        <f t="shared" si="0"/>
        <v>str_CardName_1033</v>
      </c>
      <c r="C8" s="9" t="str">
        <f>[1]Enum!$A$4</f>
        <v>magician</v>
      </c>
      <c r="D8" s="12" t="str">
        <f>[1]Enum!$I$4</f>
        <v>monster</v>
      </c>
      <c r="E8" s="3">
        <v>3</v>
      </c>
      <c r="F8" s="3">
        <v>53</v>
      </c>
      <c r="G8" s="3">
        <v>50</v>
      </c>
      <c r="H8" s="3">
        <v>50</v>
      </c>
      <c r="I8" s="15">
        <f t="shared" si="11"/>
        <v>1</v>
      </c>
      <c r="J8" s="39" t="s">
        <v>77</v>
      </c>
      <c r="K8" s="40" t="s">
        <v>79</v>
      </c>
      <c r="L8" s="40" t="s">
        <v>79</v>
      </c>
      <c r="M8" s="36">
        <f>VLOOKUP($J8,[1]Enum!$E$68:$F$148,2,0)</f>
        <v>25</v>
      </c>
      <c r="N8" s="36">
        <f>VLOOKUP($K8,[1]Enum!$E$68:$F$148,2,0)</f>
        <v>0</v>
      </c>
      <c r="O8" s="36">
        <f>VLOOKUP($L8,[1]Enum!$E$68:$F$148,2,0)</f>
        <v>0</v>
      </c>
      <c r="P8" s="4" t="str">
        <f t="shared" si="2"/>
        <v>25;0;0</v>
      </c>
      <c r="Q8" s="16" t="str">
        <f t="shared" si="12"/>
        <v>str_SubType_25</v>
      </c>
      <c r="R8" s="16" t="str">
        <f t="shared" si="13"/>
        <v>str_SubType_0</v>
      </c>
      <c r="S8" s="16" t="str">
        <f t="shared" si="14"/>
        <v>str_SubType_0</v>
      </c>
      <c r="T8" s="41"/>
      <c r="U8" s="41"/>
      <c r="V8" s="15">
        <f t="shared" si="6"/>
        <v>1</v>
      </c>
      <c r="W8" s="4" t="str">
        <f t="shared" si="7"/>
        <v>103311</v>
      </c>
      <c r="X8" s="17" t="str">
        <f t="shared" si="8"/>
        <v>str_CardAction_1_1033</v>
      </c>
      <c r="Y8" s="5"/>
      <c r="Z8" s="17"/>
      <c r="AA8" s="5"/>
      <c r="AB8" s="17"/>
      <c r="AC8" s="17" t="str">
        <f t="shared" si="9"/>
        <v>illust_1033</v>
      </c>
      <c r="AD8" s="39" t="s">
        <v>95</v>
      </c>
      <c r="AE8" s="39"/>
      <c r="AF8" s="39"/>
      <c r="AG8" s="39"/>
      <c r="AH8" s="39" t="b">
        <v>1</v>
      </c>
    </row>
    <row r="9" spans="1:34" s="20" customFormat="1" x14ac:dyDescent="0.4">
      <c r="A9" s="43">
        <v>1034</v>
      </c>
      <c r="B9" s="17" t="str">
        <f t="shared" si="0"/>
        <v>str_CardName_1034</v>
      </c>
      <c r="C9" s="9" t="str">
        <f>[1]Enum!$A$4</f>
        <v>magician</v>
      </c>
      <c r="D9" s="12" t="str">
        <f>[1]Enum!$I$4</f>
        <v>monster</v>
      </c>
      <c r="E9" s="3">
        <v>5</v>
      </c>
      <c r="F9" s="3">
        <v>73</v>
      </c>
      <c r="G9" s="3">
        <v>60</v>
      </c>
      <c r="H9" s="3">
        <v>90</v>
      </c>
      <c r="I9" s="15">
        <f t="shared" si="11"/>
        <v>2</v>
      </c>
      <c r="J9" s="32" t="s">
        <v>75</v>
      </c>
      <c r="K9" s="27" t="s">
        <v>77</v>
      </c>
      <c r="L9" s="40" t="s">
        <v>79</v>
      </c>
      <c r="M9" s="36">
        <f>VLOOKUP($J9,[1]Enum!$E$68:$F$148,2,0)</f>
        <v>2</v>
      </c>
      <c r="N9" s="36">
        <f>VLOOKUP($K9,[1]Enum!$E$68:$F$148,2,0)</f>
        <v>25</v>
      </c>
      <c r="O9" s="36">
        <f>VLOOKUP($L9,[1]Enum!$E$68:$F$148,2,0)</f>
        <v>0</v>
      </c>
      <c r="P9" s="4" t="str">
        <f t="shared" si="2"/>
        <v>2;25;0</v>
      </c>
      <c r="Q9" s="16" t="str">
        <f t="shared" si="12"/>
        <v>str_SubType_2</v>
      </c>
      <c r="R9" s="16" t="str">
        <f t="shared" si="13"/>
        <v>str_SubType_25</v>
      </c>
      <c r="S9" s="16" t="str">
        <f t="shared" si="14"/>
        <v>str_SubType_0</v>
      </c>
      <c r="T9" s="4" t="str">
        <f t="shared" si="15"/>
        <v>103401</v>
      </c>
      <c r="U9" s="17" t="str">
        <f t="shared" si="10"/>
        <v>str_CardRule_1034</v>
      </c>
      <c r="V9" s="15">
        <f t="shared" si="6"/>
        <v>1</v>
      </c>
      <c r="W9" s="4" t="str">
        <f t="shared" si="7"/>
        <v>103411</v>
      </c>
      <c r="X9" s="17" t="str">
        <f t="shared" si="8"/>
        <v>str_CardAction_1_1034</v>
      </c>
      <c r="Y9" s="5"/>
      <c r="Z9" s="17"/>
      <c r="AA9" s="5"/>
      <c r="AB9" s="17"/>
      <c r="AC9" s="17" t="str">
        <f t="shared" si="9"/>
        <v>illust_1034</v>
      </c>
      <c r="AD9" s="39" t="s">
        <v>98</v>
      </c>
      <c r="AE9" s="39"/>
      <c r="AF9" s="39"/>
      <c r="AG9" s="39"/>
      <c r="AH9" s="39" t="b">
        <v>1</v>
      </c>
    </row>
    <row r="10" spans="1:34" x14ac:dyDescent="0.4">
      <c r="A10" s="43">
        <v>1035</v>
      </c>
      <c r="B10" s="17" t="str">
        <f t="shared" si="0"/>
        <v>str_CardName_1035</v>
      </c>
      <c r="C10" s="9" t="str">
        <f>[1]Enum!$A$4</f>
        <v>magician</v>
      </c>
      <c r="D10" s="9" t="str">
        <f>[1]Enum!$I$5</f>
        <v>magic</v>
      </c>
      <c r="E10" s="3">
        <v>3</v>
      </c>
      <c r="F10" s="3">
        <v>20</v>
      </c>
      <c r="G10" s="41"/>
      <c r="H10" s="41"/>
      <c r="I10" s="15">
        <f t="shared" si="11"/>
        <v>1</v>
      </c>
      <c r="J10" s="31" t="s">
        <v>64</v>
      </c>
      <c r="K10" s="40" t="s">
        <v>79</v>
      </c>
      <c r="L10" s="40" t="s">
        <v>79</v>
      </c>
      <c r="M10" s="36">
        <f>VLOOKUP($J10,[1]Enum!$E$68:$F$148,2,0)</f>
        <v>73</v>
      </c>
      <c r="N10" s="36">
        <f>VLOOKUP($K10,[1]Enum!$E$68:$F$148,2,0)</f>
        <v>0</v>
      </c>
      <c r="O10" s="36">
        <f>VLOOKUP($L10,[1]Enum!$E$68:$F$148,2,0)</f>
        <v>0</v>
      </c>
      <c r="P10" s="4" t="str">
        <f t="shared" si="2"/>
        <v>73;0;0</v>
      </c>
      <c r="Q10" s="16" t="str">
        <f t="shared" si="12"/>
        <v>str_SubType_73</v>
      </c>
      <c r="R10" s="16" t="str">
        <f t="shared" si="13"/>
        <v>str_SubType_0</v>
      </c>
      <c r="S10" s="16" t="str">
        <f t="shared" si="14"/>
        <v>str_SubType_0</v>
      </c>
      <c r="T10" s="5">
        <v>103501</v>
      </c>
      <c r="U10" s="17" t="str">
        <f t="shared" si="10"/>
        <v>str_CardRule_1035</v>
      </c>
      <c r="V10" s="15">
        <f t="shared" si="6"/>
        <v>1</v>
      </c>
      <c r="W10" s="4" t="str">
        <f t="shared" si="7"/>
        <v>103511</v>
      </c>
      <c r="X10" s="17" t="str">
        <f t="shared" si="8"/>
        <v>str_CardAction_1_1035</v>
      </c>
      <c r="Y10" s="5"/>
      <c r="Z10" s="17"/>
      <c r="AA10" s="5"/>
      <c r="AB10" s="17"/>
      <c r="AC10" s="17" t="str">
        <f t="shared" si="9"/>
        <v>illust_1035</v>
      </c>
      <c r="AD10" s="3"/>
      <c r="AE10" s="3" t="s">
        <v>84</v>
      </c>
      <c r="AF10" s="3" t="s">
        <v>86</v>
      </c>
      <c r="AG10" s="3"/>
      <c r="AH10" s="3"/>
    </row>
    <row r="11" spans="1:34" s="20" customFormat="1" x14ac:dyDescent="0.4">
      <c r="A11" s="43">
        <v>1036</v>
      </c>
      <c r="B11" s="17" t="str">
        <f t="shared" si="0"/>
        <v>str_CardName_1036</v>
      </c>
      <c r="C11" s="9" t="str">
        <f>[1]Enum!$A$4</f>
        <v>magician</v>
      </c>
      <c r="D11" s="14" t="str">
        <f>[1]Enum!$I$6</f>
        <v>gear</v>
      </c>
      <c r="E11" s="3">
        <v>4</v>
      </c>
      <c r="F11" s="3">
        <v>35</v>
      </c>
      <c r="G11" s="41"/>
      <c r="H11" s="41"/>
      <c r="I11" s="15">
        <f t="shared" si="11"/>
        <v>1</v>
      </c>
      <c r="J11" s="33" t="s">
        <v>62</v>
      </c>
      <c r="K11" s="40" t="s">
        <v>79</v>
      </c>
      <c r="L11" s="40" t="s">
        <v>79</v>
      </c>
      <c r="M11" s="36">
        <f>VLOOKUP($J11,[1]Enum!$E$68:$F$148,2,0)</f>
        <v>55</v>
      </c>
      <c r="N11" s="36">
        <f>VLOOKUP($K11,[1]Enum!$E$68:$F$148,2,0)</f>
        <v>0</v>
      </c>
      <c r="O11" s="36">
        <f>VLOOKUP($L11,[1]Enum!$E$68:$F$148,2,0)</f>
        <v>0</v>
      </c>
      <c r="P11" s="4" t="str">
        <f t="shared" si="2"/>
        <v>55;0;0</v>
      </c>
      <c r="Q11" s="16" t="str">
        <f t="shared" si="12"/>
        <v>str_SubType_55</v>
      </c>
      <c r="R11" s="16" t="str">
        <f t="shared" si="13"/>
        <v>str_SubType_0</v>
      </c>
      <c r="S11" s="16" t="str">
        <f t="shared" si="14"/>
        <v>str_SubType_0</v>
      </c>
      <c r="T11" s="4" t="str">
        <f t="shared" si="15"/>
        <v>103601</v>
      </c>
      <c r="U11" s="17" t="str">
        <f t="shared" si="10"/>
        <v>str_CardRule_1036</v>
      </c>
      <c r="V11" s="15">
        <f t="shared" si="6"/>
        <v>1</v>
      </c>
      <c r="W11" s="4" t="str">
        <f t="shared" si="7"/>
        <v>103611</v>
      </c>
      <c r="X11" s="17" t="str">
        <f t="shared" si="8"/>
        <v>str_CardAction_1_1036</v>
      </c>
      <c r="Y11" s="5"/>
      <c r="Z11" s="17"/>
      <c r="AA11" s="5"/>
      <c r="AB11" s="17"/>
      <c r="AC11" s="17" t="str">
        <f t="shared" si="9"/>
        <v>illust_1036</v>
      </c>
      <c r="AD11" s="39" t="s">
        <v>103</v>
      </c>
      <c r="AE11" s="39"/>
      <c r="AF11" s="39"/>
      <c r="AG11" s="39"/>
      <c r="AH11" s="39"/>
    </row>
    <row r="12" spans="1:34" x14ac:dyDescent="0.4">
      <c r="A12" s="43">
        <v>1038</v>
      </c>
      <c r="B12" s="17" t="str">
        <f t="shared" si="0"/>
        <v>str_CardName_1038</v>
      </c>
      <c r="C12" s="9" t="str">
        <f>[1]Enum!$A$4</f>
        <v>magician</v>
      </c>
      <c r="D12" s="9" t="str">
        <f>[1]Enum!$I$5</f>
        <v>magic</v>
      </c>
      <c r="E12" s="3">
        <v>4</v>
      </c>
      <c r="F12" s="3">
        <v>30</v>
      </c>
      <c r="G12" s="41"/>
      <c r="H12" s="41"/>
      <c r="I12" s="15">
        <f t="shared" si="11"/>
        <v>1</v>
      </c>
      <c r="J12" s="31" t="s">
        <v>64</v>
      </c>
      <c r="K12" s="40" t="s">
        <v>79</v>
      </c>
      <c r="L12" s="40" t="s">
        <v>79</v>
      </c>
      <c r="M12" s="36">
        <f>VLOOKUP($J12,[1]Enum!$E$68:$F$148,2,0)</f>
        <v>73</v>
      </c>
      <c r="N12" s="36">
        <f>VLOOKUP($K12,[1]Enum!$E$68:$F$148,2,0)</f>
        <v>0</v>
      </c>
      <c r="O12" s="36">
        <f>VLOOKUP($L12,[1]Enum!$E$68:$F$148,2,0)</f>
        <v>0</v>
      </c>
      <c r="P12" s="4" t="str">
        <f t="shared" si="2"/>
        <v>73;0;0</v>
      </c>
      <c r="Q12" s="16" t="str">
        <f t="shared" ref="Q12:Q17" si="16">"str_SubType_"&amp;M12</f>
        <v>str_SubType_73</v>
      </c>
      <c r="R12" s="16" t="str">
        <f t="shared" ref="R12:R17" si="17">"str_SubType_"&amp;N12</f>
        <v>str_SubType_0</v>
      </c>
      <c r="S12" s="16" t="str">
        <f t="shared" ref="S12:S17" si="18">"str_SubType_"&amp;O12</f>
        <v>str_SubType_0</v>
      </c>
      <c r="T12" s="5">
        <v>103801</v>
      </c>
      <c r="U12" s="17" t="str">
        <f t="shared" si="10"/>
        <v>str_CardRule_1038</v>
      </c>
      <c r="V12" s="15">
        <f t="shared" si="6"/>
        <v>1</v>
      </c>
      <c r="W12" s="4" t="str">
        <f t="shared" si="7"/>
        <v>103811</v>
      </c>
      <c r="X12" s="17" t="str">
        <f t="shared" si="8"/>
        <v>str_CardAction_1_1038</v>
      </c>
      <c r="Y12" s="5"/>
      <c r="Z12" s="17"/>
      <c r="AA12" s="13"/>
      <c r="AB12" s="17"/>
      <c r="AC12" s="17" t="str">
        <f t="shared" si="9"/>
        <v>illust_1038</v>
      </c>
      <c r="AD12" s="3"/>
      <c r="AE12" s="3"/>
      <c r="AF12" s="3"/>
      <c r="AG12" s="3"/>
      <c r="AH12" s="3"/>
    </row>
    <row r="13" spans="1:34" x14ac:dyDescent="0.4">
      <c r="A13" s="43">
        <v>1039</v>
      </c>
      <c r="B13" s="17" t="str">
        <f t="shared" si="0"/>
        <v>str_CardName_1039</v>
      </c>
      <c r="C13" s="9" t="str">
        <f>[1]Enum!$A$4</f>
        <v>magician</v>
      </c>
      <c r="D13" s="9" t="str">
        <f>[1]Enum!$I$5</f>
        <v>magic</v>
      </c>
      <c r="E13" s="3">
        <v>4</v>
      </c>
      <c r="F13" s="3">
        <v>30</v>
      </c>
      <c r="G13" s="41"/>
      <c r="H13" s="41"/>
      <c r="I13" s="15">
        <f t="shared" si="11"/>
        <v>1</v>
      </c>
      <c r="J13" s="31" t="s">
        <v>64</v>
      </c>
      <c r="K13" s="40" t="s">
        <v>79</v>
      </c>
      <c r="L13" s="40" t="s">
        <v>79</v>
      </c>
      <c r="M13" s="36">
        <f>VLOOKUP($J13,[1]Enum!$E$68:$F$148,2,0)</f>
        <v>73</v>
      </c>
      <c r="N13" s="36">
        <f>VLOOKUP($K13,[1]Enum!$E$68:$F$148,2,0)</f>
        <v>0</v>
      </c>
      <c r="O13" s="36">
        <f>VLOOKUP($L13,[1]Enum!$E$68:$F$148,2,0)</f>
        <v>0</v>
      </c>
      <c r="P13" s="4" t="str">
        <f t="shared" si="2"/>
        <v>73;0;0</v>
      </c>
      <c r="Q13" s="16" t="str">
        <f t="shared" si="16"/>
        <v>str_SubType_73</v>
      </c>
      <c r="R13" s="16" t="str">
        <f t="shared" si="17"/>
        <v>str_SubType_0</v>
      </c>
      <c r="S13" s="16" t="str">
        <f t="shared" si="18"/>
        <v>str_SubType_0</v>
      </c>
      <c r="T13" s="5">
        <v>103901</v>
      </c>
      <c r="U13" s="17" t="str">
        <f t="shared" si="10"/>
        <v>str_CardRule_1039</v>
      </c>
      <c r="V13" s="15">
        <f t="shared" si="6"/>
        <v>1</v>
      </c>
      <c r="W13" s="4" t="str">
        <f t="shared" si="7"/>
        <v>103911</v>
      </c>
      <c r="X13" s="17" t="str">
        <f t="shared" si="8"/>
        <v>str_CardAction_1_1039</v>
      </c>
      <c r="Y13" s="5"/>
      <c r="Z13" s="17"/>
      <c r="AA13" s="13"/>
      <c r="AB13" s="17"/>
      <c r="AC13" s="17" t="str">
        <f t="shared" si="9"/>
        <v>illust_1039</v>
      </c>
      <c r="AD13" s="3"/>
      <c r="AE13" s="39" t="s">
        <v>84</v>
      </c>
      <c r="AF13" s="3" t="s">
        <v>87</v>
      </c>
      <c r="AG13" s="3"/>
      <c r="AH13" s="3"/>
    </row>
    <row r="14" spans="1:34" s="20" customFormat="1" x14ac:dyDescent="0.4">
      <c r="A14" s="43">
        <v>1040</v>
      </c>
      <c r="B14" s="17" t="str">
        <f t="shared" si="0"/>
        <v>str_CardName_1040</v>
      </c>
      <c r="C14" s="9" t="str">
        <f>[1]Enum!$A$4</f>
        <v>magician</v>
      </c>
      <c r="D14" s="12" t="str">
        <f>[1]Enum!$I$4</f>
        <v>monster</v>
      </c>
      <c r="E14" s="3">
        <v>3</v>
      </c>
      <c r="F14" s="3">
        <v>12</v>
      </c>
      <c r="G14" s="3">
        <v>10</v>
      </c>
      <c r="H14" s="3">
        <v>10</v>
      </c>
      <c r="I14" s="15">
        <f t="shared" si="11"/>
        <v>1</v>
      </c>
      <c r="J14" s="33" t="s">
        <v>74</v>
      </c>
      <c r="K14" s="40" t="s">
        <v>79</v>
      </c>
      <c r="L14" s="40" t="s">
        <v>79</v>
      </c>
      <c r="M14" s="36">
        <f>VLOOKUP($J14,[1]Enum!$E$68:$F$148,2,0)</f>
        <v>13</v>
      </c>
      <c r="N14" s="36">
        <f>VLOOKUP($K14,[1]Enum!$E$68:$F$148,2,0)</f>
        <v>0</v>
      </c>
      <c r="O14" s="36">
        <f>VLOOKUP($L14,[1]Enum!$E$68:$F$148,2,0)</f>
        <v>0</v>
      </c>
      <c r="P14" s="4" t="str">
        <f t="shared" si="2"/>
        <v>13;0;0</v>
      </c>
      <c r="Q14" s="16" t="str">
        <f t="shared" si="16"/>
        <v>str_SubType_13</v>
      </c>
      <c r="R14" s="16" t="str">
        <f t="shared" si="17"/>
        <v>str_SubType_0</v>
      </c>
      <c r="S14" s="16" t="str">
        <f t="shared" si="18"/>
        <v>str_SubType_0</v>
      </c>
      <c r="T14" s="4" t="str">
        <f t="shared" ref="T14:T15" si="19">A14&amp;"01"</f>
        <v>104001</v>
      </c>
      <c r="U14" s="17" t="str">
        <f t="shared" si="10"/>
        <v>str_CardRule_1040</v>
      </c>
      <c r="V14" s="15">
        <f t="shared" si="6"/>
        <v>1</v>
      </c>
      <c r="W14" s="4" t="str">
        <f t="shared" si="7"/>
        <v>104011</v>
      </c>
      <c r="X14" s="17" t="str">
        <f t="shared" si="8"/>
        <v>str_CardAction_1_1040</v>
      </c>
      <c r="Y14" s="5"/>
      <c r="Z14" s="17"/>
      <c r="AA14" s="13"/>
      <c r="AB14" s="17"/>
      <c r="AC14" s="17" t="str">
        <f t="shared" si="9"/>
        <v>illust_1040</v>
      </c>
      <c r="AD14" s="39" t="s">
        <v>81</v>
      </c>
      <c r="AE14" s="39" t="s">
        <v>84</v>
      </c>
      <c r="AF14" s="39" t="s">
        <v>91</v>
      </c>
      <c r="AG14" s="39"/>
      <c r="AH14" s="39" t="b">
        <v>0</v>
      </c>
    </row>
    <row r="15" spans="1:34" s="20" customFormat="1" x14ac:dyDescent="0.4">
      <c r="A15" s="43">
        <v>1041</v>
      </c>
      <c r="B15" s="17" t="str">
        <f t="shared" si="0"/>
        <v>str_CardName_1041</v>
      </c>
      <c r="C15" s="9" t="str">
        <f>[1]Enum!$A$4</f>
        <v>magician</v>
      </c>
      <c r="D15" s="12" t="str">
        <f>[1]Enum!$I$4</f>
        <v>monster</v>
      </c>
      <c r="E15" s="3">
        <v>4</v>
      </c>
      <c r="F15" s="3">
        <v>62</v>
      </c>
      <c r="G15" s="3">
        <v>60</v>
      </c>
      <c r="H15" s="3">
        <v>60</v>
      </c>
      <c r="I15" s="15">
        <f t="shared" si="11"/>
        <v>1</v>
      </c>
      <c r="J15" s="39" t="s">
        <v>61</v>
      </c>
      <c r="K15" s="40" t="s">
        <v>79</v>
      </c>
      <c r="L15" s="40" t="s">
        <v>79</v>
      </c>
      <c r="M15" s="36">
        <f>VLOOKUP($J15,[1]Enum!$E$68:$F$148,2,0)</f>
        <v>26</v>
      </c>
      <c r="N15" s="36">
        <f>VLOOKUP($K15,[1]Enum!$E$68:$F$148,2,0)</f>
        <v>0</v>
      </c>
      <c r="O15" s="36">
        <f>VLOOKUP($L15,[1]Enum!$E$68:$F$148,2,0)</f>
        <v>0</v>
      </c>
      <c r="P15" s="4" t="str">
        <f t="shared" si="2"/>
        <v>26;0;0</v>
      </c>
      <c r="Q15" s="16" t="str">
        <f t="shared" si="16"/>
        <v>str_SubType_26</v>
      </c>
      <c r="R15" s="16" t="str">
        <f t="shared" si="17"/>
        <v>str_SubType_0</v>
      </c>
      <c r="S15" s="16" t="str">
        <f t="shared" si="18"/>
        <v>str_SubType_0</v>
      </c>
      <c r="T15" s="4" t="str">
        <f t="shared" si="19"/>
        <v>104101</v>
      </c>
      <c r="U15" s="17" t="str">
        <f t="shared" si="10"/>
        <v>str_CardRule_1041</v>
      </c>
      <c r="V15" s="15">
        <f t="shared" si="6"/>
        <v>1</v>
      </c>
      <c r="W15" s="4" t="str">
        <f t="shared" si="7"/>
        <v>104111</v>
      </c>
      <c r="X15" s="17" t="str">
        <f t="shared" si="8"/>
        <v>str_CardAction_1_1041</v>
      </c>
      <c r="Y15" s="5"/>
      <c r="Z15" s="17"/>
      <c r="AA15" s="13"/>
      <c r="AB15" s="17"/>
      <c r="AC15" s="17" t="str">
        <f t="shared" si="9"/>
        <v>illust_1041</v>
      </c>
      <c r="AD15" s="39" t="s">
        <v>94</v>
      </c>
      <c r="AE15" s="39"/>
      <c r="AF15" s="39"/>
      <c r="AG15" s="39"/>
      <c r="AH15" s="39" t="b">
        <v>1</v>
      </c>
    </row>
    <row r="16" spans="1:34" x14ac:dyDescent="0.4">
      <c r="A16" s="43">
        <v>1042</v>
      </c>
      <c r="B16" s="17" t="str">
        <f t="shared" si="0"/>
        <v>str_CardName_1042</v>
      </c>
      <c r="C16" s="9" t="str">
        <f>[1]Enum!$A$4</f>
        <v>magician</v>
      </c>
      <c r="D16" s="14" t="str">
        <f>[1]Enum!$I$6</f>
        <v>gear</v>
      </c>
      <c r="E16" s="3">
        <v>3</v>
      </c>
      <c r="F16" s="3">
        <v>10</v>
      </c>
      <c r="G16" s="41"/>
      <c r="H16" s="41"/>
      <c r="I16" s="15">
        <f t="shared" si="11"/>
        <v>1</v>
      </c>
      <c r="J16" s="33" t="s">
        <v>63</v>
      </c>
      <c r="K16" s="40" t="s">
        <v>79</v>
      </c>
      <c r="L16" s="40" t="s">
        <v>79</v>
      </c>
      <c r="M16" s="36">
        <f>VLOOKUP($J16,[1]Enum!$E$68:$F$148,2,0)</f>
        <v>56</v>
      </c>
      <c r="N16" s="36">
        <f>VLOOKUP($K16,[1]Enum!$E$68:$F$148,2,0)</f>
        <v>0</v>
      </c>
      <c r="O16" s="36">
        <f>VLOOKUP($L16,[1]Enum!$E$68:$F$148,2,0)</f>
        <v>0</v>
      </c>
      <c r="P16" s="4" t="str">
        <f t="shared" si="2"/>
        <v>56;0;0</v>
      </c>
      <c r="Q16" s="16" t="str">
        <f t="shared" si="16"/>
        <v>str_SubType_56</v>
      </c>
      <c r="R16" s="16" t="str">
        <f t="shared" si="17"/>
        <v>str_SubType_0</v>
      </c>
      <c r="S16" s="16" t="str">
        <f t="shared" si="18"/>
        <v>str_SubType_0</v>
      </c>
      <c r="T16" s="5">
        <v>104201</v>
      </c>
      <c r="U16" s="17" t="str">
        <f t="shared" si="10"/>
        <v>str_CardRule_1042</v>
      </c>
      <c r="V16" s="15">
        <f t="shared" si="6"/>
        <v>1</v>
      </c>
      <c r="W16" s="4" t="str">
        <f t="shared" si="7"/>
        <v>104211</v>
      </c>
      <c r="X16" s="17" t="str">
        <f t="shared" si="8"/>
        <v>str_CardAction_1_1042</v>
      </c>
      <c r="Y16" s="5"/>
      <c r="Z16" s="17"/>
      <c r="AA16" s="5"/>
      <c r="AB16" s="17"/>
      <c r="AC16" s="17" t="str">
        <f t="shared" si="9"/>
        <v>illust_1042</v>
      </c>
      <c r="AD16" s="3" t="s">
        <v>101</v>
      </c>
      <c r="AE16" s="3"/>
      <c r="AF16" s="3"/>
      <c r="AG16" s="3"/>
      <c r="AH16" s="3"/>
    </row>
    <row r="17" spans="1:34" x14ac:dyDescent="0.4">
      <c r="A17" s="43">
        <v>1043</v>
      </c>
      <c r="B17" s="17" t="str">
        <f t="shared" si="0"/>
        <v>str_CardName_1043</v>
      </c>
      <c r="C17" s="9" t="str">
        <f>[1]Enum!$A$4</f>
        <v>magician</v>
      </c>
      <c r="D17" s="9" t="str">
        <f>[1]Enum!$I$5</f>
        <v>magic</v>
      </c>
      <c r="E17" s="3">
        <v>3</v>
      </c>
      <c r="F17" s="3">
        <v>40</v>
      </c>
      <c r="G17" s="41"/>
      <c r="H17" s="41"/>
      <c r="I17" s="15">
        <f t="shared" si="11"/>
        <v>1</v>
      </c>
      <c r="J17" s="32" t="s">
        <v>65</v>
      </c>
      <c r="K17" s="40" t="s">
        <v>79</v>
      </c>
      <c r="L17" s="40" t="s">
        <v>79</v>
      </c>
      <c r="M17" s="36">
        <f>VLOOKUP($J17,[1]Enum!$E$68:$F$148,2,0)</f>
        <v>74</v>
      </c>
      <c r="N17" s="36">
        <f>VLOOKUP($K17,[1]Enum!$E$68:$F$148,2,0)</f>
        <v>0</v>
      </c>
      <c r="O17" s="36">
        <f>VLOOKUP($L17,[1]Enum!$E$68:$F$148,2,0)</f>
        <v>0</v>
      </c>
      <c r="P17" s="4" t="str">
        <f t="shared" si="2"/>
        <v>74;0;0</v>
      </c>
      <c r="Q17" s="16" t="str">
        <f t="shared" si="16"/>
        <v>str_SubType_74</v>
      </c>
      <c r="R17" s="16" t="str">
        <f t="shared" si="17"/>
        <v>str_SubType_0</v>
      </c>
      <c r="S17" s="16" t="str">
        <f t="shared" si="18"/>
        <v>str_SubType_0</v>
      </c>
      <c r="T17" s="5">
        <v>104301</v>
      </c>
      <c r="U17" s="17" t="str">
        <f t="shared" si="10"/>
        <v>str_CardRule_1043</v>
      </c>
      <c r="V17" s="15">
        <f t="shared" si="6"/>
        <v>1</v>
      </c>
      <c r="W17" s="4" t="str">
        <f t="shared" si="7"/>
        <v>104311</v>
      </c>
      <c r="X17" s="17" t="str">
        <f t="shared" si="8"/>
        <v>str_CardAction_1_1043</v>
      </c>
      <c r="Y17" s="5"/>
      <c r="Z17" s="17"/>
      <c r="AA17" s="5"/>
      <c r="AB17" s="17"/>
      <c r="AC17" s="17" t="str">
        <f t="shared" si="9"/>
        <v>illust_1043</v>
      </c>
      <c r="AD17" s="3"/>
      <c r="AE17" s="3"/>
      <c r="AF17" s="3"/>
      <c r="AG17" s="3"/>
      <c r="AH17" s="3"/>
    </row>
    <row r="18" spans="1:34" s="20" customFormat="1" x14ac:dyDescent="0.4">
      <c r="A18" s="43">
        <v>1044</v>
      </c>
      <c r="B18" s="17" t="str">
        <f t="shared" si="0"/>
        <v>str_CardName_1044</v>
      </c>
      <c r="C18" s="9" t="str">
        <f>[1]Enum!$A$4</f>
        <v>magician</v>
      </c>
      <c r="D18" s="10" t="str">
        <f>[1]Enum!$I$3</f>
        <v>hero</v>
      </c>
      <c r="E18" s="3">
        <v>5</v>
      </c>
      <c r="F18" s="41"/>
      <c r="G18" s="41"/>
      <c r="H18" s="32">
        <v>180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15">
        <f t="shared" si="6"/>
        <v>3</v>
      </c>
      <c r="W18" s="4" t="str">
        <f t="shared" si="7"/>
        <v>104411</v>
      </c>
      <c r="X18" s="17" t="str">
        <f t="shared" si="8"/>
        <v>str_CardAction_1_1044</v>
      </c>
      <c r="Y18" s="4" t="str">
        <f>A18&amp;"21"</f>
        <v>104421</v>
      </c>
      <c r="Z18" s="16" t="str">
        <f>"str_CardAction_2_"&amp;A18</f>
        <v>str_CardAction_2_1044</v>
      </c>
      <c r="AA18" s="4" t="str">
        <f>A18&amp;"31"</f>
        <v>104431</v>
      </c>
      <c r="AB18" s="16" t="str">
        <f>"str_CardAction_3_"&amp;A18</f>
        <v>str_CardAction_3_1044</v>
      </c>
      <c r="AC18" s="17" t="str">
        <f t="shared" si="9"/>
        <v>illust_1044</v>
      </c>
      <c r="AD18" s="39" t="s">
        <v>82</v>
      </c>
      <c r="AE18" s="39"/>
      <c r="AF18" s="39"/>
      <c r="AG18" s="39"/>
      <c r="AH18" s="39" t="b">
        <v>1</v>
      </c>
    </row>
    <row r="19" spans="1:34" s="20" customFormat="1" x14ac:dyDescent="0.4">
      <c r="A19" s="43">
        <v>1045</v>
      </c>
      <c r="B19" s="17" t="str">
        <f>"str_CardName_"&amp;A19</f>
        <v>str_CardName_1045</v>
      </c>
      <c r="C19" s="9" t="str">
        <f>[1]Enum!$A$4</f>
        <v>magician</v>
      </c>
      <c r="D19" s="14" t="str">
        <f>[1]Enum!$I$6</f>
        <v>gear</v>
      </c>
      <c r="E19" s="3">
        <v>4</v>
      </c>
      <c r="F19" s="3">
        <v>35</v>
      </c>
      <c r="G19" s="41"/>
      <c r="H19" s="41"/>
      <c r="I19" s="15">
        <f>TRUNC(COUNTA(J19:L19))-COUNTIF(J19:L19,"None")</f>
        <v>1</v>
      </c>
      <c r="J19" s="33" t="s">
        <v>78</v>
      </c>
      <c r="K19" s="40" t="s">
        <v>79</v>
      </c>
      <c r="L19" s="40" t="s">
        <v>79</v>
      </c>
      <c r="M19" s="36">
        <f>VLOOKUP($J19,[1]Enum!$E$68:$F$148,2,0)</f>
        <v>59</v>
      </c>
      <c r="N19" s="36">
        <f>VLOOKUP($K19,[1]Enum!$E$68:$F$148,2,0)</f>
        <v>0</v>
      </c>
      <c r="O19" s="36">
        <f>VLOOKUP($L19,[1]Enum!$E$68:$F$148,2,0)</f>
        <v>0</v>
      </c>
      <c r="P19" s="4" t="str">
        <f>M19&amp;";"&amp;N19&amp;";"&amp;O19</f>
        <v>59;0;0</v>
      </c>
      <c r="Q19" s="16" t="str">
        <f>"str_SubType_"&amp;M19</f>
        <v>str_SubType_59</v>
      </c>
      <c r="R19" s="16" t="str">
        <f>"str_SubType_"&amp;N19</f>
        <v>str_SubType_0</v>
      </c>
      <c r="S19" s="16" t="str">
        <f>"str_SubType_"&amp;O19</f>
        <v>str_SubType_0</v>
      </c>
      <c r="T19" s="4" t="str">
        <f>A19&amp;"01"</f>
        <v>104501</v>
      </c>
      <c r="U19" s="17" t="str">
        <f>"str_CardRule_"&amp;A19</f>
        <v>str_CardRule_1045</v>
      </c>
      <c r="V19" s="15">
        <f t="shared" si="6"/>
        <v>1</v>
      </c>
      <c r="W19" s="4" t="str">
        <f t="shared" si="7"/>
        <v>104511</v>
      </c>
      <c r="X19" s="17" t="str">
        <f t="shared" si="8"/>
        <v>str_CardAction_1_1045</v>
      </c>
      <c r="Y19" s="5"/>
      <c r="Z19" s="17"/>
      <c r="AA19" s="13"/>
      <c r="AB19" s="17"/>
      <c r="AC19" s="17" t="str">
        <f t="shared" si="9"/>
        <v>illust_1045</v>
      </c>
      <c r="AD19" s="39" t="s">
        <v>102</v>
      </c>
      <c r="AE19" s="39"/>
      <c r="AF19" s="39"/>
      <c r="AG19" s="39"/>
      <c r="AH19" s="39"/>
    </row>
    <row r="20" spans="1:34" x14ac:dyDescent="0.4">
      <c r="A20" s="43">
        <v>1046</v>
      </c>
      <c r="B20" s="17" t="str">
        <f t="shared" si="0"/>
        <v>str_CardName_1046</v>
      </c>
      <c r="C20" s="9" t="str">
        <f>[1]Enum!$A$4</f>
        <v>magician</v>
      </c>
      <c r="D20" s="9" t="str">
        <f>[1]Enum!$I$5</f>
        <v>magic</v>
      </c>
      <c r="E20" s="3">
        <v>5</v>
      </c>
      <c r="F20" s="3">
        <v>60</v>
      </c>
      <c r="G20" s="41"/>
      <c r="H20" s="41"/>
      <c r="I20" s="15">
        <f t="shared" si="11"/>
        <v>1</v>
      </c>
      <c r="J20" s="31" t="s">
        <v>64</v>
      </c>
      <c r="K20" s="40" t="s">
        <v>79</v>
      </c>
      <c r="L20" s="40" t="s">
        <v>79</v>
      </c>
      <c r="M20" s="36">
        <f>VLOOKUP($J20,[1]Enum!$E$68:$F$148,2,0)</f>
        <v>73</v>
      </c>
      <c r="N20" s="36">
        <f>VLOOKUP($K20,[1]Enum!$E$68:$F$148,2,0)</f>
        <v>0</v>
      </c>
      <c r="O20" s="36">
        <f>VLOOKUP($L20,[1]Enum!$E$68:$F$148,2,0)</f>
        <v>0</v>
      </c>
      <c r="P20" s="4" t="str">
        <f t="shared" si="2"/>
        <v>73;0;0</v>
      </c>
      <c r="Q20" s="16" t="str">
        <f t="shared" ref="Q20:Q21" si="20">"str_SubType_"&amp;M20</f>
        <v>str_SubType_73</v>
      </c>
      <c r="R20" s="16" t="str">
        <f t="shared" ref="R20:R21" si="21">"str_SubType_"&amp;N20</f>
        <v>str_SubType_0</v>
      </c>
      <c r="S20" s="16" t="str">
        <f t="shared" ref="S20:S21" si="22">"str_SubType_"&amp;O20</f>
        <v>str_SubType_0</v>
      </c>
      <c r="T20" s="5">
        <v>104601</v>
      </c>
      <c r="U20" s="17" t="str">
        <f t="shared" si="10"/>
        <v>str_CardRule_1046</v>
      </c>
      <c r="V20" s="15">
        <f t="shared" si="6"/>
        <v>1</v>
      </c>
      <c r="W20" s="4" t="str">
        <f t="shared" si="7"/>
        <v>104611</v>
      </c>
      <c r="X20" s="17" t="str">
        <f t="shared" si="8"/>
        <v>str_CardAction_1_1046</v>
      </c>
      <c r="Y20" s="5"/>
      <c r="Z20" s="17"/>
      <c r="AA20" s="5"/>
      <c r="AB20" s="17"/>
      <c r="AC20" s="17" t="str">
        <f t="shared" si="9"/>
        <v>illust_1046</v>
      </c>
      <c r="AD20" s="3"/>
      <c r="AE20" s="3"/>
      <c r="AF20" s="3" t="s">
        <v>88</v>
      </c>
      <c r="AG20" s="3"/>
      <c r="AH20" s="3"/>
    </row>
    <row r="21" spans="1:34" x14ac:dyDescent="0.4">
      <c r="A21" s="43">
        <v>1048</v>
      </c>
      <c r="B21" s="17" t="str">
        <f t="shared" si="0"/>
        <v>str_CardName_1048</v>
      </c>
      <c r="C21" s="9" t="str">
        <f>[1]Enum!$A$4</f>
        <v>magician</v>
      </c>
      <c r="D21" s="12" t="str">
        <f>[1]Enum!$I$4</f>
        <v>monster</v>
      </c>
      <c r="E21" s="3">
        <v>5</v>
      </c>
      <c r="F21" s="3">
        <v>40</v>
      </c>
      <c r="G21" s="3">
        <v>20</v>
      </c>
      <c r="H21" s="3">
        <v>20</v>
      </c>
      <c r="I21" s="15">
        <f t="shared" si="11"/>
        <v>2</v>
      </c>
      <c r="J21" s="32" t="s">
        <v>60</v>
      </c>
      <c r="K21" s="3" t="s">
        <v>61</v>
      </c>
      <c r="L21" s="40" t="s">
        <v>79</v>
      </c>
      <c r="M21" s="36">
        <f>VLOOKUP($J21,[1]Enum!$E$68:$F$148,2,0)</f>
        <v>3</v>
      </c>
      <c r="N21" s="36">
        <f>VLOOKUP($K21,[1]Enum!$E$68:$F$148,2,0)</f>
        <v>26</v>
      </c>
      <c r="O21" s="36">
        <f>VLOOKUP($L21,[1]Enum!$E$68:$F$148,2,0)</f>
        <v>0</v>
      </c>
      <c r="P21" s="4" t="str">
        <f t="shared" si="2"/>
        <v>3;26;0</v>
      </c>
      <c r="Q21" s="16" t="str">
        <f t="shared" si="20"/>
        <v>str_SubType_3</v>
      </c>
      <c r="R21" s="16" t="str">
        <f t="shared" si="21"/>
        <v>str_SubType_26</v>
      </c>
      <c r="S21" s="16" t="str">
        <f t="shared" si="22"/>
        <v>str_SubType_0</v>
      </c>
      <c r="T21" s="5">
        <v>104801</v>
      </c>
      <c r="U21" s="17" t="str">
        <f t="shared" si="10"/>
        <v>str_CardRule_1048</v>
      </c>
      <c r="V21" s="15">
        <f t="shared" si="6"/>
        <v>1</v>
      </c>
      <c r="W21" s="4" t="str">
        <f t="shared" si="7"/>
        <v>104811</v>
      </c>
      <c r="X21" s="17" t="str">
        <f t="shared" si="8"/>
        <v>str_CardAction_1_1048</v>
      </c>
      <c r="Y21" s="5"/>
      <c r="Z21" s="17"/>
      <c r="AA21" s="5"/>
      <c r="AB21" s="17"/>
      <c r="AC21" s="17" t="str">
        <f t="shared" si="9"/>
        <v>illust_1048</v>
      </c>
      <c r="AD21" s="3" t="s">
        <v>96</v>
      </c>
      <c r="AE21" s="3" t="s">
        <v>84</v>
      </c>
      <c r="AF21" s="3" t="s">
        <v>97</v>
      </c>
      <c r="AG21" s="3"/>
      <c r="AH21" s="39" t="b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18 D7 D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4" sqref="C4"/>
    </sheetView>
  </sheetViews>
  <sheetFormatPr defaultColWidth="9" defaultRowHeight="13.2" x14ac:dyDescent="0.4"/>
  <cols>
    <col min="1" max="1" width="7.8984375" style="26" bestFit="1" customWidth="1"/>
    <col min="2" max="2" width="11.5" style="26" bestFit="1" customWidth="1"/>
    <col min="3" max="3" width="150.5" style="26" bestFit="1" customWidth="1"/>
    <col min="4" max="16384" width="9" style="26"/>
  </cols>
  <sheetData>
    <row r="1" spans="1:3" s="29" customFormat="1" x14ac:dyDescent="0.4">
      <c r="A1" s="6" t="s">
        <v>0</v>
      </c>
      <c r="B1" s="28" t="s">
        <v>51</v>
      </c>
      <c r="C1" s="28" t="s">
        <v>50</v>
      </c>
    </row>
    <row r="2" spans="1:3" x14ac:dyDescent="0.4">
      <c r="A2" s="27">
        <v>1</v>
      </c>
      <c r="B2" s="27">
        <v>1044</v>
      </c>
      <c r="C2" s="4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Description</vt:lpstr>
      <vt:lpstr>Card</vt:lpstr>
      <vt:lpstr>DefaultDeck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line play</dc:creator>
  <cp:lastModifiedBy>Windows 사용자</cp:lastModifiedBy>
  <dcterms:created xsi:type="dcterms:W3CDTF">2017-12-05T07:35:21Z</dcterms:created>
  <dcterms:modified xsi:type="dcterms:W3CDTF">2020-05-21T10:15:50Z</dcterms:modified>
</cp:coreProperties>
</file>