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ne\Documents\santander_dio\ciclo1\"/>
    </mc:Choice>
  </mc:AlternateContent>
  <xr:revisionPtr revIDLastSave="0" documentId="13_ncr:1_{16FE9B89-73BF-4A80-BF00-8F9D49C0F8FB}" xr6:coauthVersionLast="47" xr6:coauthVersionMax="47" xr10:uidLastSave="{00000000-0000-0000-0000-000000000000}"/>
  <bookViews>
    <workbookView xWindow="-120" yWindow="-120" windowWidth="20730" windowHeight="11760" tabRatio="565" xr2:uid="{67D8C8FE-E0E8-49CC-89C1-A2BF20BF8554}"/>
  </bookViews>
  <sheets>
    <sheet name="main" sheetId="1" r:id="rId1"/>
    <sheet name="support" sheetId="2" r:id="rId2"/>
  </sheets>
  <definedNames>
    <definedName name="inv_mes">main!$D$15</definedName>
    <definedName name="patrimonio">main!$D$18</definedName>
    <definedName name="qt_anos">main!$D$16</definedName>
    <definedName name="rend_carteira">main!$D$11</definedName>
    <definedName name="salario">main!$D$10</definedName>
    <definedName name="sug_invest">main!$D$12</definedName>
    <definedName name="tx_rendmto_mes">main!$D$17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12" i="1"/>
  <c r="D29" i="1"/>
  <c r="D32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3" i="1"/>
  <c r="E23" i="1" s="1"/>
  <c r="D24" i="1"/>
  <c r="E24" i="1" s="1"/>
  <c r="D25" i="1"/>
  <c r="E25" i="1" s="1"/>
  <c r="D26" i="1"/>
  <c r="E26" i="1" s="1"/>
  <c r="D22" i="1"/>
  <c r="E22" i="1" s="1"/>
  <c r="D18" i="1"/>
  <c r="D19" i="1" s="1"/>
  <c r="E32" i="1" l="1"/>
  <c r="E37" i="1"/>
  <c r="E36" i="1"/>
  <c r="E35" i="1"/>
  <c r="E34" i="1"/>
  <c r="E33" i="1"/>
  <c r="E38" i="1" l="1"/>
</calcChain>
</file>

<file path=xl/sharedStrings.xml><?xml version="1.0" encoding="utf-8"?>
<sst xmlns="http://schemas.openxmlformats.org/spreadsheetml/2006/main" count="70" uniqueCount="34">
  <si>
    <t>INVESTIMENTO MENSAL</t>
  </si>
  <si>
    <t>Taxa de rendimento mensal</t>
  </si>
  <si>
    <t>Patrimonio acumulado</t>
  </si>
  <si>
    <t>Dividendos mensais</t>
  </si>
  <si>
    <t>Investimento mensal</t>
  </si>
  <si>
    <t>Ano(s)</t>
  </si>
  <si>
    <t>CENÁRIOS</t>
  </si>
  <si>
    <t>2 anos</t>
  </si>
  <si>
    <t>5 anos</t>
  </si>
  <si>
    <t>10 anos</t>
  </si>
  <si>
    <t>20 anos</t>
  </si>
  <si>
    <t>30 anos</t>
  </si>
  <si>
    <t>Salário</t>
  </si>
  <si>
    <t>Rendimento da carteira</t>
  </si>
  <si>
    <t>Sugestão de investimento</t>
  </si>
  <si>
    <t>CONFIGURAÇÕES</t>
  </si>
  <si>
    <t>DIVIDENDOS</t>
  </si>
  <si>
    <t>PERFIL</t>
  </si>
  <si>
    <t>Conservador</t>
  </si>
  <si>
    <t>Valor a ser investido por mês</t>
  </si>
  <si>
    <t>Tipo de FII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</si>
  <si>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</si>
  <si>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</si>
  <si>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</si>
  <si>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</si>
  <si>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</si>
  <si>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</si>
  <si>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</si>
  <si>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</si>
  <si>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Moderado</t>
  </si>
  <si>
    <t>Agressivo</t>
  </si>
  <si>
    <t>CHAVE</t>
  </si>
  <si>
    <t>Moderado-Tijolo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</si>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</sst>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sz val="8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18"/>
      <color theme="0"/>
      <name val="Aptos Display"/>
      <family val="2"/>
      <scheme val="maj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6A300"/>
        <bgColor indexed="64"/>
      </patternFill>
    </fill>
  </fills>
  <borders count="32">
    <border>
      <left/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0" tint="-0.14996795556505021"/>
      </bottom>
      <diagonal/>
    </border>
    <border>
      <left/>
      <right/>
      <top style="thick">
        <color theme="4" tint="-0.499984740745262"/>
      </top>
      <bottom style="thin">
        <color theme="0" tint="-0.14996795556505021"/>
      </bottom>
      <diagonal/>
    </border>
    <border>
      <left/>
      <right style="thick">
        <color theme="4" tint="-0.499984740745262"/>
      </right>
      <top style="thick">
        <color theme="4" tint="-0.499984740745262"/>
      </top>
      <bottom style="thin">
        <color theme="0" tint="-0.14996795556505021"/>
      </bottom>
      <diagonal/>
    </border>
    <border>
      <left style="thick">
        <color theme="4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4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4" tint="-0.499984740745262"/>
      </left>
      <right/>
      <top style="thin">
        <color theme="0" tint="-0.14996795556505021"/>
      </top>
      <bottom style="thick">
        <color theme="4" tint="-0.499984740745262"/>
      </bottom>
      <diagonal/>
    </border>
    <border>
      <left/>
      <right/>
      <top style="thin">
        <color theme="0" tint="-0.14996795556505021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 style="thin">
        <color theme="0" tint="-0.14996795556505021"/>
      </top>
      <bottom style="thick">
        <color theme="4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thin">
        <color theme="0" tint="-0.14996795556505021"/>
      </bottom>
      <diagonal/>
    </border>
    <border>
      <left/>
      <right/>
      <top style="thick">
        <color theme="6" tint="-0.499984740745262"/>
      </top>
      <bottom style="thin">
        <color theme="0" tint="-0.14996795556505021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thin">
        <color theme="0" tint="-0.14996795556505021"/>
      </bottom>
      <diagonal/>
    </border>
    <border>
      <left style="thick">
        <color theme="6" tint="-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6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6" tint="-0.499984740745262"/>
      </left>
      <right/>
      <top style="thin">
        <color theme="0" tint="-0.14996795556505021"/>
      </top>
      <bottom style="thick">
        <color theme="6" tint="-0.499984740745262"/>
      </bottom>
      <diagonal/>
    </border>
    <border>
      <left/>
      <right/>
      <top style="thin">
        <color theme="0" tint="-0.14996795556505021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n">
        <color theme="0" tint="-0.14996795556505021"/>
      </top>
      <bottom style="thick">
        <color theme="6" tint="-0.499984740745262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n">
        <color theme="0" tint="-0.14996795556505021"/>
      </bottom>
      <diagonal/>
    </border>
    <border>
      <left/>
      <right/>
      <top style="thick">
        <color theme="0" tint="-0.34998626667073579"/>
      </top>
      <bottom style="thin">
        <color theme="0" tint="-0.1499679555650502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theme="0" tint="-0.14996795556505021"/>
      </bottom>
      <diagonal/>
    </border>
    <border>
      <left style="thick">
        <color theme="0" tint="-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34998626667073579"/>
      </left>
      <right/>
      <top style="thin">
        <color theme="0" tint="-0.14996795556505021"/>
      </top>
      <bottom style="thick">
        <color theme="0" tint="-0.34998626667073579"/>
      </bottom>
      <diagonal/>
    </border>
    <border>
      <left/>
      <right/>
      <top style="thin">
        <color theme="0" tint="-0.14996795556505021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n">
        <color theme="0" tint="-0.14996795556505021"/>
      </top>
      <bottom style="thick">
        <color theme="0" tint="-0.34998626667073579"/>
      </bottom>
      <diagonal/>
    </border>
    <border>
      <left style="thick">
        <color rgb="FFB88C00"/>
      </left>
      <right/>
      <top style="thick">
        <color rgb="FFB88C00"/>
      </top>
      <bottom style="thin">
        <color theme="0" tint="-0.14996795556505021"/>
      </bottom>
      <diagonal/>
    </border>
    <border>
      <left/>
      <right/>
      <top style="thick">
        <color rgb="FFB88C00"/>
      </top>
      <bottom style="thin">
        <color theme="0" tint="-0.14996795556505021"/>
      </bottom>
      <diagonal/>
    </border>
    <border>
      <left/>
      <right style="thick">
        <color rgb="FFB88C00"/>
      </right>
      <top style="thick">
        <color rgb="FFB88C00"/>
      </top>
      <bottom style="thin">
        <color theme="0" tint="-0.14996795556505021"/>
      </bottom>
      <diagonal/>
    </border>
    <border>
      <left style="thick">
        <color rgb="FFB88C00"/>
      </left>
      <right/>
      <top style="thin">
        <color theme="0" tint="-0.14996795556505021"/>
      </top>
      <bottom style="thick">
        <color rgb="FFB88C00"/>
      </bottom>
      <diagonal/>
    </border>
    <border>
      <left/>
      <right/>
      <top style="thin">
        <color theme="0" tint="-0.14996795556505021"/>
      </top>
      <bottom style="thick">
        <color rgb="FFB88C00"/>
      </bottom>
      <diagonal/>
    </border>
    <border>
      <left/>
      <right style="thick">
        <color rgb="FFB88C00"/>
      </right>
      <top style="thin">
        <color theme="0" tint="-0.14996795556505021"/>
      </top>
      <bottom style="thick">
        <color rgb="FFB88C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1" fontId="3" fillId="0" borderId="0" xfId="0" applyNumberFormat="1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170" fontId="4" fillId="0" borderId="5" xfId="0" applyNumberFormat="1" applyFont="1" applyBorder="1" applyAlignment="1">
      <alignment horizontal="left" vertical="center"/>
    </xf>
    <xf numFmtId="170" fontId="4" fillId="0" borderId="6" xfId="0" applyNumberFormat="1" applyFont="1" applyBorder="1" applyAlignment="1">
      <alignment horizontal="left" vertical="center"/>
    </xf>
    <xf numFmtId="10" fontId="4" fillId="0" borderId="5" xfId="0" applyNumberFormat="1" applyFont="1" applyBorder="1" applyAlignment="1">
      <alignment horizontal="left" vertical="center"/>
    </xf>
    <xf numFmtId="10" fontId="4" fillId="0" borderId="6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170" fontId="4" fillId="0" borderId="14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left" vertical="center"/>
    </xf>
    <xf numFmtId="1" fontId="4" fillId="0" borderId="14" xfId="0" applyNumberFormat="1" applyFont="1" applyBorder="1" applyAlignment="1">
      <alignment horizontal="left" vertical="center"/>
    </xf>
    <xf numFmtId="10" fontId="4" fillId="0" borderId="14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/>
    </xf>
    <xf numFmtId="170" fontId="4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0" fontId="4" fillId="0" borderId="16" xfId="0" applyNumberFormat="1" applyFont="1" applyBorder="1" applyAlignment="1">
      <alignment horizontal="center" vertical="center"/>
    </xf>
    <xf numFmtId="170" fontId="4" fillId="0" borderId="17" xfId="0" applyNumberFormat="1" applyFont="1" applyBorder="1" applyAlignment="1">
      <alignment horizontal="center" vertical="center"/>
    </xf>
    <xf numFmtId="0" fontId="7" fillId="6" borderId="13" xfId="0" applyFont="1" applyFill="1" applyBorder="1" applyAlignment="1">
      <alignment horizontal="right" vertical="center"/>
    </xf>
    <xf numFmtId="0" fontId="7" fillId="6" borderId="5" xfId="0" applyFont="1" applyFill="1" applyBorder="1" applyAlignment="1">
      <alignment horizontal="right" vertical="center"/>
    </xf>
    <xf numFmtId="170" fontId="7" fillId="6" borderId="5" xfId="0" applyNumberFormat="1" applyFont="1" applyFill="1" applyBorder="1" applyAlignment="1">
      <alignment horizontal="left" vertical="center"/>
    </xf>
    <xf numFmtId="170" fontId="7" fillId="6" borderId="14" xfId="0" applyNumberFormat="1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right" vertical="center"/>
    </xf>
    <xf numFmtId="0" fontId="7" fillId="6" borderId="16" xfId="0" applyFont="1" applyFill="1" applyBorder="1" applyAlignment="1">
      <alignment horizontal="right" vertical="center"/>
    </xf>
    <xf numFmtId="170" fontId="7" fillId="6" borderId="16" xfId="0" applyNumberFormat="1" applyFont="1" applyFill="1" applyBorder="1" applyAlignment="1">
      <alignment horizontal="left" vertical="center"/>
    </xf>
    <xf numFmtId="170" fontId="7" fillId="6" borderId="17" xfId="0" applyNumberFormat="1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170" fontId="7" fillId="6" borderId="8" xfId="0" applyNumberFormat="1" applyFont="1" applyFill="1" applyBorder="1" applyAlignment="1">
      <alignment horizontal="left" vertical="center"/>
    </xf>
    <xf numFmtId="170" fontId="7" fillId="6" borderId="9" xfId="0" applyNumberFormat="1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/>
    </xf>
    <xf numFmtId="0" fontId="1" fillId="2" borderId="0" xfId="1"/>
    <xf numFmtId="9" fontId="1" fillId="2" borderId="0" xfId="1" applyNumberFormat="1"/>
    <xf numFmtId="0" fontId="9" fillId="0" borderId="0" xfId="0" applyFont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70" fontId="4" fillId="6" borderId="22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170" fontId="7" fillId="3" borderId="25" xfId="0" applyNumberFormat="1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right" vertical="center"/>
    </xf>
    <xf numFmtId="0" fontId="5" fillId="7" borderId="27" xfId="0" applyFont="1" applyFill="1" applyBorder="1" applyAlignment="1">
      <alignment horizontal="right" vertical="center"/>
    </xf>
    <xf numFmtId="0" fontId="8" fillId="7" borderId="27" xfId="0" applyFont="1" applyFill="1" applyBorder="1" applyAlignment="1">
      <alignment horizontal="left" vertical="center"/>
    </xf>
    <xf numFmtId="0" fontId="8" fillId="7" borderId="28" xfId="0" applyFont="1" applyFill="1" applyBorder="1" applyAlignment="1">
      <alignment horizontal="left" vertical="center"/>
    </xf>
    <xf numFmtId="0" fontId="7" fillId="6" borderId="29" xfId="0" applyFont="1" applyFill="1" applyBorder="1" applyAlignment="1">
      <alignment horizontal="right" vertical="center"/>
    </xf>
    <xf numFmtId="0" fontId="7" fillId="6" borderId="30" xfId="0" applyFont="1" applyFill="1" applyBorder="1" applyAlignment="1">
      <alignment horizontal="right" vertical="center"/>
    </xf>
    <xf numFmtId="170" fontId="7" fillId="6" borderId="30" xfId="0" applyNumberFormat="1" applyFont="1" applyFill="1" applyBorder="1" applyAlignment="1">
      <alignment horizontal="left" vertical="center"/>
    </xf>
    <xf numFmtId="170" fontId="7" fillId="6" borderId="31" xfId="0" applyNumberFormat="1" applyFont="1" applyFill="1" applyBorder="1" applyAlignment="1">
      <alignment horizontal="left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B88C00"/>
      <color rgb="FF967200"/>
      <color rgb="FFD6A300"/>
      <color rgb="FFE1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FII - Distribuição do Percentual por Perfil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FII - Percental por Perfil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49B-4B81-AEF9-B16BA236F1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9B-4B81-AEF9-B16BA236F1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49B-4B81-AEF9-B16BA236F1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9B-4B81-AEF9-B16BA236F1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9B-4B81-AEF9-B16BA236F1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49B-4B81-AEF9-B16BA236F1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3C0C3A5-E2E5-44F3-A260-A203BC423A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9B-4B81-AEF9-B16BA236F1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21D40C-1041-4486-B66F-F46C0A8BB28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49B-4B81-AEF9-B16BA236F1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EE845C-A99D-4F33-B4A3-9890CFE450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9B-4B81-AEF9-B16BA236F1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4BE866-FCDF-45D0-B383-4615DA6F1B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49B-4B81-AEF9-B16BA236F1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0E89C8-0EFB-4876-B4F2-277C3404500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49B-4B81-AEF9-B16BA236F1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0B85BC-61D2-43E7-9555-F44A36510F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9B-4B81-AEF9-B16BA236F14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main!$B$32:$C$37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main!$D$32:$D$37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main!$E$32:$E$37</c15:f>
                <c15:dlblRangeCache>
                  <c:ptCount val="6"/>
                  <c:pt idx="0">
                    <c:v>R$ 64,00</c:v>
                  </c:pt>
                  <c:pt idx="1">
                    <c:v>R$ 70,00</c:v>
                  </c:pt>
                  <c:pt idx="2">
                    <c:v>R$ 16,00</c:v>
                  </c:pt>
                  <c:pt idx="3">
                    <c:v>R$ 10,00</c:v>
                  </c:pt>
                  <c:pt idx="4">
                    <c:v>R$ 20,00</c:v>
                  </c:pt>
                  <c:pt idx="5">
                    <c:v>R$ 20,00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49B-4B81-AEF9-B16BA236F1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9527</xdr:rowOff>
    </xdr:from>
    <xdr:to>
      <xdr:col>5</xdr:col>
      <xdr:colOff>9525</xdr:colOff>
      <xdr:row>7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AB413-8FF9-650F-E8B1-BA0A20109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2838"/>
        <a:stretch/>
      </xdr:blipFill>
      <xdr:spPr>
        <a:xfrm>
          <a:off x="514351" y="447677"/>
          <a:ext cx="5686424" cy="1142998"/>
        </a:xfrm>
        <a:prstGeom prst="rect">
          <a:avLst/>
        </a:prstGeom>
      </xdr:spPr>
    </xdr:pic>
    <xdr:clientData/>
  </xdr:twoCellAnchor>
  <xdr:twoCellAnchor>
    <xdr:from>
      <xdr:col>0</xdr:col>
      <xdr:colOff>504825</xdr:colOff>
      <xdr:row>39</xdr:row>
      <xdr:rowOff>9524</xdr:rowOff>
    </xdr:from>
    <xdr:to>
      <xdr:col>5</xdr:col>
      <xdr:colOff>9525</xdr:colOff>
      <xdr:row>61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144416-CE80-242A-7D1A-99C08CDF8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D05-E2C5-4625-8823-D5FC6C99C054}">
  <dimension ref="A1:XFA66"/>
  <sheetViews>
    <sheetView showGridLines="0" showRowColHeaders="0" tabSelected="1" workbookViewId="0">
      <selection activeCell="D11" sqref="D11:E11"/>
    </sheetView>
  </sheetViews>
  <sheetFormatPr defaultColWidth="0" defaultRowHeight="15" x14ac:dyDescent="0.25"/>
  <cols>
    <col min="1" max="1" width="7.7109375" style="1" customWidth="1"/>
    <col min="2" max="5" width="21.28515625" style="1" customWidth="1"/>
    <col min="6" max="6" width="7.7109375" style="1" customWidth="1"/>
    <col min="7" max="7" width="20.7109375" style="1" hidden="1" customWidth="1"/>
    <col min="8" max="16378" width="9.140625" style="1" hidden="1"/>
    <col min="16379" max="16381" width="0" style="1" hidden="1"/>
    <col min="16382" max="16384" width="9.140625" style="1" hidden="1"/>
  </cols>
  <sheetData>
    <row r="1" spans="2:5" ht="35.1" customHeight="1" x14ac:dyDescent="0.25"/>
    <row r="3" spans="2:5" ht="15" customHeight="1" x14ac:dyDescent="0.25"/>
    <row r="8" spans="2:5" ht="35.1" customHeight="1" thickBot="1" x14ac:dyDescent="0.3"/>
    <row r="9" spans="2:5" ht="24.75" thickTop="1" x14ac:dyDescent="0.25">
      <c r="B9" s="4" t="s">
        <v>15</v>
      </c>
      <c r="C9" s="5"/>
      <c r="D9" s="5"/>
      <c r="E9" s="6"/>
    </row>
    <row r="10" spans="2:5" ht="18.75" x14ac:dyDescent="0.25">
      <c r="B10" s="11" t="s">
        <v>12</v>
      </c>
      <c r="C10" s="12"/>
      <c r="D10" s="13">
        <v>2000</v>
      </c>
      <c r="E10" s="14"/>
    </row>
    <row r="11" spans="2:5" ht="18.75" x14ac:dyDescent="0.25">
      <c r="B11" s="11" t="s">
        <v>13</v>
      </c>
      <c r="C11" s="12"/>
      <c r="D11" s="15">
        <v>6.0000000000000001E-3</v>
      </c>
      <c r="E11" s="16"/>
    </row>
    <row r="12" spans="2:5" ht="19.5" thickBot="1" x14ac:dyDescent="0.3">
      <c r="B12" s="38" t="s">
        <v>14</v>
      </c>
      <c r="C12" s="39"/>
      <c r="D12" s="40">
        <f>salario*30%</f>
        <v>600</v>
      </c>
      <c r="E12" s="41"/>
    </row>
    <row r="13" spans="2:5" ht="35.1" customHeight="1" thickTop="1" thickBot="1" x14ac:dyDescent="0.3"/>
    <row r="14" spans="2:5" ht="24.75" thickTop="1" x14ac:dyDescent="0.25">
      <c r="B14" s="7" t="s">
        <v>0</v>
      </c>
      <c r="C14" s="8"/>
      <c r="D14" s="8"/>
      <c r="E14" s="9"/>
    </row>
    <row r="15" spans="2:5" ht="18.75" x14ac:dyDescent="0.25">
      <c r="B15" s="17" t="s">
        <v>4</v>
      </c>
      <c r="C15" s="12"/>
      <c r="D15" s="13">
        <v>200</v>
      </c>
      <c r="E15" s="18"/>
    </row>
    <row r="16" spans="2:5" ht="18.75" x14ac:dyDescent="0.25">
      <c r="B16" s="17" t="s">
        <v>5</v>
      </c>
      <c r="C16" s="12"/>
      <c r="D16" s="19">
        <v>5</v>
      </c>
      <c r="E16" s="20"/>
    </row>
    <row r="17" spans="1:5" ht="18.75" x14ac:dyDescent="0.25">
      <c r="B17" s="17" t="s">
        <v>1</v>
      </c>
      <c r="C17" s="12"/>
      <c r="D17" s="15">
        <v>1.0789999999999999E-2</v>
      </c>
      <c r="E17" s="21"/>
    </row>
    <row r="18" spans="1:5" ht="18.75" x14ac:dyDescent="0.25">
      <c r="B18" s="30" t="s">
        <v>2</v>
      </c>
      <c r="C18" s="31"/>
      <c r="D18" s="32">
        <f>ABS(FV(tx_rendmto_mes,qt_anos*12,inv_mes))</f>
        <v>16755.382799697527</v>
      </c>
      <c r="E18" s="33"/>
    </row>
    <row r="19" spans="1:5" ht="19.5" thickBot="1" x14ac:dyDescent="0.3">
      <c r="B19" s="34" t="s">
        <v>3</v>
      </c>
      <c r="C19" s="35"/>
      <c r="D19" s="36">
        <f>patrimonio*$D$11</f>
        <v>100.53229679818516</v>
      </c>
      <c r="E19" s="37"/>
    </row>
    <row r="20" spans="1:5" ht="35.1" customHeight="1" thickTop="1" thickBot="1" x14ac:dyDescent="0.3"/>
    <row r="21" spans="1:5" ht="24.75" thickTop="1" x14ac:dyDescent="0.25">
      <c r="B21" s="7" t="s">
        <v>6</v>
      </c>
      <c r="C21" s="8"/>
      <c r="D21" s="8"/>
      <c r="E21" s="10" t="s">
        <v>16</v>
      </c>
    </row>
    <row r="22" spans="1:5" ht="18.75" x14ac:dyDescent="0.25">
      <c r="A22" s="3">
        <v>2</v>
      </c>
      <c r="B22" s="22" t="s">
        <v>7</v>
      </c>
      <c r="C22" s="23"/>
      <c r="D22" s="24">
        <f>ABS(FV(tx_rendmto_mes,$A22*12,inv_mes))</f>
        <v>5445.5254595290435</v>
      </c>
      <c r="E22" s="25">
        <f>$D22*rend_carteira</f>
        <v>32.673152757174265</v>
      </c>
    </row>
    <row r="23" spans="1:5" ht="18.75" x14ac:dyDescent="0.25">
      <c r="A23" s="3">
        <v>5</v>
      </c>
      <c r="B23" s="22" t="s">
        <v>8</v>
      </c>
      <c r="C23" s="23"/>
      <c r="D23" s="24">
        <f>ABS(FV(tx_rendmto_mes,$A23*12,inv_mes))</f>
        <v>16755.382799697527</v>
      </c>
      <c r="E23" s="25">
        <f>$D23*rend_carteira</f>
        <v>100.53229679818516</v>
      </c>
    </row>
    <row r="24" spans="1:5" ht="18.75" x14ac:dyDescent="0.25">
      <c r="A24" s="3">
        <v>10</v>
      </c>
      <c r="B24" s="22" t="s">
        <v>9</v>
      </c>
      <c r="C24" s="23"/>
      <c r="D24" s="24">
        <f>ABS(FV(tx_rendmto_mes,$A24*12,inv_mes))</f>
        <v>48656.842506034438</v>
      </c>
      <c r="E24" s="25">
        <f>$D24*rend_carteira</f>
        <v>291.94105503620665</v>
      </c>
    </row>
    <row r="25" spans="1:5" ht="18.75" x14ac:dyDescent="0.25">
      <c r="A25" s="3">
        <v>20</v>
      </c>
      <c r="B25" s="22" t="s">
        <v>10</v>
      </c>
      <c r="C25" s="23"/>
      <c r="D25" s="24">
        <f>ABS(FV(tx_rendmto_mes,$A25*12,inv_mes))</f>
        <v>225039.68001941612</v>
      </c>
      <c r="E25" s="25">
        <f>$D25*rend_carteira</f>
        <v>1350.2380801164968</v>
      </c>
    </row>
    <row r="26" spans="1:5" ht="19.5" thickBot="1" x14ac:dyDescent="0.3">
      <c r="A26" s="3">
        <v>30</v>
      </c>
      <c r="B26" s="26" t="s">
        <v>11</v>
      </c>
      <c r="C26" s="27"/>
      <c r="D26" s="28">
        <f>ABS(FV(tx_rendmto_mes,$A26*12,inv_mes))</f>
        <v>864433.93100094295</v>
      </c>
      <c r="E26" s="29">
        <f>$D26*rend_carteira</f>
        <v>5186.6035860056581</v>
      </c>
    </row>
    <row r="27" spans="1:5" ht="35.1" customHeight="1" thickTop="1" thickBot="1" x14ac:dyDescent="0.3"/>
    <row r="28" spans="1:5" ht="24.75" thickTop="1" x14ac:dyDescent="0.25">
      <c r="B28" s="62" t="s">
        <v>17</v>
      </c>
      <c r="C28" s="63"/>
      <c r="D28" s="64" t="s">
        <v>29</v>
      </c>
      <c r="E28" s="65"/>
    </row>
    <row r="29" spans="1:5" ht="19.5" thickBot="1" x14ac:dyDescent="0.3">
      <c r="B29" s="66" t="s">
        <v>19</v>
      </c>
      <c r="C29" s="67"/>
      <c r="D29" s="68">
        <f>inv_mes</f>
        <v>200</v>
      </c>
      <c r="E29" s="69"/>
    </row>
    <row r="30" spans="1:5" ht="15" customHeight="1" thickTop="1" thickBot="1" x14ac:dyDescent="0.3">
      <c r="B30" s="51"/>
      <c r="C30" s="51"/>
      <c r="D30" s="51"/>
      <c r="E30" s="51"/>
    </row>
    <row r="31" spans="1:5" ht="19.5" thickTop="1" x14ac:dyDescent="0.25">
      <c r="B31" s="52" t="s">
        <v>20</v>
      </c>
      <c r="C31" s="53"/>
      <c r="D31" s="54" t="s">
        <v>33</v>
      </c>
      <c r="E31" s="55" t="s">
        <v>21</v>
      </c>
    </row>
    <row r="32" spans="1:5" ht="18.75" x14ac:dyDescent="0.25">
      <c r="B32" s="56" t="s">
        <v>22</v>
      </c>
      <c r="C32" s="23"/>
      <c r="D32" s="57">
        <f>VLOOKUP($D$28&amp;"-"&amp;$B32,support!$A:$D,4,FALSE)</f>
        <v>0.32</v>
      </c>
      <c r="E32" s="58">
        <f>$D32*$D$29</f>
        <v>64</v>
      </c>
    </row>
    <row r="33" spans="2:5" ht="18.75" x14ac:dyDescent="0.25">
      <c r="B33" s="56" t="s">
        <v>23</v>
      </c>
      <c r="C33" s="23"/>
      <c r="D33" s="57">
        <f>VLOOKUP($D$28&amp;"-"&amp;$B33,support!$A:$D,4,FALSE)</f>
        <v>0.35</v>
      </c>
      <c r="E33" s="58">
        <f t="shared" ref="E33:E37" si="0">$D33*$D$29</f>
        <v>70</v>
      </c>
    </row>
    <row r="34" spans="2:5" ht="18.75" x14ac:dyDescent="0.25">
      <c r="B34" s="56" t="s">
        <v>24</v>
      </c>
      <c r="C34" s="23"/>
      <c r="D34" s="57">
        <f>VLOOKUP($D$28&amp;"-"&amp;$B34,support!$A:$D,4,FALSE)</f>
        <v>0.08</v>
      </c>
      <c r="E34" s="58">
        <f t="shared" si="0"/>
        <v>16</v>
      </c>
    </row>
    <row r="35" spans="2:5" ht="18.75" x14ac:dyDescent="0.25">
      <c r="B35" s="56" t="s">
        <v>25</v>
      </c>
      <c r="C35" s="23"/>
      <c r="D35" s="57">
        <f>VLOOKUP($D$28&amp;"-"&amp;$B35,support!$A:$D,4,FALSE)</f>
        <v>0.05</v>
      </c>
      <c r="E35" s="58">
        <f t="shared" si="0"/>
        <v>10</v>
      </c>
    </row>
    <row r="36" spans="2:5" ht="18.75" x14ac:dyDescent="0.25">
      <c r="B36" s="56" t="s">
        <v>26</v>
      </c>
      <c r="C36" s="23"/>
      <c r="D36" s="57">
        <f>VLOOKUP($D$28&amp;"-"&amp;$B36,support!$A:$D,4,FALSE)</f>
        <v>0.1</v>
      </c>
      <c r="E36" s="58">
        <f t="shared" si="0"/>
        <v>20</v>
      </c>
    </row>
    <row r="37" spans="2:5" ht="18.75" x14ac:dyDescent="0.25">
      <c r="B37" s="56" t="s">
        <v>27</v>
      </c>
      <c r="C37" s="23"/>
      <c r="D37" s="57">
        <f>VLOOKUP($D$28&amp;"-"&amp;$B37,support!$A:$D,4,FALSE)</f>
        <v>0.1</v>
      </c>
      <c r="E37" s="58">
        <f t="shared" si="0"/>
        <v>20</v>
      </c>
    </row>
    <row r="38" spans="2:5" ht="19.5" thickBot="1" x14ac:dyDescent="0.3">
      <c r="B38" s="59"/>
      <c r="C38" s="60"/>
      <c r="D38" s="60"/>
      <c r="E38" s="61">
        <f>SUM(E32:E37)</f>
        <v>200</v>
      </c>
    </row>
    <row r="39" spans="2:5" ht="35.1" customHeight="1" thickTop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</sheetData>
  <mergeCells count="35">
    <mergeCell ref="B35:C35"/>
    <mergeCell ref="B36:C36"/>
    <mergeCell ref="B37:C37"/>
    <mergeCell ref="D29:E29"/>
    <mergeCell ref="B29:C29"/>
    <mergeCell ref="B31:C31"/>
    <mergeCell ref="B32:C32"/>
    <mergeCell ref="B33:C33"/>
    <mergeCell ref="B34:C34"/>
    <mergeCell ref="D19:E19"/>
    <mergeCell ref="D10:E10"/>
    <mergeCell ref="D11:E11"/>
    <mergeCell ref="D12:E12"/>
    <mergeCell ref="B28:C28"/>
    <mergeCell ref="D28:E28"/>
    <mergeCell ref="B11:C11"/>
    <mergeCell ref="B12:C12"/>
    <mergeCell ref="D15:E15"/>
    <mergeCell ref="D16:E16"/>
    <mergeCell ref="D17:E17"/>
    <mergeCell ref="D18:E18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1:D21"/>
    <mergeCell ref="B9:E9"/>
    <mergeCell ref="B14:E14"/>
    <mergeCell ref="B22:C22"/>
    <mergeCell ref="B10:C10"/>
  </mergeCells>
  <phoneticPr fontId="6" type="noConversion"/>
  <dataValidations count="1">
    <dataValidation type="list" allowBlank="1" showInputMessage="1" showErrorMessage="1" sqref="D28" xr:uid="{2AFDC0F7-B171-4E72-9529-F81174242B6E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54A5-D892-4684-9135-383CC5FF40CE}">
  <dimension ref="A2:H20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  <col min="7" max="7" width="15.85546875" bestFit="1" customWidth="1"/>
  </cols>
  <sheetData>
    <row r="2" spans="1:8" s="42" customFormat="1" x14ac:dyDescent="0.25">
      <c r="A2" s="43" t="s">
        <v>31</v>
      </c>
      <c r="B2" s="44" t="s">
        <v>17</v>
      </c>
      <c r="C2" s="45" t="s">
        <v>20</v>
      </c>
      <c r="D2" s="46" t="s">
        <v>28</v>
      </c>
    </row>
    <row r="3" spans="1:8" x14ac:dyDescent="0.25">
      <c r="A3" s="2" t="str">
        <f>$B3&amp;"-"&amp;$C3</f>
        <v>Conservador-Papel</v>
      </c>
      <c r="B3" s="2" t="s">
        <v>18</v>
      </c>
      <c r="C3" s="1" t="s">
        <v>22</v>
      </c>
      <c r="D3" s="47">
        <v>0.3</v>
      </c>
    </row>
    <row r="4" spans="1:8" x14ac:dyDescent="0.25">
      <c r="A4" s="2" t="str">
        <f t="shared" ref="A4:A20" si="0">$B4&amp;"-"&amp;$C4</f>
        <v>Conservador-Tijolo</v>
      </c>
      <c r="B4" s="2" t="s">
        <v>18</v>
      </c>
      <c r="C4" s="1" t="s">
        <v>23</v>
      </c>
      <c r="D4" s="47">
        <v>0.5</v>
      </c>
      <c r="G4" s="49" t="s">
        <v>32</v>
      </c>
      <c r="H4" s="50">
        <f>VLOOKUP(G4,$A:$D,4,FALSE)</f>
        <v>0.35</v>
      </c>
    </row>
    <row r="5" spans="1:8" x14ac:dyDescent="0.25">
      <c r="A5" s="2" t="str">
        <f t="shared" si="0"/>
        <v>Conservador-Hibridos</v>
      </c>
      <c r="B5" s="2" t="s">
        <v>18</v>
      </c>
      <c r="C5" s="1" t="s">
        <v>24</v>
      </c>
      <c r="D5" s="47">
        <v>0.1</v>
      </c>
    </row>
    <row r="6" spans="1:8" x14ac:dyDescent="0.25">
      <c r="A6" s="2" t="str">
        <f t="shared" si="0"/>
        <v>Conservador-FOFs</v>
      </c>
      <c r="B6" s="2" t="s">
        <v>18</v>
      </c>
      <c r="C6" s="1" t="s">
        <v>25</v>
      </c>
      <c r="D6" s="47">
        <v>0.1</v>
      </c>
    </row>
    <row r="7" spans="1:8" x14ac:dyDescent="0.25">
      <c r="A7" s="2" t="str">
        <f t="shared" si="0"/>
        <v>Conservador-Desenvolvimento</v>
      </c>
      <c r="B7" s="2" t="s">
        <v>18</v>
      </c>
      <c r="C7" s="1" t="s">
        <v>26</v>
      </c>
      <c r="D7" s="47">
        <v>0</v>
      </c>
    </row>
    <row r="8" spans="1:8" x14ac:dyDescent="0.25">
      <c r="A8" s="2" t="str">
        <f t="shared" si="0"/>
        <v>Conservador-Hotelarias</v>
      </c>
      <c r="B8" s="2" t="s">
        <v>18</v>
      </c>
      <c r="C8" s="1" t="s">
        <v>27</v>
      </c>
      <c r="D8" s="47">
        <v>0</v>
      </c>
    </row>
    <row r="9" spans="1:8" x14ac:dyDescent="0.25">
      <c r="A9" s="2" t="str">
        <f t="shared" si="0"/>
        <v>Moderado-Papel</v>
      </c>
      <c r="B9" s="2" t="s">
        <v>29</v>
      </c>
      <c r="C9" s="1" t="s">
        <v>22</v>
      </c>
      <c r="D9" s="48">
        <v>0.32</v>
      </c>
    </row>
    <row r="10" spans="1:8" x14ac:dyDescent="0.25">
      <c r="A10" s="2" t="str">
        <f t="shared" si="0"/>
        <v>Moderado-Tijolo</v>
      </c>
      <c r="B10" s="2" t="s">
        <v>29</v>
      </c>
      <c r="C10" s="1" t="s">
        <v>23</v>
      </c>
      <c r="D10" s="48">
        <v>0.35</v>
      </c>
    </row>
    <row r="11" spans="1:8" x14ac:dyDescent="0.25">
      <c r="A11" s="2" t="str">
        <f t="shared" si="0"/>
        <v>Moderado-Hibridos</v>
      </c>
      <c r="B11" s="2" t="s">
        <v>29</v>
      </c>
      <c r="C11" s="1" t="s">
        <v>24</v>
      </c>
      <c r="D11" s="48">
        <v>0.08</v>
      </c>
    </row>
    <row r="12" spans="1:8" x14ac:dyDescent="0.25">
      <c r="A12" s="2" t="str">
        <f t="shared" si="0"/>
        <v>Moderado-FOFs</v>
      </c>
      <c r="B12" s="2" t="s">
        <v>29</v>
      </c>
      <c r="C12" s="1" t="s">
        <v>25</v>
      </c>
      <c r="D12" s="48">
        <v>0.05</v>
      </c>
    </row>
    <row r="13" spans="1:8" x14ac:dyDescent="0.25">
      <c r="A13" s="2" t="str">
        <f t="shared" si="0"/>
        <v>Moderado-Desenvolvimento</v>
      </c>
      <c r="B13" s="2" t="s">
        <v>29</v>
      </c>
      <c r="C13" s="1" t="s">
        <v>26</v>
      </c>
      <c r="D13" s="48">
        <v>0.1</v>
      </c>
    </row>
    <row r="14" spans="1:8" x14ac:dyDescent="0.25">
      <c r="A14" s="2" t="str">
        <f t="shared" si="0"/>
        <v>Moderado-Hotelarias</v>
      </c>
      <c r="B14" s="2" t="s">
        <v>29</v>
      </c>
      <c r="C14" s="1" t="s">
        <v>27</v>
      </c>
      <c r="D14" s="48">
        <v>0.1</v>
      </c>
    </row>
    <row r="15" spans="1:8" x14ac:dyDescent="0.25">
      <c r="A15" s="2" t="str">
        <f t="shared" si="0"/>
        <v>Agressivo-Papel</v>
      </c>
      <c r="B15" s="2" t="s">
        <v>30</v>
      </c>
      <c r="C15" s="1" t="s">
        <v>22</v>
      </c>
      <c r="D15" s="48">
        <v>0.5</v>
      </c>
    </row>
    <row r="16" spans="1:8" x14ac:dyDescent="0.25">
      <c r="A16" s="2" t="str">
        <f t="shared" si="0"/>
        <v>Agressivo-Tijolo</v>
      </c>
      <c r="B16" s="2" t="s">
        <v>30</v>
      </c>
      <c r="C16" s="1" t="s">
        <v>23</v>
      </c>
      <c r="D16" s="48">
        <v>0.1</v>
      </c>
    </row>
    <row r="17" spans="1:4" x14ac:dyDescent="0.25">
      <c r="A17" s="2" t="str">
        <f t="shared" si="0"/>
        <v>Agressivo-Hibridos</v>
      </c>
      <c r="B17" s="2" t="s">
        <v>30</v>
      </c>
      <c r="C17" s="1" t="s">
        <v>24</v>
      </c>
      <c r="D17" s="48">
        <v>0.05</v>
      </c>
    </row>
    <row r="18" spans="1:4" x14ac:dyDescent="0.25">
      <c r="A18" s="2" t="str">
        <f t="shared" si="0"/>
        <v>Agressivo-FOFs</v>
      </c>
      <c r="B18" s="2" t="s">
        <v>30</v>
      </c>
      <c r="C18" s="1" t="s">
        <v>25</v>
      </c>
      <c r="D18" s="48">
        <v>0.05</v>
      </c>
    </row>
    <row r="19" spans="1:4" x14ac:dyDescent="0.25">
      <c r="A19" s="2" t="str">
        <f t="shared" si="0"/>
        <v>Agressivo-Desenvolvimento</v>
      </c>
      <c r="B19" s="2" t="s">
        <v>30</v>
      </c>
      <c r="C19" s="1" t="s">
        <v>26</v>
      </c>
      <c r="D19" s="48">
        <v>0.2</v>
      </c>
    </row>
    <row r="20" spans="1:4" x14ac:dyDescent="0.25">
      <c r="A20" s="2" t="str">
        <f t="shared" si="0"/>
        <v>Agressivo-Hotelarias</v>
      </c>
      <c r="B20" s="2" t="s">
        <v>30</v>
      </c>
      <c r="C20" s="1" t="s">
        <v>27</v>
      </c>
      <c r="D20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main</vt:lpstr>
      <vt:lpstr>support</vt:lpstr>
      <vt:lpstr>inv_mes</vt:lpstr>
      <vt:lpstr>patrimonio</vt:lpstr>
      <vt:lpstr>qt_anos</vt:lpstr>
      <vt:lpstr>rend_carteira</vt:lpstr>
      <vt:lpstr>salario</vt:lpstr>
      <vt:lpstr>sug_invest</vt:lpstr>
      <vt:lpstr>tx_rendmto_mes</vt:lpstr>
    </vt:vector>
  </TitlesOfParts>
  <Company>Aline de Queiros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de Queiros</dc:creator>
  <cp:lastModifiedBy>Aline de Queiros</cp:lastModifiedBy>
  <dcterms:created xsi:type="dcterms:W3CDTF">2025-06-10T00:40:43Z</dcterms:created>
  <dcterms:modified xsi:type="dcterms:W3CDTF">2025-06-10T06:49:25Z</dcterms:modified>
</cp:coreProperties>
</file>