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9056DE09-2E17-4DF4-957B-A2D7C24EC56E}" xr6:coauthVersionLast="47" xr6:coauthVersionMax="47" xr10:uidLastSave="{00000000-0000-0000-0000-000000000000}"/>
  <bookViews>
    <workbookView xWindow="-120" yWindow="-120" windowWidth="29040" windowHeight="1599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N20" i="1" s="1"/>
  <c r="D2" i="1"/>
  <c r="F4" i="1"/>
  <c r="F5" i="1"/>
  <c r="G5" i="1"/>
  <c r="F6" i="1"/>
  <c r="G6" i="1" s="1"/>
  <c r="F7" i="1"/>
  <c r="G7" i="1"/>
  <c r="F8" i="1"/>
  <c r="G8" i="1" s="1"/>
  <c r="F9" i="1"/>
  <c r="G9" i="1" s="1"/>
  <c r="F10" i="1"/>
  <c r="G10" i="1" s="1"/>
  <c r="F11" i="1"/>
  <c r="G11" i="1"/>
  <c r="F12" i="1"/>
  <c r="G12" i="1" s="1"/>
  <c r="F13" i="1"/>
  <c r="G13" i="1"/>
  <c r="F14" i="1"/>
  <c r="G14" i="1" s="1"/>
  <c r="F15" i="1"/>
  <c r="G15" i="1" s="1"/>
  <c r="F16" i="1"/>
  <c r="G16" i="1" s="1"/>
  <c r="F18" i="1"/>
  <c r="G18" i="1" s="1"/>
  <c r="J20" i="1"/>
  <c r="J21" i="1"/>
  <c r="N2" i="1" l="1"/>
  <c r="L20" i="1"/>
  <c r="O2" i="1"/>
  <c r="K21" i="1"/>
  <c r="O20" i="1"/>
  <c r="L21" i="1"/>
  <c r="J2" i="1"/>
  <c r="F2" i="1"/>
  <c r="K20" i="1"/>
  <c r="G4" i="1"/>
  <c r="M21" i="1" s="1"/>
  <c r="E2" i="1" l="1"/>
  <c r="M20" i="1"/>
  <c r="G2" i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<sst xmlns="http://schemas.openxmlformats.org/spreadsheetml/2006/main" count="106" uniqueCount="53">
  <si>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</si>
  <si>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</si>
  <si>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</si>
  <si>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</si>
  <si>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</si>
  <si>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</si>
  <si>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</si>
  <si>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</si>
  <si>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</si>
  <si>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FBA16JN0Q0GQ/1ZW5124W0313029478</t>
  </si>
  <si>
    <t>CC18401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</si>
  <si>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</si>
  <si>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</si>
  <si>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</si>
  <si>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</si>
  <si>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</si>
  <si>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</si>
  <si>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</si>
  <si>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</si>
  <si>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</si>
  <si>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</si>
  <si>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</si>
  <si>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</si>
  <si>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</si>
  <si>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</si>
  <si>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</si>
  <si>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</si>
  <si>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</si>
  <si>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</si>
  <si>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</si>
  <si>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</si>
  <si>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</si>
  <si>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</si>
  <si>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</si>
  <si>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</si>
  <si>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</si>
  <si>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</si>
  <si>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</si>
  <si>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</si>
  <si>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</si>
  <si>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</si>
  <si>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</si>
  <si>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</si>
  <si>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</si>
  <si>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</si>
  <si>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</si>
  <si>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</si>
  <si>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</si>
  <si>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</si>
  <si>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</si>
  <si>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</si>
  <si>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</si>
  <si>
    <t>Box #CC18499-Aerosoles.   - Brandon Harris        - Collective Styles (SFBA)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</si>
</sst>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6" formatCode="m/d/yy"/>
    <numFmt numFmtId="167" formatCode="\$_(* #,##0_);_(* \(#,##0\);_(* &quot;-&quot;_);_(@_)"/>
    <numFmt numFmtId="168" formatCode="&quot;$&quot;#,##0.0000000"/>
  </numFmts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7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68" fontId="5" fillId="3" borderId="1" xfId="0" applyNumberFormat="1" applyFont="1" applyFill="1" applyBorder="1" applyAlignment="1">
      <alignment horizontal="center" wrapText="1"/>
    </xf>
    <xf numFmtId="168" fontId="7" fillId="8" borderId="1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3" fillId="4" borderId="1" xfId="0" applyNumberFormat="1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21"/>
  <sheetViews>
    <sheetView tabSelected="1" zoomScale="130" zoomScaleNormal="130" workbookViewId="0">
      <pane ySplit="2" topLeftCell="A3" activePane="bottomLeft" state="frozen"/>
      <selection pane="bottomLeft" activeCell="B21" sqref="B21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45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51</v>
      </c>
      <c r="B1" s="27" t="s">
        <v>50</v>
      </c>
      <c r="C1" s="24" t="s">
        <v>37</v>
      </c>
      <c r="D1" s="24" t="s">
        <v>49</v>
      </c>
      <c r="E1" s="24" t="s">
        <v>48</v>
      </c>
      <c r="F1" s="24" t="s">
        <v>32</v>
      </c>
      <c r="G1" s="39" t="s">
        <v>31</v>
      </c>
      <c r="H1" s="27" t="s">
        <v>47</v>
      </c>
      <c r="J1" s="26" t="s">
        <v>30</v>
      </c>
      <c r="K1" s="25" t="s">
        <v>33</v>
      </c>
      <c r="L1" s="24" t="s">
        <v>32</v>
      </c>
      <c r="M1" s="24" t="s">
        <v>31</v>
      </c>
      <c r="N1" s="37" t="s">
        <v>46</v>
      </c>
      <c r="O1" s="37" t="s">
        <v>45</v>
      </c>
      <c r="P1" s="37" t="s">
        <v>33</v>
      </c>
      <c r="Q1" s="36" t="s">
        <v>32</v>
      </c>
      <c r="R1" s="36" t="s">
        <v>31</v>
      </c>
      <c r="T1" s="3" t="s">
        <v>44</v>
      </c>
      <c r="U1" s="3" t="s">
        <v>43</v>
      </c>
      <c r="V1" s="3" t="s">
        <v>42</v>
      </c>
    </row>
    <row r="2" spans="1:22" ht="15.75" customHeight="1" x14ac:dyDescent="0.25">
      <c r="A2" s="35"/>
      <c r="B2" s="34" t="s">
        <v>41</v>
      </c>
      <c r="C2" s="31" t="s">
        <v>40</v>
      </c>
      <c r="D2" s="33">
        <f>SUM(D4:D45318)</f>
        <v>14</v>
      </c>
      <c r="E2" s="32">
        <f>IFERROR(F2/D2,0)</f>
        <v>101.78571428571429</v>
      </c>
      <c r="F2" s="31">
        <f>SUM(F4:F45318)</f>
        <v>1425</v>
      </c>
      <c r="G2" s="40">
        <f>SUM(G4:G45318)</f>
        <v>431.81818181818193</v>
      </c>
      <c r="H2" s="5"/>
      <c r="J2" s="30">
        <f>COUNTIF(J4:J8879,"BOX")</f>
        <v>1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1</v>
      </c>
      <c r="O2" s="30">
        <f>COUNTIF($J$4:$J$8879,"NSHIP")</f>
        <v>0</v>
      </c>
      <c r="P2" s="29">
        <f>D2-K2</f>
        <v>-122</v>
      </c>
      <c r="Q2" s="1">
        <f>F2-L2</f>
        <v>1425</v>
      </c>
      <c r="R2" s="1">
        <f>G2-M2</f>
        <v>431.81818181818193</v>
      </c>
    </row>
    <row r="3" spans="1:22" ht="15.75" customHeight="1" x14ac:dyDescent="0.25">
      <c r="A3" s="27" t="s">
        <v>39</v>
      </c>
      <c r="B3" s="27" t="s">
        <v>38</v>
      </c>
      <c r="C3" s="24" t="s">
        <v>37</v>
      </c>
      <c r="D3" s="26" t="s">
        <v>33</v>
      </c>
      <c r="E3" s="28" t="s">
        <v>36</v>
      </c>
      <c r="F3" s="24" t="s">
        <v>32</v>
      </c>
      <c r="G3" s="39" t="s">
        <v>31</v>
      </c>
      <c r="H3" s="27" t="s">
        <v>35</v>
      </c>
      <c r="J3" s="26" t="s">
        <v>34</v>
      </c>
      <c r="K3" s="25" t="s">
        <v>33</v>
      </c>
      <c r="L3" s="24" t="s">
        <v>32</v>
      </c>
      <c r="M3" s="24" t="s">
        <v>31</v>
      </c>
      <c r="N3" s="3" t="s">
        <v>30</v>
      </c>
      <c r="O3" s="3" t="s">
        <v>29</v>
      </c>
      <c r="P3" s="23" t="s">
        <v>28</v>
      </c>
      <c r="Q3" s="3" t="s">
        <v>27</v>
      </c>
      <c r="R3" s="3" t="s">
        <v>26</v>
      </c>
      <c r="S3" s="3" t="s">
        <v>25</v>
      </c>
    </row>
    <row r="4" spans="1:22" ht="12.75" x14ac:dyDescent="0.2">
      <c r="A4" s="10">
        <v>737280641943</v>
      </c>
      <c r="B4" s="20" t="s">
        <v>24</v>
      </c>
      <c r="C4" s="10" t="s">
        <v>0</v>
      </c>
      <c r="D4" s="10">
        <v>1</v>
      </c>
      <c r="E4" s="11">
        <v>99</v>
      </c>
      <c r="F4" s="11">
        <f t="shared" ref="F4:F16" si="0">E4*D4</f>
        <v>99</v>
      </c>
      <c r="G4" s="41">
        <f t="shared" ref="G4:G16" si="1">F4/3.3</f>
        <v>30</v>
      </c>
      <c r="H4" s="10" t="s">
        <v>4</v>
      </c>
      <c r="I4" s="22">
        <v>3</v>
      </c>
      <c r="J4" s="7" t="s">
        <v>10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23</v>
      </c>
      <c r="C5" s="10" t="s">
        <v>0</v>
      </c>
      <c r="D5" s="10">
        <v>1</v>
      </c>
      <c r="E5" s="11">
        <v>89</v>
      </c>
      <c r="F5" s="11">
        <f t="shared" si="0"/>
        <v>89</v>
      </c>
      <c r="G5" s="41">
        <f t="shared" si="1"/>
        <v>26.969696969696972</v>
      </c>
      <c r="H5" s="10" t="s">
        <v>4</v>
      </c>
      <c r="I5" s="22">
        <v>4</v>
      </c>
      <c r="J5" s="7" t="s">
        <v>10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22</v>
      </c>
      <c r="C6" s="10" t="s">
        <v>0</v>
      </c>
      <c r="D6" s="10">
        <v>1</v>
      </c>
      <c r="E6" s="11">
        <v>99</v>
      </c>
      <c r="F6" s="11">
        <f t="shared" si="0"/>
        <v>99</v>
      </c>
      <c r="G6" s="41">
        <f t="shared" si="1"/>
        <v>30</v>
      </c>
      <c r="H6" s="10" t="s">
        <v>4</v>
      </c>
      <c r="I6" s="22">
        <v>5</v>
      </c>
      <c r="J6" s="7" t="s">
        <v>10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21</v>
      </c>
      <c r="C7" s="10" t="s">
        <v>0</v>
      </c>
      <c r="D7" s="10">
        <v>1</v>
      </c>
      <c r="E7" s="11">
        <v>115</v>
      </c>
      <c r="F7" s="11">
        <f t="shared" si="0"/>
        <v>115</v>
      </c>
      <c r="G7" s="41">
        <f t="shared" si="1"/>
        <v>34.848484848484851</v>
      </c>
      <c r="H7" s="10" t="s">
        <v>4</v>
      </c>
      <c r="I7" s="22">
        <v>6</v>
      </c>
      <c r="J7" s="7" t="s">
        <v>10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20</v>
      </c>
      <c r="C8" s="10" t="s">
        <v>0</v>
      </c>
      <c r="D8" s="10">
        <v>1</v>
      </c>
      <c r="E8" s="11">
        <v>110</v>
      </c>
      <c r="F8" s="11">
        <f t="shared" si="0"/>
        <v>110</v>
      </c>
      <c r="G8" s="41">
        <f t="shared" si="1"/>
        <v>33.333333333333336</v>
      </c>
      <c r="H8" s="10" t="s">
        <v>4</v>
      </c>
      <c r="I8" s="22">
        <v>7</v>
      </c>
      <c r="J8" s="7" t="s">
        <v>10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19</v>
      </c>
      <c r="C9" s="10" t="s">
        <v>0</v>
      </c>
      <c r="D9" s="10">
        <v>1</v>
      </c>
      <c r="E9" s="11">
        <v>89</v>
      </c>
      <c r="F9" s="11">
        <f t="shared" si="0"/>
        <v>89</v>
      </c>
      <c r="G9" s="41">
        <f t="shared" si="1"/>
        <v>26.969696969696972</v>
      </c>
      <c r="H9" s="10" t="s">
        <v>4</v>
      </c>
      <c r="I9" s="22">
        <v>8</v>
      </c>
      <c r="J9" s="7" t="s">
        <v>10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18</v>
      </c>
      <c r="C10" s="10" t="s">
        <v>0</v>
      </c>
      <c r="D10" s="10">
        <v>1</v>
      </c>
      <c r="E10" s="11">
        <v>69</v>
      </c>
      <c r="F10" s="11">
        <f t="shared" si="0"/>
        <v>69</v>
      </c>
      <c r="G10" s="41">
        <f t="shared" si="1"/>
        <v>20.90909090909091</v>
      </c>
      <c r="H10" s="10" t="s">
        <v>4</v>
      </c>
      <c r="I10" s="22">
        <v>9</v>
      </c>
      <c r="J10" s="7" t="s">
        <v>10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11</v>
      </c>
      <c r="C11" s="10" t="s">
        <v>0</v>
      </c>
      <c r="D11" s="10">
        <v>1</v>
      </c>
      <c r="E11" s="11">
        <v>89</v>
      </c>
      <c r="F11" s="11">
        <f t="shared" si="0"/>
        <v>89</v>
      </c>
      <c r="G11" s="41">
        <f t="shared" si="1"/>
        <v>26.969696969696972</v>
      </c>
      <c r="H11" s="10" t="s">
        <v>4</v>
      </c>
      <c r="I11" s="22">
        <v>10</v>
      </c>
      <c r="J11" s="7" t="s">
        <v>10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17</v>
      </c>
      <c r="C12" s="10" t="s">
        <v>0</v>
      </c>
      <c r="D12" s="10">
        <v>1</v>
      </c>
      <c r="E12" s="11">
        <v>89</v>
      </c>
      <c r="F12" s="11">
        <f t="shared" si="0"/>
        <v>89</v>
      </c>
      <c r="G12" s="41">
        <f t="shared" si="1"/>
        <v>26.969696969696972</v>
      </c>
      <c r="H12" s="10" t="s">
        <v>4</v>
      </c>
      <c r="I12" s="22">
        <v>11</v>
      </c>
      <c r="J12" s="7" t="s">
        <v>10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16</v>
      </c>
      <c r="C13" s="10" t="s">
        <v>0</v>
      </c>
      <c r="D13" s="10">
        <v>1</v>
      </c>
      <c r="E13" s="11">
        <v>160</v>
      </c>
      <c r="F13" s="11">
        <f t="shared" si="0"/>
        <v>160</v>
      </c>
      <c r="G13" s="41">
        <f t="shared" si="1"/>
        <v>48.484848484848484</v>
      </c>
      <c r="H13" s="10" t="s">
        <v>4</v>
      </c>
      <c r="I13" s="22">
        <v>12</v>
      </c>
      <c r="J13" s="7" t="s">
        <v>10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15</v>
      </c>
      <c r="C14" s="10" t="s">
        <v>0</v>
      </c>
      <c r="D14" s="10">
        <v>1</v>
      </c>
      <c r="E14" s="11">
        <v>160</v>
      </c>
      <c r="F14" s="11">
        <f t="shared" si="0"/>
        <v>160</v>
      </c>
      <c r="G14" s="41">
        <f t="shared" si="1"/>
        <v>48.484848484848484</v>
      </c>
      <c r="H14" s="10" t="s">
        <v>4</v>
      </c>
      <c r="I14" s="22">
        <v>13</v>
      </c>
      <c r="J14" s="7" t="s">
        <v>10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14</v>
      </c>
      <c r="C15" s="10" t="s">
        <v>0</v>
      </c>
      <c r="D15" s="10">
        <v>1</v>
      </c>
      <c r="E15" s="11">
        <v>79</v>
      </c>
      <c r="F15" s="11">
        <f t="shared" si="0"/>
        <v>79</v>
      </c>
      <c r="G15" s="41">
        <f t="shared" si="1"/>
        <v>23.939393939393941</v>
      </c>
      <c r="H15" s="10" t="s">
        <v>4</v>
      </c>
      <c r="I15" s="22">
        <v>14</v>
      </c>
      <c r="J15" s="7" t="s">
        <v>10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13</v>
      </c>
      <c r="C16" s="10" t="s">
        <v>0</v>
      </c>
      <c r="D16" s="10">
        <v>1</v>
      </c>
      <c r="E16" s="11">
        <v>89</v>
      </c>
      <c r="F16" s="11">
        <f t="shared" si="0"/>
        <v>89</v>
      </c>
      <c r="G16" s="41">
        <f t="shared" si="1"/>
        <v>26.969696969696972</v>
      </c>
      <c r="H16" s="10" t="s">
        <v>4</v>
      </c>
      <c r="I16" s="22">
        <v>15</v>
      </c>
      <c r="J16" s="7" t="s">
        <v>10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12</v>
      </c>
      <c r="C17" s="7"/>
      <c r="D17" s="7"/>
      <c r="E17" s="16"/>
      <c r="F17" s="16"/>
      <c r="G17" s="42"/>
      <c r="H17" s="15"/>
      <c r="I17" s="22">
        <v>16</v>
      </c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11</v>
      </c>
      <c r="C18" s="10" t="s">
        <v>0</v>
      </c>
      <c r="D18" s="10">
        <v>1</v>
      </c>
      <c r="E18" s="11">
        <v>89</v>
      </c>
      <c r="F18" s="11">
        <f>E18*D18</f>
        <v>89</v>
      </c>
      <c r="G18" s="41">
        <f>F18/3.3</f>
        <v>26.969696969696972</v>
      </c>
      <c r="H18" s="10" t="s">
        <v>4</v>
      </c>
      <c r="I18" s="22">
        <v>17</v>
      </c>
      <c r="J18" s="7" t="s">
        <v>10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9</v>
      </c>
      <c r="C19" s="7"/>
      <c r="D19" s="7"/>
      <c r="E19" s="16"/>
      <c r="F19" s="16"/>
      <c r="G19" s="42"/>
      <c r="H19" s="15"/>
      <c r="I19" s="22">
        <v>18</v>
      </c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52</v>
      </c>
      <c r="C20" s="12" t="str">
        <f>MID($B20,6,7)</f>
        <v>CC18499</v>
      </c>
      <c r="D20" s="12"/>
      <c r="E20" s="12"/>
      <c r="F20" s="12"/>
      <c r="G20" s="43"/>
      <c r="H20" s="14">
        <v>44557</v>
      </c>
      <c r="J20" s="7" t="str">
        <f>IF(LEFT(B20,3)="Box","BOX","COUNT")</f>
        <v>BOX</v>
      </c>
      <c r="K20" s="6">
        <f>SUMIF($J$4:$J$5328,$C20,$D$4:$D$5328)</f>
        <v>0</v>
      </c>
      <c r="L20" s="5">
        <f>SUMIF($J$4:$J$5328,$C20,$F$4:$F$5328)</f>
        <v>0</v>
      </c>
      <c r="M20" s="5">
        <f>SUMIF($J$4:$J$5328,$C20,$G$4:$G$5328)</f>
        <v>0</v>
      </c>
      <c r="N20" s="3" t="str">
        <f>C20</f>
        <v>CC18499</v>
      </c>
      <c r="O20" s="3" t="str">
        <f>J21</f>
        <v>SHIP</v>
      </c>
      <c r="P20" s="4">
        <f>M20</f>
        <v>0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44"/>
      <c r="H21" s="8"/>
      <c r="J21" s="7" t="str">
        <f>IF(B21="","NSHIP","SHIP")</f>
        <v>SHIP</v>
      </c>
      <c r="K21" s="6">
        <f>IF($J21="NSHIP",0,-SUMIF($J$4:$J$5328,$C20,$D$4:$D$5328))</f>
        <v>0</v>
      </c>
      <c r="L21" s="5">
        <f>IF($J21="NSHIP",0,-SUMIF($J$4:$J$5326,$C20,$F$4:$F$5326))</f>
        <v>0</v>
      </c>
      <c r="M21" s="5">
        <f>IF($J21="NSHIP",0,-SUMIF($J$4:$J$5326,$C20,$G$4:$G$5326))</f>
        <v>0</v>
      </c>
      <c r="P2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2022-01-30T20:11:43Z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