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7D2CB38E-8F56-404B-A847-0A4544CB2899}" xr6:coauthVersionLast="47" xr6:coauthVersionMax="47" xr10:uidLastSave="{00000000-0000-0000-0000-000000000000}"/>
  <bookViews>
    <workbookView xWindow="-120" yWindow="-120" windowWidth="29040" windowHeight="15990" xr2:uid="{B908469D-C111-4EC1-AC69-BB65E34405FD}"/>
  </bookViews>
  <sheets>
    <sheet name="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J31" i="1"/>
  <c r="J30" i="1"/>
  <c r="G28" i="1"/>
  <c r="F28" i="1"/>
  <c r="F27" i="1"/>
  <c r="G27" i="1" s="1"/>
  <c r="G26" i="1"/>
  <c r="F26" i="1"/>
  <c r="F25" i="1"/>
  <c r="G25" i="1" s="1"/>
  <c r="G24" i="1"/>
  <c r="F24" i="1"/>
  <c r="F23" i="1"/>
  <c r="G23" i="1" s="1"/>
  <c r="G22" i="1"/>
  <c r="F22" i="1"/>
  <c r="J21" i="1"/>
  <c r="J20" i="1"/>
  <c r="J2" i="1" s="1"/>
  <c r="C20" i="1"/>
  <c r="N20" i="1" s="1"/>
  <c r="F18" i="1"/>
  <c r="G18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D2" i="1"/>
  <c r="G2" i="1" l="1"/>
  <c r="F2" i="1"/>
  <c r="E2" i="1" s="1"/>
  <c r="N2" i="1"/>
  <c r="L20" i="1"/>
  <c r="O2" i="1"/>
  <c r="K21" i="1"/>
  <c r="O20" i="1"/>
  <c r="L21" i="1"/>
  <c r="K20" i="1"/>
  <c r="M21" i="1"/>
  <c r="M20" i="1" l="1"/>
  <c r="K2" i="1"/>
  <c r="P2" i="1" s="1"/>
  <c r="L2" i="1"/>
  <c r="Q2" i="1" s="1"/>
  <c r="M2" i="1" l="1"/>
  <c r="R2" i="1" s="1"/>
  <c r="P20" i="1"/>
</calcChain>
</file>

<file path=xl/sharedStrings.xml><?xml version="1.0" encoding="utf-8"?>
<sst xmlns="http://schemas.openxmlformats.org/spreadsheetml/2006/main" count="142" uniqueCount="68">
  <si>
    <t>New</t>
  </si>
  <si>
    <t>HAZEL</t>
  </si>
  <si>
    <t>1SKU -1UNITS</t>
  </si>
  <si>
    <t>MARK</t>
  </si>
  <si>
    <t>AEROSOLES/AEROGROUP INT'L INC</t>
  </si>
  <si>
    <t>13SKU -13UNITS</t>
  </si>
  <si>
    <t>Collective Styles (SFBA)</t>
  </si>
  <si>
    <t>Brandon Harris</t>
  </si>
  <si>
    <t>2SHIPMENTS    13/13=100%</t>
  </si>
  <si>
    <t>FBA16JN0Q0GQ/1ZW5124W0313029478</t>
  </si>
  <si>
    <t>CC18401</t>
  </si>
  <si>
    <t>Aerosoles Women's Eye Candy Pump, Champagne Leather, 8 M US</t>
  </si>
  <si>
    <t>FBA16JN0PG4Y/1ZW5124W0330219061</t>
  </si>
  <si>
    <t>Aerosoles Women's Ballet Flat, Gold Metallic, 9 B (M)</t>
  </si>
  <si>
    <t>Aerosoles Women's Wedge Pump, BLACK, 10</t>
  </si>
  <si>
    <t>Aerosoles Women's Maggie Ankle Boot, Black Fabric, 7.5</t>
  </si>
  <si>
    <t>Aerosoles Women's Maggie Ankle Boot, Black Fabric, 6.5</t>
  </si>
  <si>
    <t>Aerosoles Women's Eye Candy Pump, Champagne Leather, 9 M US</t>
  </si>
  <si>
    <t>Aerosoles Women's Deanna Driving Style Loafer, Red ,9.5</t>
  </si>
  <si>
    <t>Aerosoles Women's Homerun Ballet Flat, Black Suede, 9.5</t>
  </si>
  <si>
    <t>Aerosoles Women's Deal Breaker Pump, Orange Suede, 10</t>
  </si>
  <si>
    <t>Aerosoles Women's Shipmate Pump, Black Leather, 6</t>
  </si>
  <si>
    <t>Aerosoles Women's Inner Circle Pump, Black Leather, 9 M US</t>
  </si>
  <si>
    <t>Aerosoles Women's Full Circle Pump, Dark Blue Leather, 9.5 M US</t>
  </si>
  <si>
    <t>Aerosoles Women's East Side Loafer, Dark tan Leather, 6.5 M US</t>
  </si>
  <si>
    <t>AMZ STORE NAME</t>
  </si>
  <si>
    <t>CLIENT</t>
  </si>
  <si>
    <t>DATE</t>
  </si>
  <si>
    <t>VALUE</t>
  </si>
  <si>
    <t>STATUS</t>
  </si>
  <si>
    <t>BOX</t>
  </si>
  <si>
    <t>TOTAL CLIENT COST</t>
  </si>
  <si>
    <t>TOTAL ORIGINAL RETAIL</t>
  </si>
  <si>
    <t>ORIGINAL QTY</t>
  </si>
  <si>
    <t>PARAMATER</t>
  </si>
  <si>
    <t>VENDOR NAME</t>
  </si>
  <si>
    <t>RETAIL VALUE</t>
  </si>
  <si>
    <t>CONDITION</t>
  </si>
  <si>
    <t>ITEM DESCRIPTION</t>
  </si>
  <si>
    <t>UPC/SKU</t>
  </si>
  <si>
    <t>NEW</t>
  </si>
  <si>
    <t>APPAREL INVOICE LOT #18 -  WOMEN'S APPAREL (NEW WITH TAGS)</t>
  </si>
  <si>
    <t>Manifest</t>
  </si>
  <si>
    <t>Client</t>
  </si>
  <si>
    <t>Date</t>
  </si>
  <si>
    <t>NOT SHIP</t>
  </si>
  <si>
    <t>SHIP</t>
  </si>
  <si>
    <t>Box Name</t>
  </si>
  <si>
    <t>AVG UNIT RETAIL</t>
  </si>
  <si>
    <t># OF UNITS</t>
  </si>
  <si>
    <t>CATEGORY</t>
  </si>
  <si>
    <t xml:space="preserve"> </t>
  </si>
  <si>
    <t>Sam Edelman Women's Jacquie Combat Boot Black 6.5 Medium</t>
  </si>
  <si>
    <t>SAM EDELMAN/CALERES INC</t>
  </si>
  <si>
    <t>Put a "0" in front</t>
  </si>
  <si>
    <t>CC18402</t>
  </si>
  <si>
    <t>Sam Edelman Jacquie Ivory 5 M</t>
  </si>
  <si>
    <t>Sam Edelman Women's Jaclyn Ankle Boot, Black Waterproof Suede, 5</t>
  </si>
  <si>
    <t>Sam Edelman Women's Jaclyn Ankle Boot, Black Waterproof Suede, 7</t>
  </si>
  <si>
    <t>Sam Edelman Women's Jaclyn Ankle Boot, Black Waterproof Suede, 9.5</t>
  </si>
  <si>
    <t>Sam Edelman Women's Jaclyn Ankle Boot, Black, 6</t>
  </si>
  <si>
    <t>Sam Edelman Women's Lillianna Mule, Black, 10</t>
  </si>
  <si>
    <t>7 SKU's -  7 UNITS</t>
  </si>
  <si>
    <t>FBA16JN5JHFM/1ZW5124W0354323788</t>
  </si>
  <si>
    <t>QUEENIE</t>
  </si>
  <si>
    <t xml:space="preserve">  1 SHIPMENT (7/7= 100%)</t>
  </si>
  <si>
    <t>Box #CC19982-Sam Edelman  - Brandon Harris        - Collective Styles (SFBA)</t>
  </si>
  <si>
    <t>Box #CC19691-Aerosoles.   - Brandon Harris        - Collective Styles (SFBA)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</si>
</sst>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\$_(* #,##0.00_);_(* \(#,##0.00\);_(* &quot;-&quot;_);_(@_)"/>
    <numFmt numFmtId="166" formatCode="m/d/yy"/>
    <numFmt numFmtId="167" formatCode="\$_(* #,##0_);_(* \(#,##0\);_(* &quot;-&quot;_);_(@_)"/>
    <numFmt numFmtId="168" formatCode="&quot;$&quot;#,##0.0000000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Verdana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2" fillId="0" borderId="0" xfId="0" applyNumberFormat="1" applyFont="1"/>
    <xf numFmtId="14" fontId="3" fillId="4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4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0" xfId="0" applyFont="1" applyFill="1"/>
    <xf numFmtId="167" fontId="2" fillId="0" borderId="0" xfId="0" applyNumberFormat="1" applyFont="1"/>
    <xf numFmtId="164" fontId="5" fillId="3" borderId="1" xfId="0" applyNumberFormat="1" applyFont="1" applyFill="1" applyBorder="1" applyAlignment="1">
      <alignment horizontal="center" wrapText="1"/>
    </xf>
    <xf numFmtId="4" fontId="6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7" fillId="8" borderId="1" xfId="0" applyNumberFormat="1" applyFont="1" applyFill="1" applyBorder="1" applyAlignment="1">
      <alignment horizontal="center" wrapText="1"/>
    </xf>
    <xf numFmtId="164" fontId="7" fillId="8" borderId="1" xfId="0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/>
    </xf>
    <xf numFmtId="11" fontId="2" fillId="3" borderId="1" xfId="0" applyNumberFormat="1" applyFont="1" applyFill="1" applyBorder="1" applyAlignment="1">
      <alignment horizontal="center"/>
    </xf>
    <xf numFmtId="168" fontId="0" fillId="0" borderId="0" xfId="0" applyNumberFormat="1"/>
    <xf numFmtId="49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164" fontId="2" fillId="4" borderId="1" xfId="0" applyNumberFormat="1" applyFont="1" applyFill="1" applyBorder="1"/>
    <xf numFmtId="49" fontId="2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0B18-87E7-4DF2-9A70-D30AD4A14488}">
  <sheetPr>
    <outlinePr summaryBelow="0" summaryRight="0"/>
  </sheetPr>
  <dimension ref="A1:V31"/>
  <sheetViews>
    <sheetView tabSelected="1" zoomScaleNormal="100" workbookViewId="0">
      <pane ySplit="2" topLeftCell="A3" activePane="bottomLeft" state="frozen"/>
      <selection pane="bottomLeft" activeCell="B21" sqref="B21"/>
    </sheetView>
  </sheetViews>
  <sheetFormatPr defaultColWidth="14.42578125" defaultRowHeight="15.75" customHeight="1" x14ac:dyDescent="0.2"/>
  <cols>
    <col min="1" max="1" width="25" customWidth="1"/>
    <col min="2" max="2" width="76.5703125" customWidth="1"/>
    <col min="7" max="7" width="15.28515625" style="39" bestFit="1" customWidth="1"/>
    <col min="8" max="8" width="48.7109375" customWidth="1"/>
    <col min="9" max="9" width="34.85546875" customWidth="1"/>
    <col min="17" max="17" width="28.140625" customWidth="1"/>
    <col min="21" max="21" width="15.42578125" customWidth="1"/>
  </cols>
  <sheetData>
    <row r="1" spans="1:22" ht="15.75" customHeight="1" x14ac:dyDescent="0.25">
      <c r="A1" s="38" t="s">
        <v>51</v>
      </c>
      <c r="B1" s="27" t="s">
        <v>50</v>
      </c>
      <c r="C1" s="24" t="s">
        <v>37</v>
      </c>
      <c r="D1" s="24" t="s">
        <v>49</v>
      </c>
      <c r="E1" s="24" t="s">
        <v>48</v>
      </c>
      <c r="F1" s="24" t="s">
        <v>32</v>
      </c>
      <c r="G1" s="24" t="s">
        <v>31</v>
      </c>
      <c r="H1" s="27" t="s">
        <v>47</v>
      </c>
      <c r="J1" s="26" t="s">
        <v>30</v>
      </c>
      <c r="K1" s="25" t="s">
        <v>33</v>
      </c>
      <c r="L1" s="24" t="s">
        <v>32</v>
      </c>
      <c r="M1" s="24" t="s">
        <v>31</v>
      </c>
      <c r="N1" s="37" t="s">
        <v>46</v>
      </c>
      <c r="O1" s="37" t="s">
        <v>45</v>
      </c>
      <c r="P1" s="37" t="s">
        <v>33</v>
      </c>
      <c r="Q1" s="36" t="s">
        <v>32</v>
      </c>
      <c r="R1" s="36" t="s">
        <v>31</v>
      </c>
      <c r="T1" s="3" t="s">
        <v>44</v>
      </c>
      <c r="U1" s="3" t="s">
        <v>43</v>
      </c>
      <c r="V1" s="3" t="s">
        <v>42</v>
      </c>
    </row>
    <row r="2" spans="1:22" ht="15.75" customHeight="1" x14ac:dyDescent="0.25">
      <c r="A2" s="35"/>
      <c r="B2" s="34" t="s">
        <v>41</v>
      </c>
      <c r="C2" s="31" t="s">
        <v>40</v>
      </c>
      <c r="D2" s="33">
        <f>SUM(D4:D48702)</f>
        <v>21</v>
      </c>
      <c r="E2" s="32">
        <f>IFERROR(F2/D2,0)</f>
        <v>116.9047619047619</v>
      </c>
      <c r="F2" s="31">
        <f t="shared" ref="F2:G2" si="0">SUM(F4:F48702)</f>
        <v>2455</v>
      </c>
      <c r="G2" s="31">
        <f t="shared" si="0"/>
        <v>743.93939393939422</v>
      </c>
      <c r="H2" s="5"/>
      <c r="J2" s="30">
        <f>COUNTIF(J4:J12263,"BOX")</f>
        <v>2</v>
      </c>
      <c r="K2" s="2">
        <f>SUM(K4:K3879)</f>
        <v>136</v>
      </c>
      <c r="L2" s="1">
        <f>SUM(L4:L3879)</f>
        <v>0</v>
      </c>
      <c r="M2" s="1">
        <f>SUM(M4:M3879)</f>
        <v>0</v>
      </c>
      <c r="N2" s="30">
        <f>COUNTIF($J$4:$J$8879,"SHIP")</f>
        <v>2</v>
      </c>
      <c r="O2" s="30">
        <f>COUNTIF($J$4:$J$8879,"NSHIP")</f>
        <v>0</v>
      </c>
      <c r="P2" s="29">
        <f>D2-K2</f>
        <v>-115</v>
      </c>
      <c r="Q2" s="1">
        <f>F2-L2</f>
        <v>2455</v>
      </c>
      <c r="R2" s="1">
        <f>G2-M2</f>
        <v>743.93939393939422</v>
      </c>
    </row>
    <row r="3" spans="1:22" ht="15.75" customHeight="1" x14ac:dyDescent="0.25">
      <c r="A3" s="27" t="s">
        <v>39</v>
      </c>
      <c r="B3" s="27" t="s">
        <v>38</v>
      </c>
      <c r="C3" s="24" t="s">
        <v>37</v>
      </c>
      <c r="D3" s="26" t="s">
        <v>33</v>
      </c>
      <c r="E3" s="28" t="s">
        <v>36</v>
      </c>
      <c r="F3" s="24" t="s">
        <v>32</v>
      </c>
      <c r="G3" s="24" t="s">
        <v>31</v>
      </c>
      <c r="H3" s="27" t="s">
        <v>35</v>
      </c>
      <c r="J3" s="26" t="s">
        <v>34</v>
      </c>
      <c r="K3" s="25" t="s">
        <v>33</v>
      </c>
      <c r="L3" s="24" t="s">
        <v>32</v>
      </c>
      <c r="M3" s="24" t="s">
        <v>31</v>
      </c>
      <c r="N3" s="3" t="s">
        <v>30</v>
      </c>
      <c r="O3" s="3" t="s">
        <v>29</v>
      </c>
      <c r="P3" s="23" t="s">
        <v>28</v>
      </c>
      <c r="Q3" s="3" t="s">
        <v>27</v>
      </c>
      <c r="R3" s="3" t="s">
        <v>26</v>
      </c>
      <c r="S3" s="3" t="s">
        <v>25</v>
      </c>
    </row>
    <row r="4" spans="1:22" ht="12.75" x14ac:dyDescent="0.2">
      <c r="A4" s="10">
        <v>737280641943</v>
      </c>
      <c r="B4" s="20" t="s">
        <v>24</v>
      </c>
      <c r="C4" s="10" t="s">
        <v>0</v>
      </c>
      <c r="D4" s="10">
        <v>1</v>
      </c>
      <c r="E4" s="11">
        <v>99</v>
      </c>
      <c r="F4" s="11">
        <f t="shared" ref="F4:F16" si="1">E4*D4</f>
        <v>99</v>
      </c>
      <c r="G4" s="11">
        <f t="shared" ref="G4:G16" si="2">F4/3.3</f>
        <v>30</v>
      </c>
      <c r="H4" s="10" t="s">
        <v>4</v>
      </c>
      <c r="I4" s="22"/>
      <c r="J4" s="7" t="s">
        <v>10</v>
      </c>
      <c r="K4" s="6">
        <v>1</v>
      </c>
      <c r="L4" s="5"/>
      <c r="M4" s="5"/>
      <c r="P4" s="4"/>
    </row>
    <row r="5" spans="1:22" ht="12.75" x14ac:dyDescent="0.2">
      <c r="A5" s="10">
        <v>825073358199</v>
      </c>
      <c r="B5" s="19" t="s">
        <v>23</v>
      </c>
      <c r="C5" s="10" t="s">
        <v>0</v>
      </c>
      <c r="D5" s="10">
        <v>1</v>
      </c>
      <c r="E5" s="11">
        <v>89</v>
      </c>
      <c r="F5" s="11">
        <f t="shared" si="1"/>
        <v>89</v>
      </c>
      <c r="G5" s="11">
        <f t="shared" si="2"/>
        <v>26.969696969696972</v>
      </c>
      <c r="H5" s="10" t="s">
        <v>4</v>
      </c>
      <c r="I5" s="22"/>
      <c r="J5" s="7" t="s">
        <v>10</v>
      </c>
      <c r="K5" s="6">
        <v>2</v>
      </c>
      <c r="L5" s="5"/>
      <c r="M5" s="5"/>
      <c r="P5" s="4"/>
    </row>
    <row r="6" spans="1:22" ht="12.75" x14ac:dyDescent="0.2">
      <c r="A6" s="10">
        <v>825073361472</v>
      </c>
      <c r="B6" s="19" t="s">
        <v>22</v>
      </c>
      <c r="C6" s="10" t="s">
        <v>0</v>
      </c>
      <c r="D6" s="10">
        <v>1</v>
      </c>
      <c r="E6" s="11">
        <v>99</v>
      </c>
      <c r="F6" s="11">
        <f t="shared" si="1"/>
        <v>99</v>
      </c>
      <c r="G6" s="11">
        <f t="shared" si="2"/>
        <v>30</v>
      </c>
      <c r="H6" s="10" t="s">
        <v>4</v>
      </c>
      <c r="I6" s="22"/>
      <c r="J6" s="7" t="s">
        <v>10</v>
      </c>
      <c r="K6" s="6">
        <v>3</v>
      </c>
      <c r="L6" s="5"/>
      <c r="M6" s="5"/>
      <c r="P6" s="4"/>
    </row>
    <row r="7" spans="1:22" ht="12.75" x14ac:dyDescent="0.2">
      <c r="A7" s="10">
        <v>825073563784</v>
      </c>
      <c r="B7" s="19" t="s">
        <v>21</v>
      </c>
      <c r="C7" s="10" t="s">
        <v>0</v>
      </c>
      <c r="D7" s="10">
        <v>1</v>
      </c>
      <c r="E7" s="11">
        <v>115</v>
      </c>
      <c r="F7" s="11">
        <f t="shared" si="1"/>
        <v>115</v>
      </c>
      <c r="G7" s="11">
        <f t="shared" si="2"/>
        <v>34.848484848484851</v>
      </c>
      <c r="H7" s="10" t="s">
        <v>4</v>
      </c>
      <c r="I7" s="22"/>
      <c r="J7" s="7" t="s">
        <v>10</v>
      </c>
      <c r="K7" s="6">
        <v>4</v>
      </c>
      <c r="L7" s="5"/>
      <c r="M7" s="5"/>
      <c r="P7" s="4"/>
    </row>
    <row r="8" spans="1:22" ht="12.75" x14ac:dyDescent="0.2">
      <c r="A8" s="10">
        <v>825073564644</v>
      </c>
      <c r="B8" s="19" t="s">
        <v>20</v>
      </c>
      <c r="C8" s="10" t="s">
        <v>0</v>
      </c>
      <c r="D8" s="10">
        <v>1</v>
      </c>
      <c r="E8" s="11">
        <v>110</v>
      </c>
      <c r="F8" s="11">
        <f t="shared" si="1"/>
        <v>110</v>
      </c>
      <c r="G8" s="11">
        <f t="shared" si="2"/>
        <v>33.333333333333336</v>
      </c>
      <c r="H8" s="10" t="s">
        <v>4</v>
      </c>
      <c r="I8" s="22"/>
      <c r="J8" s="7" t="s">
        <v>10</v>
      </c>
      <c r="K8" s="6">
        <v>5</v>
      </c>
      <c r="L8" s="5"/>
      <c r="M8" s="5"/>
      <c r="P8" s="4"/>
    </row>
    <row r="9" spans="1:22" ht="12.75" x14ac:dyDescent="0.2">
      <c r="A9" s="10">
        <v>825073915972</v>
      </c>
      <c r="B9" s="19" t="s">
        <v>19</v>
      </c>
      <c r="C9" s="10" t="s">
        <v>0</v>
      </c>
      <c r="D9" s="10">
        <v>1</v>
      </c>
      <c r="E9" s="11">
        <v>89</v>
      </c>
      <c r="F9" s="11">
        <f t="shared" si="1"/>
        <v>89</v>
      </c>
      <c r="G9" s="11">
        <f t="shared" si="2"/>
        <v>26.969696969696972</v>
      </c>
      <c r="H9" s="10" t="s">
        <v>4</v>
      </c>
      <c r="I9" s="22"/>
      <c r="J9" s="7" t="s">
        <v>10</v>
      </c>
      <c r="K9" s="6">
        <v>6</v>
      </c>
      <c r="L9" s="5"/>
      <c r="M9" s="5"/>
      <c r="P9" s="4"/>
    </row>
    <row r="10" spans="1:22" ht="12.75" x14ac:dyDescent="0.2">
      <c r="A10" s="10">
        <v>825076161246</v>
      </c>
      <c r="B10" s="19" t="s">
        <v>18</v>
      </c>
      <c r="C10" s="10" t="s">
        <v>0</v>
      </c>
      <c r="D10" s="10">
        <v>1</v>
      </c>
      <c r="E10" s="11">
        <v>69</v>
      </c>
      <c r="F10" s="11">
        <f t="shared" si="1"/>
        <v>69</v>
      </c>
      <c r="G10" s="11">
        <f t="shared" si="2"/>
        <v>20.90909090909091</v>
      </c>
      <c r="H10" s="10" t="s">
        <v>4</v>
      </c>
      <c r="I10" s="22"/>
      <c r="J10" s="7" t="s">
        <v>10</v>
      </c>
      <c r="K10" s="6">
        <v>7</v>
      </c>
      <c r="L10" s="5"/>
      <c r="M10" s="5"/>
      <c r="P10" s="4"/>
    </row>
    <row r="11" spans="1:22" ht="12.75" x14ac:dyDescent="0.2">
      <c r="A11" s="10">
        <v>887039819540</v>
      </c>
      <c r="B11" s="19" t="s">
        <v>11</v>
      </c>
      <c r="C11" s="10" t="s">
        <v>0</v>
      </c>
      <c r="D11" s="10">
        <v>1</v>
      </c>
      <c r="E11" s="11">
        <v>89</v>
      </c>
      <c r="F11" s="11">
        <f t="shared" si="1"/>
        <v>89</v>
      </c>
      <c r="G11" s="11">
        <f t="shared" si="2"/>
        <v>26.969696969696972</v>
      </c>
      <c r="H11" s="10" t="s">
        <v>4</v>
      </c>
      <c r="I11" s="22"/>
      <c r="J11" s="7" t="s">
        <v>10</v>
      </c>
      <c r="K11" s="6">
        <v>8</v>
      </c>
      <c r="L11" s="5"/>
      <c r="M11" s="5"/>
      <c r="P11" s="4"/>
    </row>
    <row r="12" spans="1:22" ht="12.75" x14ac:dyDescent="0.2">
      <c r="A12" s="10">
        <v>887039819564</v>
      </c>
      <c r="B12" s="19" t="s">
        <v>17</v>
      </c>
      <c r="C12" s="10" t="s">
        <v>0</v>
      </c>
      <c r="D12" s="10">
        <v>1</v>
      </c>
      <c r="E12" s="11">
        <v>89</v>
      </c>
      <c r="F12" s="11">
        <f t="shared" si="1"/>
        <v>89</v>
      </c>
      <c r="G12" s="11">
        <f t="shared" si="2"/>
        <v>26.969696969696972</v>
      </c>
      <c r="H12" s="10" t="s">
        <v>4</v>
      </c>
      <c r="I12" s="22"/>
      <c r="J12" s="7" t="s">
        <v>10</v>
      </c>
      <c r="K12" s="6">
        <v>9</v>
      </c>
      <c r="L12" s="5"/>
      <c r="M12" s="5"/>
      <c r="P12" s="4"/>
    </row>
    <row r="13" spans="1:22" ht="12.75" x14ac:dyDescent="0.2">
      <c r="A13" s="10">
        <v>887039853025</v>
      </c>
      <c r="B13" s="19" t="s">
        <v>16</v>
      </c>
      <c r="C13" s="10" t="s">
        <v>0</v>
      </c>
      <c r="D13" s="10">
        <v>1</v>
      </c>
      <c r="E13" s="11">
        <v>160</v>
      </c>
      <c r="F13" s="11">
        <f t="shared" si="1"/>
        <v>160</v>
      </c>
      <c r="G13" s="11">
        <f t="shared" si="2"/>
        <v>48.484848484848484</v>
      </c>
      <c r="H13" s="10" t="s">
        <v>4</v>
      </c>
      <c r="I13" s="22"/>
      <c r="J13" s="7" t="s">
        <v>10</v>
      </c>
      <c r="K13" s="6">
        <v>10</v>
      </c>
      <c r="L13" s="5"/>
      <c r="M13" s="5"/>
      <c r="P13" s="4"/>
    </row>
    <row r="14" spans="1:22" ht="12.75" x14ac:dyDescent="0.2">
      <c r="A14" s="10">
        <v>887039853049</v>
      </c>
      <c r="B14" s="19" t="s">
        <v>15</v>
      </c>
      <c r="C14" s="10" t="s">
        <v>0</v>
      </c>
      <c r="D14" s="10">
        <v>1</v>
      </c>
      <c r="E14" s="11">
        <v>160</v>
      </c>
      <c r="F14" s="11">
        <f t="shared" si="1"/>
        <v>160</v>
      </c>
      <c r="G14" s="11">
        <f t="shared" si="2"/>
        <v>48.484848484848484</v>
      </c>
      <c r="H14" s="10" t="s">
        <v>4</v>
      </c>
      <c r="I14" s="22"/>
      <c r="J14" s="7" t="s">
        <v>10</v>
      </c>
      <c r="K14" s="6">
        <v>11</v>
      </c>
      <c r="L14" s="5"/>
      <c r="M14" s="5"/>
      <c r="P14" s="4"/>
    </row>
    <row r="15" spans="1:22" ht="12.75" x14ac:dyDescent="0.2">
      <c r="A15" s="10">
        <v>887039904918</v>
      </c>
      <c r="B15" s="19" t="s">
        <v>14</v>
      </c>
      <c r="C15" s="10" t="s">
        <v>0</v>
      </c>
      <c r="D15" s="10">
        <v>1</v>
      </c>
      <c r="E15" s="11">
        <v>79</v>
      </c>
      <c r="F15" s="11">
        <f t="shared" si="1"/>
        <v>79</v>
      </c>
      <c r="G15" s="11">
        <f t="shared" si="2"/>
        <v>23.939393939393941</v>
      </c>
      <c r="H15" s="10" t="s">
        <v>4</v>
      </c>
      <c r="I15" s="22"/>
      <c r="J15" s="7" t="s">
        <v>10</v>
      </c>
      <c r="K15" s="6">
        <v>12</v>
      </c>
      <c r="L15" s="5"/>
      <c r="M15" s="5"/>
      <c r="P15" s="4"/>
    </row>
    <row r="16" spans="1:22" ht="12.75" x14ac:dyDescent="0.2">
      <c r="A16" s="10">
        <v>887039982923</v>
      </c>
      <c r="B16" s="19" t="s">
        <v>13</v>
      </c>
      <c r="C16" s="10" t="s">
        <v>0</v>
      </c>
      <c r="D16" s="10">
        <v>1</v>
      </c>
      <c r="E16" s="11">
        <v>89</v>
      </c>
      <c r="F16" s="11">
        <f t="shared" si="1"/>
        <v>89</v>
      </c>
      <c r="G16" s="11">
        <f t="shared" si="2"/>
        <v>26.969696969696972</v>
      </c>
      <c r="H16" s="10" t="s">
        <v>4</v>
      </c>
      <c r="I16" s="22"/>
      <c r="J16" s="7" t="s">
        <v>10</v>
      </c>
      <c r="K16" s="6">
        <v>13</v>
      </c>
      <c r="L16" s="5"/>
      <c r="M16" s="5"/>
      <c r="P16" s="4"/>
    </row>
    <row r="17" spans="1:19" ht="12.75" x14ac:dyDescent="0.2">
      <c r="A17" s="18" t="s">
        <v>5</v>
      </c>
      <c r="B17" s="17" t="s">
        <v>12</v>
      </c>
      <c r="C17" s="7"/>
      <c r="D17" s="7"/>
      <c r="E17" s="16"/>
      <c r="F17" s="16"/>
      <c r="G17" s="16"/>
      <c r="H17" s="15"/>
      <c r="J17" s="7"/>
      <c r="K17" s="6">
        <v>14</v>
      </c>
      <c r="L17" s="5"/>
      <c r="M17" s="5"/>
      <c r="P17" s="4"/>
    </row>
    <row r="18" spans="1:19" ht="12.75" x14ac:dyDescent="0.2">
      <c r="A18" s="8">
        <v>887039819540</v>
      </c>
      <c r="B18" s="19" t="s">
        <v>11</v>
      </c>
      <c r="C18" s="10" t="s">
        <v>0</v>
      </c>
      <c r="D18" s="10">
        <v>1</v>
      </c>
      <c r="E18" s="11">
        <v>89</v>
      </c>
      <c r="F18" s="11">
        <f>E18*D18</f>
        <v>89</v>
      </c>
      <c r="G18" s="11">
        <f>F18/3.3</f>
        <v>26.969696969696972</v>
      </c>
      <c r="H18" s="10" t="s">
        <v>4</v>
      </c>
      <c r="I18" s="22"/>
      <c r="J18" s="7" t="s">
        <v>10</v>
      </c>
      <c r="K18" s="6">
        <v>15</v>
      </c>
      <c r="L18" s="5"/>
      <c r="M18" s="5"/>
      <c r="P18" s="4"/>
    </row>
    <row r="19" spans="1:19" ht="12.75" x14ac:dyDescent="0.2">
      <c r="A19" s="18" t="s">
        <v>2</v>
      </c>
      <c r="B19" s="17" t="s">
        <v>9</v>
      </c>
      <c r="C19" s="7"/>
      <c r="D19" s="7"/>
      <c r="E19" s="16"/>
      <c r="F19" s="16"/>
      <c r="G19" s="16"/>
      <c r="H19" s="15"/>
      <c r="J19" s="7"/>
      <c r="K19" s="6">
        <v>16</v>
      </c>
      <c r="L19" s="5"/>
      <c r="M19" s="5"/>
      <c r="P19" s="4"/>
    </row>
    <row r="20" spans="1:19" ht="12.75" x14ac:dyDescent="0.2">
      <c r="A20" s="12" t="s">
        <v>1</v>
      </c>
      <c r="B20" s="12" t="s">
        <v>67</v>
      </c>
      <c r="C20" s="12" t="str">
        <f>MID($B20,6,7)</f>
        <v>CC19691</v>
      </c>
      <c r="D20" s="12"/>
      <c r="E20" s="12"/>
      <c r="F20" s="12"/>
      <c r="G20" s="12"/>
      <c r="H20" s="14">
        <v>44557</v>
      </c>
      <c r="J20" s="7" t="str">
        <f>IF(LEFT(B20,3)="Box","BOX","COUNT")</f>
        <v>BOX</v>
      </c>
      <c r="K20" s="6">
        <f>SUMIF($J$4:$J$5328,$C20,$D$4:$D$5328)</f>
        <v>0</v>
      </c>
      <c r="L20" s="5">
        <f>SUMIF($J$4:$J$5328,$C20,$F$4:$F$5328)</f>
        <v>0</v>
      </c>
      <c r="M20" s="5">
        <f>SUMIF($J$4:$J$5328,$C20,$G$4:$G$5328)</f>
        <v>0</v>
      </c>
      <c r="N20" s="3" t="str">
        <f>C20</f>
        <v>CC19691</v>
      </c>
      <c r="O20" s="3" t="str">
        <f>J21</f>
        <v>SHIP</v>
      </c>
      <c r="P20" s="4">
        <f>M20</f>
        <v>0</v>
      </c>
      <c r="Q20" s="13">
        <v>44510</v>
      </c>
      <c r="R20" s="3" t="s">
        <v>7</v>
      </c>
      <c r="S20" s="3" t="s">
        <v>6</v>
      </c>
    </row>
    <row r="21" spans="1:19" ht="12.75" x14ac:dyDescent="0.2">
      <c r="A21" s="21" t="s">
        <v>3</v>
      </c>
      <c r="B21" s="12" t="s">
        <v>8</v>
      </c>
      <c r="C21" s="8"/>
      <c r="D21" s="8"/>
      <c r="E21" s="9"/>
      <c r="F21" s="9"/>
      <c r="G21" s="9"/>
      <c r="H21" s="8"/>
      <c r="J21" s="7" t="str">
        <f>IF(B21="","NSHIP","SHIP")</f>
        <v>SHIP</v>
      </c>
      <c r="K21" s="6">
        <f>IF($J21="NSHIP",0,-SUMIF($J$4:$J$5328,$C20,$D$4:$D$5328))</f>
        <v>0</v>
      </c>
      <c r="L21" s="5">
        <f>IF($J21="NSHIP",0,-SUMIF($J$4:$J$5326,$C20,$F$4:$F$5326))</f>
        <v>0</v>
      </c>
      <c r="M21" s="5">
        <f>IF($J21="NSHIP",0,-SUMIF($J$4:$J$5326,$C20,$G$4:$G$5326))</f>
        <v>0</v>
      </c>
      <c r="P21" s="4"/>
    </row>
    <row r="22" spans="1:19" ht="15.75" customHeight="1" x14ac:dyDescent="0.2">
      <c r="A22" s="40">
        <v>17121557764</v>
      </c>
      <c r="B22" s="19" t="s">
        <v>52</v>
      </c>
      <c r="C22" s="41" t="s">
        <v>0</v>
      </c>
      <c r="D22" s="19">
        <v>1</v>
      </c>
      <c r="E22" s="41">
        <v>150</v>
      </c>
      <c r="F22" s="41">
        <f t="shared" ref="F22:F28" si="3">E22*D22</f>
        <v>150</v>
      </c>
      <c r="G22" s="41">
        <f t="shared" ref="G22:G28" si="4">F22/3.3</f>
        <v>45.45454545454546</v>
      </c>
      <c r="H22" s="19" t="s">
        <v>53</v>
      </c>
      <c r="I22" s="3" t="s">
        <v>54</v>
      </c>
      <c r="J22" s="7" t="s">
        <v>55</v>
      </c>
    </row>
    <row r="23" spans="1:19" ht="15.75" customHeight="1" x14ac:dyDescent="0.2">
      <c r="A23" s="40">
        <v>17121557931</v>
      </c>
      <c r="B23" s="19" t="s">
        <v>56</v>
      </c>
      <c r="C23" s="41" t="s">
        <v>0</v>
      </c>
      <c r="D23" s="19">
        <v>1</v>
      </c>
      <c r="E23" s="41">
        <v>150</v>
      </c>
      <c r="F23" s="41">
        <f t="shared" si="3"/>
        <v>150</v>
      </c>
      <c r="G23" s="41">
        <f t="shared" si="4"/>
        <v>45.45454545454546</v>
      </c>
      <c r="H23" s="19" t="s">
        <v>53</v>
      </c>
      <c r="I23" s="3" t="s">
        <v>54</v>
      </c>
      <c r="J23" s="7" t="s">
        <v>55</v>
      </c>
    </row>
    <row r="24" spans="1:19" ht="15.75" customHeight="1" x14ac:dyDescent="0.2">
      <c r="A24" s="40">
        <v>736713616268</v>
      </c>
      <c r="B24" s="19" t="s">
        <v>57</v>
      </c>
      <c r="C24" s="41" t="s">
        <v>0</v>
      </c>
      <c r="D24" s="19">
        <v>1</v>
      </c>
      <c r="E24" s="41">
        <v>150</v>
      </c>
      <c r="F24" s="41">
        <f t="shared" si="3"/>
        <v>150</v>
      </c>
      <c r="G24" s="41">
        <f t="shared" si="4"/>
        <v>45.45454545454546</v>
      </c>
      <c r="H24" s="19" t="s">
        <v>53</v>
      </c>
      <c r="J24" s="7" t="s">
        <v>55</v>
      </c>
    </row>
    <row r="25" spans="1:19" ht="15.75" customHeight="1" x14ac:dyDescent="0.2">
      <c r="A25" s="40">
        <v>736713616305</v>
      </c>
      <c r="B25" s="19" t="s">
        <v>58</v>
      </c>
      <c r="C25" s="41" t="s">
        <v>0</v>
      </c>
      <c r="D25" s="19">
        <v>1</v>
      </c>
      <c r="E25" s="41">
        <v>150</v>
      </c>
      <c r="F25" s="41">
        <f t="shared" si="3"/>
        <v>150</v>
      </c>
      <c r="G25" s="41">
        <f t="shared" si="4"/>
        <v>45.45454545454546</v>
      </c>
      <c r="H25" s="19" t="s">
        <v>53</v>
      </c>
      <c r="J25" s="7" t="s">
        <v>55</v>
      </c>
    </row>
    <row r="26" spans="1:19" ht="15.75" customHeight="1" x14ac:dyDescent="0.2">
      <c r="A26" s="40">
        <v>736713616350</v>
      </c>
      <c r="B26" s="19" t="s">
        <v>59</v>
      </c>
      <c r="C26" s="41" t="s">
        <v>0</v>
      </c>
      <c r="D26" s="19">
        <v>1</v>
      </c>
      <c r="E26" s="41">
        <v>150</v>
      </c>
      <c r="F26" s="41">
        <f t="shared" si="3"/>
        <v>150</v>
      </c>
      <c r="G26" s="41">
        <f t="shared" si="4"/>
        <v>45.45454545454546</v>
      </c>
      <c r="H26" s="19" t="s">
        <v>53</v>
      </c>
      <c r="J26" s="7" t="s">
        <v>55</v>
      </c>
    </row>
    <row r="27" spans="1:19" ht="15.75" customHeight="1" x14ac:dyDescent="0.2">
      <c r="A27" s="40">
        <v>736713972364</v>
      </c>
      <c r="B27" s="19" t="s">
        <v>60</v>
      </c>
      <c r="C27" s="41" t="s">
        <v>0</v>
      </c>
      <c r="D27" s="19">
        <v>1</v>
      </c>
      <c r="E27" s="41">
        <v>150</v>
      </c>
      <c r="F27" s="41">
        <f t="shared" si="3"/>
        <v>150</v>
      </c>
      <c r="G27" s="41">
        <f t="shared" si="4"/>
        <v>45.45454545454546</v>
      </c>
      <c r="H27" s="19" t="s">
        <v>53</v>
      </c>
      <c r="J27" s="7" t="s">
        <v>55</v>
      </c>
    </row>
    <row r="28" spans="1:19" ht="15.75" customHeight="1" x14ac:dyDescent="0.2">
      <c r="A28" s="40">
        <v>748149417975</v>
      </c>
      <c r="B28" s="19" t="s">
        <v>61</v>
      </c>
      <c r="C28" s="41" t="s">
        <v>0</v>
      </c>
      <c r="D28" s="19">
        <v>1</v>
      </c>
      <c r="E28" s="41">
        <v>130</v>
      </c>
      <c r="F28" s="41">
        <f t="shared" si="3"/>
        <v>130</v>
      </c>
      <c r="G28" s="41">
        <f t="shared" si="4"/>
        <v>39.393939393939398</v>
      </c>
      <c r="H28" s="19" t="s">
        <v>53</v>
      </c>
      <c r="J28" s="7" t="s">
        <v>55</v>
      </c>
    </row>
    <row r="29" spans="1:19" ht="15.75" customHeight="1" x14ac:dyDescent="0.2">
      <c r="A29" s="42" t="s">
        <v>62</v>
      </c>
      <c r="B29" s="43" t="s">
        <v>63</v>
      </c>
      <c r="C29" s="41"/>
      <c r="D29" s="19"/>
      <c r="E29" s="41"/>
      <c r="F29" s="41"/>
      <c r="G29" s="41"/>
      <c r="H29" s="19"/>
      <c r="J29" s="7"/>
    </row>
    <row r="30" spans="1:19" ht="15.75" customHeight="1" x14ac:dyDescent="0.2">
      <c r="A30" s="44" t="s">
        <v>64</v>
      </c>
      <c r="B30" s="12" t="s">
        <v>66</v>
      </c>
      <c r="C30" s="45" t="str">
        <f>MID($B30,6,7)</f>
        <v>CC19982</v>
      </c>
      <c r="D30" s="46"/>
      <c r="E30" s="47"/>
      <c r="F30" s="47"/>
      <c r="G30" s="47"/>
      <c r="H30" s="14">
        <v>44557</v>
      </c>
      <c r="J30" s="7" t="str">
        <f>IF(LEFT(B30,3)="Box","BOX","COUNT")</f>
        <v>BOX</v>
      </c>
    </row>
    <row r="31" spans="1:19" ht="15.75" customHeight="1" x14ac:dyDescent="0.2">
      <c r="A31" s="48" t="s">
        <v>3</v>
      </c>
      <c r="B31" s="12" t="s">
        <v>65</v>
      </c>
      <c r="C31" s="47"/>
      <c r="D31" s="46"/>
      <c r="E31" s="47"/>
      <c r="F31" s="47"/>
      <c r="G31" s="47"/>
      <c r="H31" s="46"/>
      <c r="J31" s="7" t="str">
        <f>IF(B31="","NSHIP","SHIP")</f>
        <v>SHIP</v>
      </c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94DE6D408CE40A2987D136A785C44" ma:contentTypeVersion="7" ma:contentTypeDescription="Create a new document." ma:contentTypeScope="" ma:versionID="27effad5bb1cc162156fed47c33231e1">
  <xsd:schema xmlns:xsd="http://www.w3.org/2001/XMLSchema" xmlns:xs="http://www.w3.org/2001/XMLSchema" xmlns:p="http://schemas.microsoft.com/office/2006/metadata/properties" xmlns:ns3="cf2c83f9-748f-4e76-99b8-14e92b71f8bc" xmlns:ns4="0585a93a-9d53-47d5-ac19-a8c81c81a2e7" targetNamespace="http://schemas.microsoft.com/office/2006/metadata/properties" ma:root="true" ma:fieldsID="8387a431f9730166914c23b0c6458068" ns3:_="" ns4:_="">
    <xsd:import namespace="cf2c83f9-748f-4e76-99b8-14e92b71f8bc"/>
    <xsd:import namespace="0585a93a-9d53-47d5-ac19-a8c81c81a2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c83f9-748f-4e76-99b8-14e92b71f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5a93a-9d53-47d5-ac19-a8c81c81a2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59B67E-B22A-409F-81C0-F551281F4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c83f9-748f-4e76-99b8-14e92b71f8bc"/>
    <ds:schemaRef ds:uri="0585a93a-9d53-47d5-ac19-a8c81c81a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0554D1-8B09-409B-9455-71D3CAD3C71D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cf2c83f9-748f-4e76-99b8-14e92b71f8bc"/>
    <ds:schemaRef ds:uri="0585a93a-9d53-47d5-ac19-a8c81c81a2e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46BB74-D158-47FD-84C3-CC7DE76F6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2022-01-07T07:19:21Z</dcterms:created>
  <dcterms:modified xsi:type="dcterms:W3CDTF">2022-01-31T00:40:19Z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0x0101003AC94DE6D408CE40A2987D136A785C44</vt:lpwstr>
  </property>
</Properties>
</file>