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yl28418_ic_ac_uk/Documents/phd_with_Sofia/py/"/>
    </mc:Choice>
  </mc:AlternateContent>
  <xr:revisionPtr revIDLastSave="1272" documentId="13_ncr:1_{5CC53ABD-21BD-4091-8868-47A82B6CCE93}" xr6:coauthVersionLast="47" xr6:coauthVersionMax="47" xr10:uidLastSave="{5E0E62D3-0C1F-468F-901E-DAC34DB71B46}"/>
  <bookViews>
    <workbookView xWindow="285" yWindow="7080" windowWidth="20760" windowHeight="13845" firstSheet="1" activeTab="3" xr2:uid="{CC8DDFE3-1341-4E39-B7C3-9C900E0E9FE5}"/>
  </bookViews>
  <sheets>
    <sheet name="g0" sheetId="1" r:id="rId1"/>
    <sheet name="kap" sheetId="2" r:id="rId2"/>
    <sheet name="kap (2)" sheetId="9" r:id="rId3"/>
    <sheet name="E0" sheetId="3" r:id="rId4"/>
    <sheet name="t_mono" sheetId="4" r:id="rId5"/>
    <sheet name="mech_dissip" sheetId="5" r:id="rId6"/>
    <sheet name="therm_init" sheetId="6" r:id="rId7"/>
    <sheet name="practical" sheetId="7" r:id="rId8"/>
    <sheet name="extra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0" i="4" l="1"/>
  <c r="I61" i="4"/>
  <c r="I62" i="4"/>
  <c r="I63" i="4"/>
  <c r="I64" i="4"/>
  <c r="I65" i="4"/>
  <c r="I66" i="4"/>
  <c r="I67" i="4"/>
  <c r="I68" i="4"/>
  <c r="I69" i="4"/>
  <c r="I70" i="4"/>
  <c r="I71" i="4"/>
  <c r="I59" i="4"/>
  <c r="H4" i="4"/>
  <c r="H5" i="4"/>
  <c r="H6" i="4"/>
  <c r="H7" i="4"/>
  <c r="H8" i="4"/>
  <c r="H9" i="4"/>
  <c r="H10" i="4"/>
  <c r="H11" i="4"/>
  <c r="H12" i="4"/>
  <c r="H13" i="4"/>
  <c r="H14" i="4"/>
  <c r="H15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3" i="4"/>
  <c r="C16" i="9"/>
  <c r="C15" i="9"/>
  <c r="J2" i="7"/>
  <c r="B2" i="7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4" i="5"/>
  <c r="A9" i="3"/>
  <c r="A8" i="3"/>
  <c r="A10" i="3"/>
  <c r="A7" i="3"/>
  <c r="A6" i="3"/>
  <c r="A5" i="3"/>
  <c r="A4" i="3"/>
  <c r="A3" i="3"/>
  <c r="A4" i="5"/>
  <c r="A6" i="5"/>
  <c r="A8" i="5"/>
  <c r="A10" i="5"/>
  <c r="A11" i="5"/>
  <c r="A13" i="5"/>
  <c r="A15" i="5"/>
  <c r="A17" i="5"/>
  <c r="A19" i="5"/>
  <c r="A21" i="5"/>
  <c r="A23" i="5"/>
  <c r="A25" i="5"/>
  <c r="A26" i="5"/>
  <c r="A28" i="5"/>
  <c r="A30" i="5"/>
  <c r="A3" i="5"/>
  <c r="F11" i="6"/>
  <c r="C11" i="6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4" i="5"/>
  <c r="F5" i="6"/>
  <c r="F6" i="6"/>
  <c r="F7" i="6"/>
  <c r="F8" i="6"/>
  <c r="F9" i="6"/>
  <c r="F10" i="6"/>
  <c r="F4" i="6"/>
  <c r="F3" i="6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7" i="1"/>
  <c r="J16" i="1"/>
  <c r="C5" i="6"/>
  <c r="C6" i="6"/>
  <c r="C7" i="6"/>
  <c r="C8" i="6"/>
  <c r="C9" i="6"/>
  <c r="C10" i="6"/>
  <c r="C4" i="6"/>
  <c r="G29" i="5"/>
  <c r="A29" i="5" s="1"/>
  <c r="G27" i="5"/>
  <c r="A27" i="5" s="1"/>
  <c r="G24" i="5"/>
  <c r="A24" i="5" s="1"/>
  <c r="G22" i="5"/>
  <c r="A22" i="5" s="1"/>
  <c r="G20" i="5"/>
  <c r="A20" i="5" s="1"/>
  <c r="G18" i="5"/>
  <c r="A18" i="5" s="1"/>
  <c r="G16" i="5"/>
  <c r="A16" i="5" s="1"/>
  <c r="G14" i="5"/>
  <c r="A14" i="5" s="1"/>
  <c r="G12" i="5"/>
  <c r="A12" i="5" s="1"/>
  <c r="G9" i="5"/>
  <c r="A9" i="5" s="1"/>
  <c r="G7" i="5"/>
  <c r="A7" i="5" s="1"/>
  <c r="G5" i="5"/>
  <c r="A5" i="5" s="1"/>
  <c r="D3" i="5"/>
  <c r="A8" i="6"/>
  <c r="A10" i="6"/>
  <c r="A6" i="6" s="1"/>
  <c r="A4" i="6" s="1"/>
  <c r="J76" i="1"/>
  <c r="J77" i="1"/>
  <c r="F15" i="4"/>
  <c r="F8" i="4"/>
  <c r="H28" i="1"/>
</calcChain>
</file>

<file path=xl/sharedStrings.xml><?xml version="1.0" encoding="utf-8"?>
<sst xmlns="http://schemas.openxmlformats.org/spreadsheetml/2006/main" count="305" uniqueCount="74">
  <si>
    <t>E=1/200</t>
  </si>
  <si>
    <t>g0</t>
  </si>
  <si>
    <t>kap=1/50</t>
  </si>
  <si>
    <t>D1</t>
  </si>
  <si>
    <t>D2</t>
  </si>
  <si>
    <t>psi</t>
  </si>
  <si>
    <t>t=20Pi</t>
  </si>
  <si>
    <t>num</t>
  </si>
  <si>
    <t>T1</t>
  </si>
  <si>
    <t>T3</t>
  </si>
  <si>
    <t>t=10Pi</t>
    <phoneticPr fontId="1" type="noConversion"/>
  </si>
  <si>
    <t>note</t>
    <phoneticPr fontId="1" type="noConversion"/>
  </si>
  <si>
    <t>bad</t>
    <phoneticPr fontId="1" type="noConversion"/>
  </si>
  <si>
    <t>unknown</t>
    <phoneticPr fontId="1" type="noConversion"/>
  </si>
  <si>
    <t>psi0</t>
    <phoneticPr fontId="1" type="noConversion"/>
  </si>
  <si>
    <t>ok</t>
    <phoneticPr fontId="1" type="noConversion"/>
  </si>
  <si>
    <t>sharp</t>
    <phoneticPr fontId="1" type="noConversion"/>
  </si>
  <si>
    <t>flatness</t>
    <phoneticPr fontId="1" type="noConversion"/>
  </si>
  <si>
    <t>Taylor1</t>
    <phoneticPr fontId="1" type="noConversion"/>
  </si>
  <si>
    <t>Taylor3</t>
    <phoneticPr fontId="1" type="noConversion"/>
  </si>
  <si>
    <t>ok_no_sharp</t>
  </si>
  <si>
    <t>ok_no_sharp</t>
    <phoneticPr fontId="1" type="noConversion"/>
  </si>
  <si>
    <t>g0=0.3</t>
    <phoneticPr fontId="1" type="noConversion"/>
  </si>
  <si>
    <t>kap</t>
    <phoneticPr fontId="1" type="noConversion"/>
  </si>
  <si>
    <t>kap=1/50</t>
    <phoneticPr fontId="1" type="noConversion"/>
  </si>
  <si>
    <t>E0</t>
    <phoneticPr fontId="1" type="noConversion"/>
  </si>
  <si>
    <t>t</t>
  </si>
  <si>
    <t>D</t>
  </si>
  <si>
    <t>ok</t>
  </si>
  <si>
    <t>E1000</t>
  </si>
  <si>
    <t>bad</t>
  </si>
  <si>
    <t>g0=0.4</t>
  </si>
  <si>
    <t>g0=0.4</t>
    <phoneticPr fontId="1" type="noConversion"/>
  </si>
  <si>
    <t>g0=0.3</t>
  </si>
  <si>
    <t>g0=0.35</t>
  </si>
  <si>
    <t>g0=0.35</t>
    <phoneticPr fontId="1" type="noConversion"/>
  </si>
  <si>
    <t>E0=1/200</t>
  </si>
  <si>
    <t>gam</t>
  </si>
  <si>
    <t>nb</t>
  </si>
  <si>
    <t>g2</t>
  </si>
  <si>
    <t>nm</t>
    <phoneticPr fontId="1" type="noConversion"/>
  </si>
  <si>
    <t>deltg2</t>
    <phoneticPr fontId="1" type="noConversion"/>
  </si>
  <si>
    <t>width</t>
    <phoneticPr fontId="1" type="noConversion"/>
  </si>
  <si>
    <t>gam=gamma/kappa</t>
    <phoneticPr fontId="1" type="noConversion"/>
  </si>
  <si>
    <t>deltag2</t>
    <phoneticPr fontId="1" type="noConversion"/>
  </si>
  <si>
    <t>10T</t>
  </si>
  <si>
    <t>deltag2_abs</t>
    <phoneticPr fontId="1" type="noConversion"/>
  </si>
  <si>
    <t>Delts=[0.0165539,-0.0364786]</t>
    <phoneticPr fontId="1" type="noConversion"/>
  </si>
  <si>
    <t>psi=1.4571</t>
    <phoneticPr fontId="1" type="noConversion"/>
  </si>
  <si>
    <t>gam/kap</t>
    <phoneticPr fontId="1" type="noConversion"/>
  </si>
  <si>
    <t>g0=0.5</t>
  </si>
  <si>
    <t>g0=0.5</t>
    <phoneticPr fontId="1" type="noConversion"/>
  </si>
  <si>
    <t>g0=0.6</t>
  </si>
  <si>
    <t>g0=0.6</t>
    <phoneticPr fontId="1" type="noConversion"/>
  </si>
  <si>
    <t>width5</t>
    <phoneticPr fontId="1" type="noConversion"/>
  </si>
  <si>
    <t>deltag2_ratio</t>
    <phoneticPr fontId="1" type="noConversion"/>
  </si>
  <si>
    <t>g0</t>
    <phoneticPr fontId="1" type="noConversion"/>
  </si>
  <si>
    <t>t</t>
    <phoneticPr fontId="1" type="noConversion"/>
  </si>
  <si>
    <t>D1</t>
    <phoneticPr fontId="1" type="noConversion"/>
  </si>
  <si>
    <t>D2</t>
    <phoneticPr fontId="1" type="noConversion"/>
  </si>
  <si>
    <t>psi</t>
    <phoneticPr fontId="1" type="noConversion"/>
  </si>
  <si>
    <t>theory</t>
    <phoneticPr fontId="1" type="noConversion"/>
  </si>
  <si>
    <t>gam</t>
    <phoneticPr fontId="1" type="noConversion"/>
  </si>
  <si>
    <t>1/200</t>
    <phoneticPr fontId="1" type="noConversion"/>
  </si>
  <si>
    <t>num(nb=0)</t>
    <phoneticPr fontId="1" type="noConversion"/>
  </si>
  <si>
    <t>num(nb=1)</t>
    <phoneticPr fontId="1" type="noConversion"/>
  </si>
  <si>
    <t>10T</t>
    <phoneticPr fontId="1" type="noConversion"/>
  </si>
  <si>
    <t>g2_num</t>
    <phoneticPr fontId="1" type="noConversion"/>
  </si>
  <si>
    <t>g2_ana</t>
    <phoneticPr fontId="1" type="noConversion"/>
  </si>
  <si>
    <t>4T</t>
    <phoneticPr fontId="1" type="noConversion"/>
  </si>
  <si>
    <t>3T</t>
    <phoneticPr fontId="1" type="noConversion"/>
  </si>
  <si>
    <t>5T</t>
    <phoneticPr fontId="1" type="noConversion"/>
  </si>
  <si>
    <t>delta_g2</t>
    <phoneticPr fontId="1" type="noConversion"/>
  </si>
  <si>
    <t>num_gtilde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</si>
</sst>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0" fillId="0" borderId="0" xfId="0" quotePrefix="1"/>
    <xf numFmtId="0" fontId="0" fillId="0" borderId="0" xfId="0" quotePrefix="1" applyNumberFormat="1"/>
    <xf numFmtId="11" fontId="0" fillId="0" borderId="0" xfId="0" applyNumberFormat="1" applyFont="1"/>
    <xf numFmtId="0" fontId="2" fillId="0" borderId="0" xfId="0" applyFont="1" applyAlignment="1"/>
    <xf numFmtId="0" fontId="0" fillId="0" borderId="0" xfId="0" applyNumberFormat="1"/>
    <xf numFmtId="11" fontId="0" fillId="0" borderId="0" xfId="0" quotePrefix="1" applyNumberFormat="1"/>
    <xf numFmtId="0" fontId="3" fillId="0" borderId="0" xfId="0" applyFont="1"/>
    <xf numFmtId="0" fontId="4" fillId="0" borderId="0" xfId="0" applyFont="1" applyAlignment="1">
      <alignment vertical="center"/>
    </xf>
    <xf numFmtId="176" fontId="0" fillId="0" borderId="0" xfId="0" quotePrefix="1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815D1-1BB3-4193-AC7C-6F3DFB3D892B}">
  <dimension ref="A1:J83"/>
  <sheetViews>
    <sheetView topLeftCell="A20" zoomScaleNormal="100" workbookViewId="0">
      <selection activeCell="J42" sqref="J42"/>
    </sheetView>
  </sheetViews>
  <sheetFormatPr defaultRowHeight="14.25" x14ac:dyDescent="0.2"/>
  <cols>
    <col min="1" max="1" width="14.875" customWidth="1"/>
    <col min="3" max="4" width="12.875" customWidth="1"/>
    <col min="8" max="8" width="13" bestFit="1" customWidth="1"/>
    <col min="9" max="9" width="9.375" bestFit="1" customWidth="1"/>
  </cols>
  <sheetData>
    <row r="1" spans="1:10" x14ac:dyDescent="0.2">
      <c r="A1" t="s">
        <v>0</v>
      </c>
      <c r="C1" t="s">
        <v>2</v>
      </c>
      <c r="E1" t="s">
        <v>6</v>
      </c>
    </row>
    <row r="2" spans="1:10" x14ac:dyDescent="0.2">
      <c r="A2" t="s">
        <v>1</v>
      </c>
      <c r="B2" t="s">
        <v>7</v>
      </c>
      <c r="C2" t="s">
        <v>8</v>
      </c>
      <c r="D2" t="s">
        <v>9</v>
      </c>
      <c r="E2" t="s">
        <v>3</v>
      </c>
      <c r="F2" t="s">
        <v>4</v>
      </c>
      <c r="G2" t="s">
        <v>5</v>
      </c>
    </row>
    <row r="3" spans="1:10" x14ac:dyDescent="0.2">
      <c r="A3">
        <v>0.5</v>
      </c>
      <c r="B3" s="1">
        <v>6.36863961021739E-6</v>
      </c>
      <c r="C3" s="1">
        <v>5.8555219887279603E-6</v>
      </c>
      <c r="D3" s="1">
        <v>6.2893687580797598E-6</v>
      </c>
      <c r="E3">
        <v>-0.21473999999999999</v>
      </c>
      <c r="F3">
        <v>-0.211007</v>
      </c>
      <c r="G3">
        <v>3.3755500000000001</v>
      </c>
    </row>
    <row r="4" spans="1:10" x14ac:dyDescent="0.2">
      <c r="A4">
        <v>0.45</v>
      </c>
      <c r="B4" s="1">
        <v>5.3509799441183898E-5</v>
      </c>
      <c r="C4" s="1">
        <v>4.8985636326668799E-5</v>
      </c>
      <c r="D4" s="1">
        <v>4.8949082016393401E-5</v>
      </c>
      <c r="E4">
        <v>-0.19547200000000001</v>
      </c>
      <c r="F4">
        <v>-0.145511</v>
      </c>
      <c r="G4">
        <v>0</v>
      </c>
    </row>
    <row r="5" spans="1:10" x14ac:dyDescent="0.2">
      <c r="A5">
        <v>0.4</v>
      </c>
      <c r="B5" s="1">
        <v>1.3106213569775999E-5</v>
      </c>
      <c r="C5" s="1">
        <v>1.1748604783078699E-5</v>
      </c>
      <c r="D5" s="1">
        <v>1.1779885002573301E-5</v>
      </c>
      <c r="E5">
        <v>-0.14147799999999999</v>
      </c>
      <c r="F5">
        <v>-0.13768</v>
      </c>
      <c r="G5">
        <v>3.38028</v>
      </c>
    </row>
    <row r="6" spans="1:10" x14ac:dyDescent="0.2">
      <c r="A6">
        <v>0.35</v>
      </c>
      <c r="B6" s="1">
        <v>2.8660665087704101E-5</v>
      </c>
      <c r="C6" s="1">
        <v>2.8709547895276199E-5</v>
      </c>
      <c r="D6" s="1">
        <v>2.8643845798168001E-5</v>
      </c>
      <c r="E6">
        <v>-0.118878</v>
      </c>
      <c r="F6">
        <v>-0.122895</v>
      </c>
      <c r="G6">
        <v>2.8890199999999999</v>
      </c>
    </row>
    <row r="7" spans="1:10" x14ac:dyDescent="0.2">
      <c r="A7">
        <v>0.3</v>
      </c>
      <c r="B7" s="1">
        <v>1.1085476623438701E-5</v>
      </c>
      <c r="C7" s="1">
        <v>1.0916767289611E-5</v>
      </c>
      <c r="D7" s="1">
        <v>1.1047889648561199E-5</v>
      </c>
      <c r="E7">
        <v>-3.6956700000000002E-2</v>
      </c>
      <c r="F7">
        <v>-3.9646500000000001E-2</v>
      </c>
      <c r="G7">
        <v>2.9746100000000002</v>
      </c>
    </row>
    <row r="8" spans="1:10" x14ac:dyDescent="0.2">
      <c r="A8">
        <v>0.25</v>
      </c>
      <c r="B8">
        <v>3.4376142678199298E-4</v>
      </c>
      <c r="C8">
        <v>3.4386499486780997E-4</v>
      </c>
      <c r="D8">
        <v>3.43631650258222E-4</v>
      </c>
      <c r="E8">
        <v>-4.8233400000000003E-2</v>
      </c>
      <c r="F8">
        <v>-4.5743899999999997E-2</v>
      </c>
      <c r="G8">
        <v>3.29678</v>
      </c>
    </row>
    <row r="9" spans="1:10" x14ac:dyDescent="0.2">
      <c r="A9">
        <v>0.2</v>
      </c>
      <c r="B9">
        <v>5.1382523599715502E-3</v>
      </c>
      <c r="C9">
        <v>3.4355380020288499E-4</v>
      </c>
      <c r="D9">
        <v>3.4524415687517499E-4</v>
      </c>
      <c r="E9">
        <v>-1.9424400000000001E-2</v>
      </c>
      <c r="F9">
        <v>-0.238209</v>
      </c>
      <c r="G9">
        <v>4.7486300000000004</v>
      </c>
    </row>
    <row r="10" spans="1:10" x14ac:dyDescent="0.2">
      <c r="A10">
        <v>0.2</v>
      </c>
      <c r="B10">
        <v>1.23791433996537E-4</v>
      </c>
      <c r="C10">
        <v>1.2304045198823201E-4</v>
      </c>
      <c r="D10">
        <v>1.2298062760572899E-4</v>
      </c>
      <c r="E10">
        <v>1.1547E-2</v>
      </c>
      <c r="F10">
        <v>7.5533299999999996E-3</v>
      </c>
      <c r="G10">
        <v>2.8946299999999998</v>
      </c>
    </row>
    <row r="11" spans="1:10" x14ac:dyDescent="0.2">
      <c r="A11">
        <v>0.2</v>
      </c>
      <c r="B11">
        <v>5.6659958056816298E-4</v>
      </c>
      <c r="C11">
        <v>2.9818105621996299E-4</v>
      </c>
      <c r="D11">
        <v>2.9938161469501699E-4</v>
      </c>
      <c r="E11">
        <v>9.6479599999999999E-2</v>
      </c>
      <c r="F11">
        <v>0.15170700000000001</v>
      </c>
      <c r="G11">
        <v>0</v>
      </c>
    </row>
    <row r="12" spans="1:10" x14ac:dyDescent="0.2">
      <c r="A12">
        <v>0</v>
      </c>
      <c r="B12">
        <v>1</v>
      </c>
      <c r="C12" s="1">
        <v>1</v>
      </c>
      <c r="D12" s="1">
        <v>1</v>
      </c>
    </row>
    <row r="14" spans="1:10" x14ac:dyDescent="0.2">
      <c r="A14" t="s">
        <v>0</v>
      </c>
      <c r="C14" t="s">
        <v>2</v>
      </c>
      <c r="E14" t="s">
        <v>10</v>
      </c>
    </row>
    <row r="15" spans="1:10" x14ac:dyDescent="0.2">
      <c r="A15" t="s">
        <v>1</v>
      </c>
      <c r="B15" t="s">
        <v>7</v>
      </c>
      <c r="C15" t="s">
        <v>18</v>
      </c>
      <c r="D15" t="s">
        <v>19</v>
      </c>
      <c r="E15" t="s">
        <v>3</v>
      </c>
      <c r="F15" t="s">
        <v>4</v>
      </c>
      <c r="G15" t="s">
        <v>5</v>
      </c>
      <c r="H15" t="s">
        <v>17</v>
      </c>
      <c r="I15" t="s">
        <v>11</v>
      </c>
    </row>
    <row r="16" spans="1:10" x14ac:dyDescent="0.2">
      <c r="A16">
        <v>0.4</v>
      </c>
      <c r="B16">
        <v>1.8975032629985999E-4</v>
      </c>
      <c r="C16">
        <v>1.03591909277199E-4</v>
      </c>
      <c r="D16">
        <v>1.1138406848963E-4</v>
      </c>
      <c r="E16">
        <v>-7.3569099999999998E-2</v>
      </c>
      <c r="F16">
        <v>1.5391500000000001E-2</v>
      </c>
      <c r="G16">
        <v>5.9422300000000003</v>
      </c>
      <c r="H16">
        <v>2.4617000000000002E-5</v>
      </c>
      <c r="I16" t="s">
        <v>13</v>
      </c>
      <c r="J16">
        <f>(E16-F16)*5-G16</f>
        <v>-6.3870330000000006</v>
      </c>
    </row>
    <row r="17" spans="1:10" x14ac:dyDescent="0.2">
      <c r="A17">
        <v>0.2</v>
      </c>
      <c r="B17">
        <v>1.03709638330518E-2</v>
      </c>
      <c r="C17">
        <v>1.41185705930305E-3</v>
      </c>
      <c r="D17">
        <v>1.41860637617619E-3</v>
      </c>
      <c r="E17">
        <v>1.6492300000000001E-2</v>
      </c>
      <c r="F17">
        <v>-0.26352700000000001</v>
      </c>
      <c r="G17">
        <v>3.5037400000000001</v>
      </c>
      <c r="H17">
        <v>2.96172E-2</v>
      </c>
      <c r="I17" t="s">
        <v>16</v>
      </c>
      <c r="J17">
        <f>(E17-F17)*5-G17</f>
        <v>-2.1036435</v>
      </c>
    </row>
    <row r="18" spans="1:10" x14ac:dyDescent="0.2">
      <c r="A18">
        <v>0.18</v>
      </c>
      <c r="B18">
        <v>4.7473625197575697E-2</v>
      </c>
      <c r="C18">
        <v>1.4291401349756801E-4</v>
      </c>
      <c r="D18">
        <v>1.4466496788949999E-4</v>
      </c>
      <c r="E18">
        <v>0.212145</v>
      </c>
      <c r="F18">
        <v>-0.23630699999999999</v>
      </c>
      <c r="G18">
        <v>6.0811099999999998</v>
      </c>
      <c r="H18">
        <v>0.30915399999999998</v>
      </c>
      <c r="I18" t="s">
        <v>16</v>
      </c>
      <c r="J18">
        <f t="shared" ref="J18:J47" si="0">(E18-F18)*5-G18</f>
        <v>-3.8388499999999999</v>
      </c>
    </row>
    <row r="19" spans="1:10" x14ac:dyDescent="0.2">
      <c r="A19">
        <v>0.5</v>
      </c>
      <c r="B19">
        <v>2.3066266780973901E-4</v>
      </c>
      <c r="C19">
        <v>2.0253037267206901E-4</v>
      </c>
      <c r="D19">
        <v>2.0452331321561899E-4</v>
      </c>
      <c r="E19">
        <v>-0.200291</v>
      </c>
      <c r="F19">
        <v>-0.300097</v>
      </c>
      <c r="G19">
        <v>0</v>
      </c>
      <c r="H19">
        <v>1.31836E-4</v>
      </c>
      <c r="I19" t="s">
        <v>14</v>
      </c>
      <c r="J19">
        <f t="shared" si="0"/>
        <v>0.49903000000000003</v>
      </c>
    </row>
    <row r="20" spans="1:10" x14ac:dyDescent="0.2">
      <c r="A20">
        <v>0.38</v>
      </c>
      <c r="B20">
        <v>4.4928325956270301E-4</v>
      </c>
      <c r="C20">
        <v>1.5963245342418499E-4</v>
      </c>
      <c r="D20">
        <v>1.6942172798051401E-4</v>
      </c>
      <c r="E20">
        <v>5.4876599999999998E-2</v>
      </c>
      <c r="F20">
        <v>-4.3491500000000002E-2</v>
      </c>
      <c r="G20">
        <v>0</v>
      </c>
      <c r="H20">
        <v>3.2385699999999999E-4</v>
      </c>
      <c r="I20" t="s">
        <v>14</v>
      </c>
      <c r="J20">
        <f t="shared" si="0"/>
        <v>0.49184050000000001</v>
      </c>
    </row>
    <row r="21" spans="1:10" x14ac:dyDescent="0.2">
      <c r="A21">
        <v>0.22</v>
      </c>
      <c r="B21">
        <v>3.3159098650073699E-4</v>
      </c>
      <c r="C21">
        <v>2.8567105093175798E-4</v>
      </c>
      <c r="D21">
        <v>2.8697623849849698E-4</v>
      </c>
      <c r="E21">
        <v>5.2386299999999997E-2</v>
      </c>
      <c r="F21">
        <v>0.152556</v>
      </c>
      <c r="G21">
        <v>0</v>
      </c>
      <c r="H21">
        <v>1.02311E-3</v>
      </c>
      <c r="I21" t="s">
        <v>14</v>
      </c>
      <c r="J21">
        <f t="shared" si="0"/>
        <v>-0.50084850000000003</v>
      </c>
    </row>
    <row r="22" spans="1:10" x14ac:dyDescent="0.2">
      <c r="A22">
        <v>0.2</v>
      </c>
      <c r="B22">
        <v>5.8721698204997205E-4</v>
      </c>
      <c r="C22">
        <v>5.0581732810627803E-4</v>
      </c>
      <c r="D22">
        <v>5.0817797663233995E-4</v>
      </c>
      <c r="E22">
        <v>0.192802</v>
      </c>
      <c r="F22">
        <v>8.5932300000000003E-2</v>
      </c>
      <c r="G22">
        <v>0</v>
      </c>
      <c r="H22">
        <v>2.44072E-3</v>
      </c>
      <c r="I22" t="s">
        <v>14</v>
      </c>
      <c r="J22">
        <f t="shared" si="0"/>
        <v>0.5343485</v>
      </c>
    </row>
    <row r="23" spans="1:10" x14ac:dyDescent="0.2">
      <c r="A23">
        <v>0.2</v>
      </c>
      <c r="B23">
        <v>3.0268303659009298E-4</v>
      </c>
      <c r="C23">
        <v>2.1412657920057401E-4</v>
      </c>
      <c r="D23">
        <v>2.1498471737425799E-4</v>
      </c>
      <c r="E23">
        <v>0.162605</v>
      </c>
      <c r="F23">
        <v>6.6912399999999997E-2</v>
      </c>
      <c r="G23">
        <v>0</v>
      </c>
      <c r="H23">
        <v>1.5292000000000001E-3</v>
      </c>
      <c r="I23" t="s">
        <v>14</v>
      </c>
      <c r="J23">
        <f t="shared" si="0"/>
        <v>0.47846300000000003</v>
      </c>
    </row>
    <row r="24" spans="1:10" x14ac:dyDescent="0.2">
      <c r="A24">
        <v>0.21</v>
      </c>
      <c r="B24">
        <v>3.0207880017358999E-4</v>
      </c>
      <c r="C24">
        <v>2.3939347516796101E-4</v>
      </c>
      <c r="D24">
        <v>2.4060785089442699E-4</v>
      </c>
      <c r="E24">
        <v>5.8816399999999998E-2</v>
      </c>
      <c r="F24">
        <v>0.15626200000000001</v>
      </c>
      <c r="G24">
        <v>0</v>
      </c>
      <c r="H24">
        <v>1.16435E-3</v>
      </c>
      <c r="I24" t="s">
        <v>20</v>
      </c>
      <c r="J24">
        <f t="shared" si="0"/>
        <v>-0.48722800000000011</v>
      </c>
    </row>
    <row r="25" spans="1:10" x14ac:dyDescent="0.2">
      <c r="A25">
        <v>0.2</v>
      </c>
      <c r="B25" s="1">
        <v>7.0620944354438396E-5</v>
      </c>
      <c r="C25" s="1">
        <v>5.7532354463264002E-5</v>
      </c>
      <c r="D25" s="1">
        <v>5.7792865238680499E-5</v>
      </c>
      <c r="E25">
        <v>8.3094899999999999E-2</v>
      </c>
      <c r="F25">
        <v>0.103334</v>
      </c>
      <c r="G25">
        <v>3.9136199999999999</v>
      </c>
      <c r="H25">
        <v>2.3325199999999998E-3</v>
      </c>
      <c r="I25" t="s">
        <v>20</v>
      </c>
      <c r="J25">
        <f t="shared" si="0"/>
        <v>-4.0148155000000001</v>
      </c>
    </row>
    <row r="26" spans="1:10" x14ac:dyDescent="0.2">
      <c r="A26">
        <v>0.19</v>
      </c>
      <c r="B26">
        <v>4.2372046056304602E-4</v>
      </c>
      <c r="C26">
        <v>3.2186968291194202E-4</v>
      </c>
      <c r="D26">
        <v>3.2265184287955199E-4</v>
      </c>
      <c r="E26">
        <v>0.180669</v>
      </c>
      <c r="F26">
        <v>7.6368199999999997E-2</v>
      </c>
      <c r="G26">
        <v>6.0435600000000003</v>
      </c>
      <c r="H26">
        <v>2.8254499999999999E-4</v>
      </c>
      <c r="I26" t="s">
        <v>20</v>
      </c>
      <c r="J26">
        <f t="shared" si="0"/>
        <v>-5.5220560000000001</v>
      </c>
    </row>
    <row r="27" spans="1:10" x14ac:dyDescent="0.2">
      <c r="A27">
        <v>0.18</v>
      </c>
      <c r="B27">
        <v>5.3120044087538005E-4</v>
      </c>
      <c r="C27">
        <v>4.0804721167658298E-4</v>
      </c>
      <c r="D27">
        <v>4.0904574637564599E-4</v>
      </c>
      <c r="E27">
        <v>8.5015999999999994E-2</v>
      </c>
      <c r="F27">
        <v>0.19494500000000001</v>
      </c>
      <c r="G27">
        <v>0.40800500000000001</v>
      </c>
      <c r="H27">
        <v>2.8600799999999998E-4</v>
      </c>
      <c r="I27" t="s">
        <v>20</v>
      </c>
      <c r="J27">
        <f t="shared" si="0"/>
        <v>-0.95765000000000011</v>
      </c>
    </row>
    <row r="28" spans="1:10" x14ac:dyDescent="0.2">
      <c r="A28">
        <v>0.17</v>
      </c>
      <c r="B28">
        <v>5.9813531609176299E-3</v>
      </c>
      <c r="C28">
        <v>5.8936982735395603E-4</v>
      </c>
      <c r="D28">
        <v>5.9272288198676504E-4</v>
      </c>
      <c r="E28">
        <v>-0.42086299999999999</v>
      </c>
      <c r="F28">
        <v>-0.27372999999999997</v>
      </c>
      <c r="G28">
        <v>1.5137400000000001</v>
      </c>
      <c r="H28">
        <f>7.65461*10^-8</f>
        <v>7.6546099999999995E-8</v>
      </c>
      <c r="I28" t="s">
        <v>21</v>
      </c>
      <c r="J28">
        <f t="shared" si="0"/>
        <v>-2.2494050000000003</v>
      </c>
    </row>
    <row r="29" spans="1:10" x14ac:dyDescent="0.2">
      <c r="A29">
        <v>0.5</v>
      </c>
      <c r="B29" s="1">
        <v>5.6826564344581701E-5</v>
      </c>
      <c r="C29" s="1">
        <v>4.50617696393149E-5</v>
      </c>
      <c r="D29" s="1">
        <v>5.0446697064365401E-5</v>
      </c>
      <c r="E29">
        <v>-0.230987</v>
      </c>
      <c r="F29">
        <v>-0.26496900000000001</v>
      </c>
      <c r="G29">
        <v>2.09023</v>
      </c>
      <c r="H29">
        <v>1.32237E-5</v>
      </c>
      <c r="I29" t="s">
        <v>15</v>
      </c>
      <c r="J29">
        <f t="shared" si="0"/>
        <v>-1.92032</v>
      </c>
    </row>
    <row r="30" spans="1:10" x14ac:dyDescent="0.2">
      <c r="A30">
        <v>0.48</v>
      </c>
      <c r="B30" s="1">
        <v>5.3979397346048899E-5</v>
      </c>
      <c r="C30" s="1">
        <v>4.2546474387409003E-5</v>
      </c>
      <c r="D30" s="1">
        <v>4.7386221709291297E-5</v>
      </c>
      <c r="E30">
        <v>-0.18262800000000001</v>
      </c>
      <c r="F30">
        <v>-0.21654399999999999</v>
      </c>
      <c r="G30">
        <v>2.0926999999999998</v>
      </c>
      <c r="H30">
        <v>1.43948E-5</v>
      </c>
      <c r="I30" t="s">
        <v>15</v>
      </c>
      <c r="J30">
        <f t="shared" si="0"/>
        <v>-1.9231199999999999</v>
      </c>
    </row>
    <row r="31" spans="1:10" x14ac:dyDescent="0.2">
      <c r="A31">
        <v>0.46</v>
      </c>
      <c r="B31" s="1">
        <v>6.1642660126666997E-5</v>
      </c>
      <c r="C31" s="1">
        <v>4.5506172912823397E-5</v>
      </c>
      <c r="D31" s="1">
        <v>5.0325168629779001E-5</v>
      </c>
      <c r="E31">
        <v>-0.131021</v>
      </c>
      <c r="F31">
        <v>-0.175674</v>
      </c>
      <c r="G31">
        <v>1.75874</v>
      </c>
      <c r="H31">
        <v>1.5310699999999999E-5</v>
      </c>
      <c r="I31" t="s">
        <v>15</v>
      </c>
      <c r="J31">
        <f t="shared" si="0"/>
        <v>-1.5354749999999999</v>
      </c>
    </row>
    <row r="32" spans="1:10" x14ac:dyDescent="0.2">
      <c r="A32">
        <v>0.44</v>
      </c>
      <c r="B32" s="1">
        <v>7.7990447519005703E-5</v>
      </c>
      <c r="C32" s="1">
        <v>5.4403335796667498E-5</v>
      </c>
      <c r="D32" s="1">
        <v>5.9647397466478201E-5</v>
      </c>
      <c r="E32">
        <v>-0.13919599999999999</v>
      </c>
      <c r="F32">
        <v>-7.9643500000000006E-2</v>
      </c>
      <c r="G32">
        <v>4.99186</v>
      </c>
      <c r="H32">
        <v>1.5951899999999999E-5</v>
      </c>
      <c r="I32" t="s">
        <v>15</v>
      </c>
      <c r="J32">
        <f t="shared" si="0"/>
        <v>-5.2896225000000001</v>
      </c>
    </row>
    <row r="33" spans="1:10" x14ac:dyDescent="0.2">
      <c r="A33">
        <v>0.42</v>
      </c>
      <c r="B33">
        <v>1.0867187094617001E-4</v>
      </c>
      <c r="C33" s="1">
        <v>7.1861102810590901E-5</v>
      </c>
      <c r="D33" s="1">
        <v>7.8035025688649905E-5</v>
      </c>
      <c r="E33">
        <v>-0.105389</v>
      </c>
      <c r="F33">
        <v>-3.05373E-2</v>
      </c>
      <c r="G33">
        <v>5.4798</v>
      </c>
      <c r="H33">
        <v>1.6952500000000001E-5</v>
      </c>
      <c r="I33" t="s">
        <v>15</v>
      </c>
      <c r="J33">
        <f t="shared" si="0"/>
        <v>-5.8540584999999998</v>
      </c>
    </row>
    <row r="34" spans="1:10" x14ac:dyDescent="0.2">
      <c r="A34">
        <v>0.41</v>
      </c>
      <c r="B34">
        <v>1.12920494382445E-4</v>
      </c>
      <c r="C34" s="1">
        <v>9.7774971655331704E-5</v>
      </c>
      <c r="D34" s="1">
        <v>9.9005850782056599E-5</v>
      </c>
      <c r="E34">
        <v>-0.20661299999999999</v>
      </c>
      <c r="F34">
        <v>-0.22938800000000001</v>
      </c>
      <c r="G34">
        <v>2.3365300000000002</v>
      </c>
      <c r="H34">
        <v>3.1870100000000001E-4</v>
      </c>
      <c r="I34" t="s">
        <v>15</v>
      </c>
      <c r="J34">
        <f t="shared" si="0"/>
        <v>-2.222655</v>
      </c>
    </row>
    <row r="35" spans="1:10" x14ac:dyDescent="0.2">
      <c r="A35">
        <v>0.4</v>
      </c>
      <c r="B35">
        <v>1.36866317991888E-4</v>
      </c>
      <c r="C35" s="1">
        <v>7.4323211584675697E-5</v>
      </c>
      <c r="D35" s="1">
        <v>7.6662262102600195E-5</v>
      </c>
      <c r="E35">
        <v>-0.14769099999999999</v>
      </c>
      <c r="F35">
        <v>-0.211232</v>
      </c>
      <c r="G35">
        <v>1.13351</v>
      </c>
      <c r="H35">
        <v>2.0119399999999999E-5</v>
      </c>
      <c r="I35" t="s">
        <v>15</v>
      </c>
      <c r="J35">
        <f t="shared" si="0"/>
        <v>-0.81580499999999989</v>
      </c>
    </row>
    <row r="36" spans="1:10" x14ac:dyDescent="0.2">
      <c r="A36">
        <v>0.39</v>
      </c>
      <c r="B36" s="1">
        <v>6.4931230282682496E-5</v>
      </c>
      <c r="C36" s="1">
        <v>6.9705991793325605E-5</v>
      </c>
      <c r="D36" s="1">
        <v>7.0799061019219406E-5</v>
      </c>
      <c r="E36">
        <v>-0.169262</v>
      </c>
      <c r="F36">
        <v>-0.18491199999999999</v>
      </c>
      <c r="G36">
        <v>2.6027</v>
      </c>
      <c r="H36">
        <v>1.8633300000000001E-4</v>
      </c>
      <c r="I36" t="s">
        <v>15</v>
      </c>
      <c r="J36">
        <f t="shared" si="0"/>
        <v>-2.5244499999999999</v>
      </c>
    </row>
    <row r="37" spans="1:10" x14ac:dyDescent="0.2">
      <c r="A37">
        <v>0.38</v>
      </c>
      <c r="B37" s="1">
        <v>5.8748347622545401E-5</v>
      </c>
      <c r="C37" s="1">
        <v>6.3537540745971504E-5</v>
      </c>
      <c r="D37" s="1">
        <v>6.4622967826780204E-5</v>
      </c>
      <c r="E37">
        <v>-0.14657000000000001</v>
      </c>
      <c r="F37">
        <v>-0.16664100000000001</v>
      </c>
      <c r="G37">
        <v>2.4602300000000001</v>
      </c>
      <c r="H37">
        <v>1.3910800000000001E-4</v>
      </c>
      <c r="I37" t="s">
        <v>15</v>
      </c>
      <c r="J37">
        <f t="shared" si="0"/>
        <v>-2.3598750000000002</v>
      </c>
    </row>
    <row r="38" spans="1:10" x14ac:dyDescent="0.2">
      <c r="A38">
        <v>0.36</v>
      </c>
      <c r="B38" s="1">
        <v>4.8121053769508E-5</v>
      </c>
      <c r="C38" s="1">
        <v>5.7483375200128099E-5</v>
      </c>
      <c r="D38" s="1">
        <v>5.8356564312424001E-5</v>
      </c>
      <c r="E38">
        <v>-0.125997</v>
      </c>
      <c r="F38">
        <v>-0.11371199999999999</v>
      </c>
      <c r="G38">
        <v>3.55552</v>
      </c>
      <c r="H38">
        <v>1.1866000000000001E-4</v>
      </c>
      <c r="I38" t="s">
        <v>15</v>
      </c>
      <c r="J38">
        <f t="shared" si="0"/>
        <v>-3.6169449999999999</v>
      </c>
    </row>
    <row r="39" spans="1:10" x14ac:dyDescent="0.2">
      <c r="A39">
        <v>0.34</v>
      </c>
      <c r="B39" s="1">
        <v>3.9663557083521501E-5</v>
      </c>
      <c r="C39" s="1">
        <v>5.7273883724037903E-5</v>
      </c>
      <c r="D39" s="1">
        <v>5.8104359522151299E-5</v>
      </c>
      <c r="E39">
        <v>-7.5062299999999998E-2</v>
      </c>
      <c r="F39">
        <v>-9.3493000000000007E-2</v>
      </c>
      <c r="G39">
        <v>2.5255100000000001</v>
      </c>
      <c r="H39">
        <v>1.04059E-4</v>
      </c>
      <c r="I39" t="s">
        <v>15</v>
      </c>
      <c r="J39">
        <f t="shared" si="0"/>
        <v>-2.4333564999999999</v>
      </c>
    </row>
    <row r="40" spans="1:10" x14ac:dyDescent="0.2">
      <c r="A40">
        <v>0.32</v>
      </c>
      <c r="B40" s="1">
        <v>4.8388170548363299E-5</v>
      </c>
      <c r="C40" s="1">
        <v>5.6188206766105097E-5</v>
      </c>
      <c r="D40" s="1">
        <v>5.6882687653243397E-5</v>
      </c>
      <c r="E40">
        <v>-4.8998699999999999E-2</v>
      </c>
      <c r="F40">
        <v>-5.7387899999999999E-2</v>
      </c>
      <c r="G40">
        <v>2.8586299999999998</v>
      </c>
      <c r="H40">
        <v>1.38083E-4</v>
      </c>
      <c r="I40" t="s">
        <v>15</v>
      </c>
      <c r="J40">
        <f t="shared" si="0"/>
        <v>-2.816684</v>
      </c>
    </row>
    <row r="41" spans="1:10" x14ac:dyDescent="0.2">
      <c r="A41">
        <v>0.31</v>
      </c>
      <c r="B41" s="1">
        <v>5.0920900537823599E-5</v>
      </c>
      <c r="C41" s="1">
        <v>5.6339255022611397E-5</v>
      </c>
      <c r="D41" s="1">
        <v>5.7020797371060299E-5</v>
      </c>
      <c r="E41">
        <v>-3.6233899999999999E-2</v>
      </c>
      <c r="F41">
        <v>-4.00972E-2</v>
      </c>
      <c r="G41">
        <v>3.0106999999999999</v>
      </c>
      <c r="H41">
        <v>1.5894699999999999E-4</v>
      </c>
      <c r="I41" t="s">
        <v>15</v>
      </c>
      <c r="J41">
        <f t="shared" si="0"/>
        <v>-2.9913835</v>
      </c>
    </row>
    <row r="42" spans="1:10" x14ac:dyDescent="0.2">
      <c r="A42">
        <v>0.3</v>
      </c>
      <c r="B42" s="1">
        <v>5.0135714562964897E-5</v>
      </c>
      <c r="C42" s="1">
        <v>5.7037466904384502E-5</v>
      </c>
      <c r="D42" s="1">
        <v>5.7636355555575998E-5</v>
      </c>
      <c r="E42">
        <v>-1.9294700000000001E-2</v>
      </c>
      <c r="F42">
        <v>-2.82437E-2</v>
      </c>
      <c r="G42">
        <v>2.8366699999999998</v>
      </c>
      <c r="H42">
        <v>1.9328699999999999E-4</v>
      </c>
      <c r="I42" t="s">
        <v>15</v>
      </c>
      <c r="J42">
        <f t="shared" si="0"/>
        <v>-2.791925</v>
      </c>
    </row>
    <row r="43" spans="1:10" x14ac:dyDescent="0.2">
      <c r="A43">
        <v>0.28999999999999998</v>
      </c>
      <c r="B43" s="1">
        <v>5.0854640293468302E-5</v>
      </c>
      <c r="C43" s="1">
        <v>5.7321804986074498E-5</v>
      </c>
      <c r="D43" s="1">
        <v>5.7871196342825098E-5</v>
      </c>
      <c r="E43">
        <v>-1.41358E-2</v>
      </c>
      <c r="F43">
        <v>-5.8211699999999996E-3</v>
      </c>
      <c r="G43">
        <v>3.4269799999999999</v>
      </c>
      <c r="H43">
        <v>2.3898499999999999E-4</v>
      </c>
      <c r="I43" t="s">
        <v>15</v>
      </c>
      <c r="J43">
        <f t="shared" si="0"/>
        <v>-3.46855315</v>
      </c>
    </row>
    <row r="44" spans="1:10" x14ac:dyDescent="0.2">
      <c r="A44">
        <v>0.28000000000000003</v>
      </c>
      <c r="B44" s="1">
        <v>5.0820899290607101E-5</v>
      </c>
      <c r="C44" s="1">
        <v>5.7563145604675002E-5</v>
      </c>
      <c r="D44" s="1">
        <v>5.8054251698821701E-5</v>
      </c>
      <c r="E44">
        <v>7.1320400000000001E-3</v>
      </c>
      <c r="F44">
        <v>-6.55621E-4</v>
      </c>
      <c r="G44">
        <v>2.8719700000000001</v>
      </c>
      <c r="H44">
        <v>3.0186999999999998E-4</v>
      </c>
      <c r="I44" t="s">
        <v>15</v>
      </c>
      <c r="J44">
        <f t="shared" si="0"/>
        <v>-2.8330316950000003</v>
      </c>
    </row>
    <row r="45" spans="1:10" x14ac:dyDescent="0.2">
      <c r="A45">
        <v>0.26</v>
      </c>
      <c r="B45" s="1">
        <v>5.4380384979611603E-5</v>
      </c>
      <c r="C45" s="1">
        <v>5.8987821849137203E-5</v>
      </c>
      <c r="D45" s="1">
        <v>5.9410917463806399E-5</v>
      </c>
      <c r="E45">
        <v>3.5370100000000002E-2</v>
      </c>
      <c r="F45">
        <v>2.1874399999999999E-2</v>
      </c>
      <c r="G45">
        <v>2.6661100000000002</v>
      </c>
      <c r="H45">
        <v>4.7839600000000002E-4</v>
      </c>
      <c r="I45" t="s">
        <v>15</v>
      </c>
      <c r="J45">
        <f t="shared" si="0"/>
        <v>-2.5986315000000002</v>
      </c>
    </row>
    <row r="46" spans="1:10" x14ac:dyDescent="0.2">
      <c r="A46">
        <v>0.24</v>
      </c>
      <c r="B46" s="1">
        <v>5.3658370210093301E-5</v>
      </c>
      <c r="C46" s="1">
        <v>5.7408675549154197E-5</v>
      </c>
      <c r="D46" s="1">
        <v>5.7748103937661798E-5</v>
      </c>
      <c r="E46">
        <v>5.4656099999999999E-2</v>
      </c>
      <c r="F46">
        <v>4.8326800000000003E-2</v>
      </c>
      <c r="G46">
        <v>2.9126300000000001</v>
      </c>
      <c r="H46">
        <v>8.1805400000000003E-4</v>
      </c>
      <c r="I46" t="s">
        <v>15</v>
      </c>
      <c r="J46">
        <f t="shared" si="0"/>
        <v>-2.8809835000000001</v>
      </c>
    </row>
    <row r="47" spans="1:10" x14ac:dyDescent="0.2">
      <c r="A47">
        <v>0.22</v>
      </c>
      <c r="B47" s="1">
        <v>5.8022801947146101E-5</v>
      </c>
      <c r="C47" s="1">
        <v>5.7002370058029901E-5</v>
      </c>
      <c r="D47" s="1">
        <v>5.7267970513011602E-5</v>
      </c>
      <c r="E47">
        <v>7.68654E-2</v>
      </c>
      <c r="F47">
        <v>6.8892999999999996E-2</v>
      </c>
      <c r="G47">
        <v>2.8449</v>
      </c>
      <c r="H47">
        <v>1.3932899999999999E-3</v>
      </c>
      <c r="I47" t="s">
        <v>28</v>
      </c>
      <c r="J47">
        <f t="shared" si="0"/>
        <v>-2.8050380000000001</v>
      </c>
    </row>
    <row r="48" spans="1:10" x14ac:dyDescent="0.2">
      <c r="A48">
        <v>0.21</v>
      </c>
      <c r="B48" s="1">
        <v>5.8972204627184599E-5</v>
      </c>
      <c r="C48" s="1">
        <v>5.6286231862943602E-5</v>
      </c>
      <c r="D48" s="1">
        <v>5.6520360902065903E-5</v>
      </c>
      <c r="E48">
        <v>7.79006E-2</v>
      </c>
      <c r="F48">
        <v>8.8076399999999999E-2</v>
      </c>
      <c r="G48">
        <v>3.5261200000000001</v>
      </c>
      <c r="H48">
        <v>1.82336E-3</v>
      </c>
      <c r="I48" t="s">
        <v>28</v>
      </c>
    </row>
    <row r="49" spans="1:9" x14ac:dyDescent="0.2">
      <c r="A49">
        <v>0.2</v>
      </c>
      <c r="B49" s="1">
        <v>5.57884297091608E-5</v>
      </c>
      <c r="C49" s="1">
        <v>5.5099162887958203E-5</v>
      </c>
      <c r="D49" s="1">
        <v>5.5268961932785799E-5</v>
      </c>
      <c r="E49">
        <v>9.4347500000000001E-2</v>
      </c>
      <c r="F49">
        <v>9.0284299999999998E-2</v>
      </c>
      <c r="G49">
        <v>2.9849299999999999</v>
      </c>
      <c r="H49">
        <v>2.4278799999999999E-3</v>
      </c>
      <c r="I49" t="s">
        <v>28</v>
      </c>
    </row>
    <row r="50" spans="1:9" x14ac:dyDescent="0.2">
      <c r="A50">
        <v>0.19</v>
      </c>
      <c r="B50" s="1">
        <v>5.8022291209929801E-5</v>
      </c>
      <c r="C50" s="1">
        <v>5.3767365835098897E-5</v>
      </c>
      <c r="D50" s="1">
        <v>5.3942731380857901E-5</v>
      </c>
      <c r="E50">
        <v>9.6907900000000005E-2</v>
      </c>
      <c r="F50">
        <v>0.106602</v>
      </c>
      <c r="G50">
        <v>3.5215999999999998</v>
      </c>
      <c r="H50">
        <v>3.1914199999999999E-3</v>
      </c>
      <c r="I50" t="s">
        <v>28</v>
      </c>
    </row>
    <row r="51" spans="1:9" x14ac:dyDescent="0.2">
      <c r="A51">
        <v>0.18</v>
      </c>
      <c r="B51" s="1">
        <v>5.5929824484861602E-5</v>
      </c>
      <c r="C51" s="1">
        <v>5.1795243861859601E-5</v>
      </c>
      <c r="D51" s="1">
        <v>5.1947874605928902E-5</v>
      </c>
      <c r="E51">
        <v>0.11460099999999999</v>
      </c>
      <c r="F51">
        <v>0.106349</v>
      </c>
      <c r="G51">
        <v>2.81121</v>
      </c>
      <c r="H51">
        <v>4.2554799999999999E-3</v>
      </c>
      <c r="I51" t="s">
        <v>28</v>
      </c>
    </row>
    <row r="52" spans="1:9" x14ac:dyDescent="0.2">
      <c r="A52">
        <v>0.5</v>
      </c>
      <c r="B52" s="1">
        <v>5.0744105549778398E-5</v>
      </c>
      <c r="C52" s="1">
        <v>4.50617696393149E-5</v>
      </c>
      <c r="D52" s="1">
        <v>5.0446697064365401E-5</v>
      </c>
      <c r="I52" t="s">
        <v>29</v>
      </c>
    </row>
    <row r="53" spans="1:9" x14ac:dyDescent="0.2">
      <c r="A53">
        <v>0.48</v>
      </c>
      <c r="B53" s="1">
        <v>4.7694576833313097E-5</v>
      </c>
      <c r="C53" s="1">
        <v>4.2546474387409003E-5</v>
      </c>
      <c r="D53" s="1">
        <v>4.7386221709291297E-5</v>
      </c>
      <c r="I53" t="s">
        <v>29</v>
      </c>
    </row>
    <row r="54" spans="1:9" x14ac:dyDescent="0.2">
      <c r="A54">
        <v>0.46</v>
      </c>
      <c r="B54" s="1">
        <v>5.08226657187237E-5</v>
      </c>
      <c r="C54" s="1">
        <v>4.5506172912823397E-5</v>
      </c>
      <c r="D54" s="1">
        <v>5.0325168629779001E-5</v>
      </c>
      <c r="I54" t="s">
        <v>29</v>
      </c>
    </row>
    <row r="55" spans="1:9" x14ac:dyDescent="0.2">
      <c r="A55">
        <v>0.44</v>
      </c>
      <c r="B55" s="1">
        <v>6.04185908462804E-5</v>
      </c>
      <c r="C55" s="1">
        <v>5.4403335796667498E-5</v>
      </c>
      <c r="D55" s="1">
        <v>5.9647397466478201E-5</v>
      </c>
      <c r="I55" t="s">
        <v>29</v>
      </c>
    </row>
    <row r="56" spans="1:9" x14ac:dyDescent="0.2">
      <c r="A56">
        <v>0.42</v>
      </c>
      <c r="B56" s="1">
        <v>7.9258976807227897E-5</v>
      </c>
      <c r="C56" s="1">
        <v>7.1861102810590901E-5</v>
      </c>
      <c r="D56" s="1">
        <v>7.8035025688649905E-5</v>
      </c>
      <c r="I56" t="s">
        <v>29</v>
      </c>
    </row>
    <row r="57" spans="1:9" x14ac:dyDescent="0.2">
      <c r="A57">
        <v>0.41</v>
      </c>
      <c r="B57" s="1">
        <v>9.9555470912935699E-5</v>
      </c>
      <c r="C57" s="1">
        <v>9.7774971655331704E-5</v>
      </c>
      <c r="D57" s="1">
        <v>9.9005850782056599E-5</v>
      </c>
      <c r="I57" t="s">
        <v>29</v>
      </c>
    </row>
    <row r="58" spans="1:9" x14ac:dyDescent="0.2">
      <c r="A58">
        <v>0.4</v>
      </c>
      <c r="B58" s="1">
        <v>7.90663693205258E-5</v>
      </c>
      <c r="C58" s="1">
        <v>7.4323211584675697E-5</v>
      </c>
      <c r="D58" s="1">
        <v>7.6662262102600195E-5</v>
      </c>
      <c r="I58" t="s">
        <v>29</v>
      </c>
    </row>
    <row r="59" spans="1:9" x14ac:dyDescent="0.2">
      <c r="A59">
        <v>0.39</v>
      </c>
      <c r="B59" s="1">
        <v>7.0895040194628894E-5</v>
      </c>
      <c r="C59" s="1">
        <v>6.9705991793325605E-5</v>
      </c>
      <c r="D59" s="1">
        <v>7.0799061019219406E-5</v>
      </c>
      <c r="I59" t="s">
        <v>29</v>
      </c>
    </row>
    <row r="60" spans="1:9" x14ac:dyDescent="0.2">
      <c r="A60">
        <v>0.38</v>
      </c>
      <c r="B60" s="1">
        <v>6.4728893429651706E-5</v>
      </c>
      <c r="C60" s="1">
        <v>6.3537540745971504E-5</v>
      </c>
      <c r="D60" s="1">
        <v>6.4622967826780204E-5</v>
      </c>
      <c r="I60" t="s">
        <v>29</v>
      </c>
    </row>
    <row r="61" spans="1:9" x14ac:dyDescent="0.2">
      <c r="A61">
        <v>0.36</v>
      </c>
      <c r="B61" s="1">
        <v>5.83747922232244E-5</v>
      </c>
      <c r="C61" s="1">
        <v>5.7483375200128099E-5</v>
      </c>
      <c r="D61" s="1">
        <v>5.8356564312424001E-5</v>
      </c>
      <c r="I61" t="s">
        <v>29</v>
      </c>
    </row>
    <row r="62" spans="1:9" x14ac:dyDescent="0.2">
      <c r="A62">
        <v>0.34</v>
      </c>
      <c r="B62" s="1">
        <v>5.8136451221311001E-5</v>
      </c>
      <c r="C62" s="1">
        <v>5.7273883724037903E-5</v>
      </c>
      <c r="D62" s="1">
        <v>5.8104359522151299E-5</v>
      </c>
      <c r="I62" t="s">
        <v>29</v>
      </c>
    </row>
    <row r="63" spans="1:9" x14ac:dyDescent="0.2">
      <c r="A63">
        <v>0.32</v>
      </c>
      <c r="B63" s="1">
        <v>5.6887939946078801E-5</v>
      </c>
      <c r="C63" s="1">
        <v>5.6188206766105097E-5</v>
      </c>
      <c r="D63" s="1">
        <v>5.6882687653243397E-5</v>
      </c>
      <c r="I63" t="s">
        <v>29</v>
      </c>
    </row>
    <row r="64" spans="1:9" x14ac:dyDescent="0.2">
      <c r="A64">
        <v>0.31</v>
      </c>
      <c r="B64" s="1">
        <v>5.7013576976936597E-5</v>
      </c>
      <c r="C64" s="1">
        <v>5.6339255022611397E-5</v>
      </c>
      <c r="D64" s="1">
        <v>5.7020797371060299E-5</v>
      </c>
      <c r="I64" t="s">
        <v>29</v>
      </c>
    </row>
    <row r="65" spans="1:10" x14ac:dyDescent="0.2">
      <c r="A65">
        <v>0.3</v>
      </c>
      <c r="B65" s="1">
        <v>5.76422100826021E-5</v>
      </c>
      <c r="C65" s="1">
        <v>5.7037466904384502E-5</v>
      </c>
      <c r="D65" s="1">
        <v>5.7636355555575998E-5</v>
      </c>
      <c r="I65" t="s">
        <v>29</v>
      </c>
    </row>
    <row r="66" spans="1:10" x14ac:dyDescent="0.2">
      <c r="A66">
        <v>0.28999999999999998</v>
      </c>
      <c r="B66" s="1">
        <v>5.7866132264542802E-5</v>
      </c>
      <c r="C66" s="1">
        <v>5.7321804986074498E-5</v>
      </c>
      <c r="D66" s="1">
        <v>5.7871196342825098E-5</v>
      </c>
      <c r="I66" t="s">
        <v>29</v>
      </c>
    </row>
    <row r="67" spans="1:10" x14ac:dyDescent="0.2">
      <c r="A67">
        <v>0.28000000000000003</v>
      </c>
      <c r="B67" s="1">
        <v>5.8059954495937503E-5</v>
      </c>
      <c r="C67" s="1">
        <v>5.7563145604675002E-5</v>
      </c>
      <c r="D67" s="1">
        <v>5.8054251698821701E-5</v>
      </c>
      <c r="I67" t="s">
        <v>29</v>
      </c>
    </row>
    <row r="68" spans="1:10" x14ac:dyDescent="0.2">
      <c r="A68">
        <v>0.26</v>
      </c>
      <c r="B68" s="1">
        <v>5.9443361716471601E-5</v>
      </c>
      <c r="C68" s="1">
        <v>5.8987821849137203E-5</v>
      </c>
      <c r="D68" s="1">
        <v>5.9410917463806399E-5</v>
      </c>
      <c r="I68" t="s">
        <v>29</v>
      </c>
    </row>
    <row r="69" spans="1:10" x14ac:dyDescent="0.2">
      <c r="A69">
        <v>0.24</v>
      </c>
      <c r="B69" s="1">
        <v>5.7759688637655302E-5</v>
      </c>
      <c r="C69" s="1">
        <v>5.7408675549154197E-5</v>
      </c>
      <c r="D69" s="1">
        <v>5.7748103937661798E-5</v>
      </c>
      <c r="I69" t="s">
        <v>29</v>
      </c>
    </row>
    <row r="70" spans="1:10" x14ac:dyDescent="0.2">
      <c r="A70">
        <v>0.22</v>
      </c>
      <c r="B70" s="1">
        <v>5.73189300701569E-5</v>
      </c>
      <c r="C70" s="1">
        <v>5.7002370058029901E-5</v>
      </c>
      <c r="D70" s="1">
        <v>5.7267970513011602E-5</v>
      </c>
      <c r="E70">
        <v>7.7829899999999994E-2</v>
      </c>
      <c r="F70">
        <v>6.8060099999999998E-2</v>
      </c>
      <c r="G70">
        <v>2.7782499999999999</v>
      </c>
      <c r="H70">
        <v>1.38835E-3</v>
      </c>
      <c r="I70" t="s">
        <v>29</v>
      </c>
    </row>
    <row r="71" spans="1:10" x14ac:dyDescent="0.2">
      <c r="A71">
        <v>0.21</v>
      </c>
      <c r="B71" s="1">
        <v>5.6598864275820002E-5</v>
      </c>
      <c r="C71" s="1">
        <v>5.6286231862943602E-5</v>
      </c>
      <c r="D71" s="1">
        <v>5.6520360902065903E-5</v>
      </c>
      <c r="E71">
        <v>7.79006E-2</v>
      </c>
      <c r="F71">
        <v>8.8076399999999999E-2</v>
      </c>
      <c r="G71">
        <v>3.5261200000000001</v>
      </c>
      <c r="H71">
        <v>1.82336E-3</v>
      </c>
      <c r="I71" t="s">
        <v>29</v>
      </c>
    </row>
    <row r="72" spans="1:10" x14ac:dyDescent="0.2">
      <c r="A72">
        <v>0.2</v>
      </c>
      <c r="B72" s="1">
        <v>5.5272722521214403E-5</v>
      </c>
      <c r="C72" s="1">
        <v>5.5099162887958203E-5</v>
      </c>
      <c r="D72" s="1">
        <v>5.5268961932785799E-5</v>
      </c>
      <c r="E72">
        <v>9.4347500000000001E-2</v>
      </c>
      <c r="F72">
        <v>9.0284299999999998E-2</v>
      </c>
      <c r="G72">
        <v>2.9849299999999999</v>
      </c>
      <c r="H72">
        <v>2.4278799999999999E-3</v>
      </c>
      <c r="I72" t="s">
        <v>29</v>
      </c>
    </row>
    <row r="73" spans="1:10" x14ac:dyDescent="0.2">
      <c r="A73">
        <v>0.19</v>
      </c>
      <c r="B73">
        <v>2.9635434987427098E-3</v>
      </c>
      <c r="C73">
        <v>2.8646139584486601E-3</v>
      </c>
      <c r="D73">
        <v>2.8770705020867899E-3</v>
      </c>
      <c r="E73">
        <v>7.5588000000000002E-2</v>
      </c>
      <c r="F73">
        <v>-0.40577999999999997</v>
      </c>
      <c r="G73">
        <v>3.7015199999999999</v>
      </c>
      <c r="H73">
        <v>8.4019300000000005E-2</v>
      </c>
      <c r="I73" t="s">
        <v>12</v>
      </c>
    </row>
    <row r="74" spans="1:10" x14ac:dyDescent="0.2">
      <c r="A74">
        <v>0.19</v>
      </c>
      <c r="B74" s="1">
        <v>5.4082471943848098E-5</v>
      </c>
      <c r="C74" s="1">
        <v>5.3767365835098897E-5</v>
      </c>
      <c r="D74" s="1">
        <v>5.3942731380857901E-5</v>
      </c>
      <c r="E74">
        <v>9.6907900000000005E-2</v>
      </c>
      <c r="F74">
        <v>0.106602</v>
      </c>
      <c r="G74">
        <v>3.5215999999999998</v>
      </c>
      <c r="H74">
        <v>3.1914199999999999E-3</v>
      </c>
      <c r="I74" t="s">
        <v>29</v>
      </c>
    </row>
    <row r="75" spans="1:10" x14ac:dyDescent="0.2">
      <c r="A75">
        <v>0.18</v>
      </c>
      <c r="B75" s="1">
        <v>5.20622749585645E-5</v>
      </c>
      <c r="C75" s="1">
        <v>5.1795243861859601E-5</v>
      </c>
      <c r="D75" s="1">
        <v>5.1947874605928902E-5</v>
      </c>
      <c r="E75">
        <v>0.11460099999999999</v>
      </c>
      <c r="F75">
        <v>0.106349</v>
      </c>
      <c r="G75">
        <v>2.81121</v>
      </c>
      <c r="H75">
        <v>4.2554799999999999E-3</v>
      </c>
      <c r="I75" t="s">
        <v>29</v>
      </c>
    </row>
    <row r="76" spans="1:10" x14ac:dyDescent="0.2">
      <c r="A76">
        <v>0.3</v>
      </c>
      <c r="B76">
        <v>1.4487366382795401E-4</v>
      </c>
      <c r="C76">
        <v>1.4229993642135501E-4</v>
      </c>
      <c r="D76">
        <v>1.4434693491760601E-4</v>
      </c>
      <c r="E76">
        <v>1.7741E-2</v>
      </c>
      <c r="F76">
        <v>3.5827200000000002E-3</v>
      </c>
      <c r="G76">
        <v>2.7375400000000001</v>
      </c>
      <c r="H76">
        <v>5.4946400000000005E-4</v>
      </c>
      <c r="I76" t="s">
        <v>12</v>
      </c>
      <c r="J76">
        <f>ABS(E76-F76)</f>
        <v>1.4158279999999999E-2</v>
      </c>
    </row>
    <row r="77" spans="1:10" x14ac:dyDescent="0.2">
      <c r="A77">
        <v>0.22</v>
      </c>
      <c r="B77">
        <v>1.39898710317671E-3</v>
      </c>
      <c r="C77">
        <v>9.4558001566400504E-4</v>
      </c>
      <c r="D77">
        <v>9.5343332633171496E-4</v>
      </c>
      <c r="E77">
        <v>-0.80211900000000003</v>
      </c>
      <c r="F77">
        <v>-0.56366300000000003</v>
      </c>
      <c r="G77">
        <v>4.3939599999999999</v>
      </c>
      <c r="H77" s="1">
        <v>8.9567699999999995E-8</v>
      </c>
      <c r="I77" t="s">
        <v>12</v>
      </c>
      <c r="J77">
        <f>ABS(E77-F77)</f>
        <v>0.238456</v>
      </c>
    </row>
    <row r="78" spans="1:10" x14ac:dyDescent="0.2">
      <c r="A78">
        <v>0.2</v>
      </c>
      <c r="B78">
        <v>5.2915361276411601E-3</v>
      </c>
      <c r="C78">
        <v>2.7476833175767898E-3</v>
      </c>
      <c r="D78">
        <v>2.7608057054524099E-3</v>
      </c>
      <c r="E78">
        <v>6.5557400000000002E-2</v>
      </c>
      <c r="F78">
        <v>-0.41124699999999997</v>
      </c>
      <c r="G78">
        <v>3.80959</v>
      </c>
      <c r="H78">
        <v>7.2502899999999995E-2</v>
      </c>
      <c r="I78" t="s">
        <v>30</v>
      </c>
    </row>
    <row r="79" spans="1:10" x14ac:dyDescent="0.2">
      <c r="A79">
        <v>0.19</v>
      </c>
      <c r="B79">
        <v>5.0641300701683503E-3</v>
      </c>
      <c r="C79">
        <v>2.86454121482301E-3</v>
      </c>
      <c r="D79">
        <v>2.8769971241285499E-3</v>
      </c>
      <c r="E79">
        <v>7.5588000000000002E-2</v>
      </c>
      <c r="F79">
        <v>-0.40577999999999997</v>
      </c>
      <c r="G79">
        <v>3.7015199999999999</v>
      </c>
      <c r="I79" t="s">
        <v>30</v>
      </c>
    </row>
    <row r="80" spans="1:10" x14ac:dyDescent="0.2">
      <c r="B80" s="1"/>
      <c r="C80" s="1"/>
      <c r="D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</sheetData>
  <sortState xmlns:xlrd2="http://schemas.microsoft.com/office/spreadsheetml/2017/richdata2" ref="A16:J81">
    <sortCondition descending="1" ref="I16:I8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4591-19DD-430D-8292-D36DC1D511FC}">
  <dimension ref="A1:I23"/>
  <sheetViews>
    <sheetView workbookViewId="0">
      <selection activeCell="J16" sqref="J16"/>
    </sheetView>
  </sheetViews>
  <sheetFormatPr defaultRowHeight="14.25" x14ac:dyDescent="0.2"/>
  <sheetData>
    <row r="1" spans="1:9" x14ac:dyDescent="0.2">
      <c r="A1" t="s">
        <v>0</v>
      </c>
      <c r="C1" t="s">
        <v>22</v>
      </c>
      <c r="E1" t="s">
        <v>10</v>
      </c>
    </row>
    <row r="2" spans="1:9" x14ac:dyDescent="0.2">
      <c r="A2" t="s">
        <v>23</v>
      </c>
      <c r="B2" t="s">
        <v>7</v>
      </c>
      <c r="C2" t="s">
        <v>18</v>
      </c>
      <c r="D2" t="s">
        <v>19</v>
      </c>
      <c r="E2" t="s">
        <v>3</v>
      </c>
      <c r="F2" t="s">
        <v>4</v>
      </c>
      <c r="G2" t="s">
        <v>5</v>
      </c>
      <c r="H2" t="s">
        <v>17</v>
      </c>
      <c r="I2" t="s">
        <v>11</v>
      </c>
    </row>
    <row r="3" spans="1:9" x14ac:dyDescent="0.2">
      <c r="A3">
        <v>0.01</v>
      </c>
      <c r="B3" s="1">
        <v>3.6736709671687798E-5</v>
      </c>
      <c r="C3" s="1">
        <v>3.6163627262943802E-5</v>
      </c>
      <c r="D3" s="1">
        <v>3.6455430484251303E-5</v>
      </c>
      <c r="E3">
        <v>-3.4924200000000002E-2</v>
      </c>
      <c r="F3">
        <v>-2.4427500000000001E-2</v>
      </c>
      <c r="G3">
        <v>3.51878</v>
      </c>
      <c r="H3">
        <v>3.4553200000000001E-4</v>
      </c>
      <c r="I3" t="s">
        <v>15</v>
      </c>
    </row>
    <row r="4" spans="1:9" x14ac:dyDescent="0.2">
      <c r="A4">
        <v>0.02</v>
      </c>
      <c r="B4" s="1">
        <v>5.0135714562964897E-5</v>
      </c>
      <c r="C4" s="1">
        <v>4.9346752080028901E-5</v>
      </c>
      <c r="D4" s="1">
        <v>4.9895712785667203E-5</v>
      </c>
      <c r="E4">
        <v>-1.9294700000000001E-2</v>
      </c>
      <c r="F4">
        <v>-2.82437E-2</v>
      </c>
      <c r="G4">
        <v>2.8366699999999998</v>
      </c>
      <c r="H4">
        <v>1.9328699999999999E-4</v>
      </c>
      <c r="I4" t="s">
        <v>15</v>
      </c>
    </row>
    <row r="5" spans="1:9" x14ac:dyDescent="0.2">
      <c r="A5">
        <v>0.03</v>
      </c>
      <c r="B5" s="1">
        <v>8.0983683267685304E-5</v>
      </c>
      <c r="C5" s="1">
        <v>7.99205240774729E-5</v>
      </c>
      <c r="D5" s="1">
        <v>8.0928733089531403E-5</v>
      </c>
      <c r="E5">
        <v>-1.61589E-2</v>
      </c>
      <c r="F5">
        <v>-1.19306E-2</v>
      </c>
      <c r="G5">
        <v>3.2773599999999998</v>
      </c>
      <c r="H5">
        <v>4.7497200000000003E-5</v>
      </c>
      <c r="I5" t="s">
        <v>15</v>
      </c>
    </row>
    <row r="6" spans="1:9" x14ac:dyDescent="0.2">
      <c r="A6">
        <v>0.04</v>
      </c>
      <c r="B6">
        <v>3.7909572851037201E-4</v>
      </c>
      <c r="C6">
        <v>3.7913057483769002E-4</v>
      </c>
      <c r="D6">
        <v>3.7903880610839602E-4</v>
      </c>
      <c r="E6">
        <v>-9.1951499999999992E-3</v>
      </c>
      <c r="F6">
        <v>-4.7699099999999996E-3</v>
      </c>
      <c r="G6">
        <v>3.2790599999999999</v>
      </c>
      <c r="H6">
        <v>1.6120899999999999E-4</v>
      </c>
      <c r="I6" t="s">
        <v>15</v>
      </c>
    </row>
    <row r="7" spans="1:9" x14ac:dyDescent="0.2">
      <c r="A7">
        <v>0.05</v>
      </c>
      <c r="B7">
        <v>1.4040861731513001E-3</v>
      </c>
      <c r="C7">
        <v>1.40569181427946E-3</v>
      </c>
      <c r="D7">
        <v>1.4040389608371601E-3</v>
      </c>
      <c r="E7">
        <v>-8.4335399999999998E-3</v>
      </c>
      <c r="F7">
        <v>-4.9587600000000004E-3</v>
      </c>
      <c r="G7">
        <v>3.2494700000000001</v>
      </c>
      <c r="H7">
        <v>3.4665500000000002E-4</v>
      </c>
      <c r="I7" t="s">
        <v>15</v>
      </c>
    </row>
    <row r="8" spans="1:9" x14ac:dyDescent="0.2">
      <c r="A8">
        <v>0.06</v>
      </c>
      <c r="B8">
        <v>3.21969865900084E-3</v>
      </c>
      <c r="C8">
        <v>3.2224593195965402E-3</v>
      </c>
      <c r="D8">
        <v>3.2195771832305101E-3</v>
      </c>
      <c r="E8">
        <v>-8.7674299999999997E-3</v>
      </c>
      <c r="F8">
        <v>-4.3315200000000002E-3</v>
      </c>
      <c r="G8">
        <v>3.2793700000000001</v>
      </c>
      <c r="H8">
        <v>5.6413299999999997E-4</v>
      </c>
      <c r="I8" t="s">
        <v>15</v>
      </c>
    </row>
    <row r="9" spans="1:9" x14ac:dyDescent="0.2">
      <c r="A9">
        <v>7.0000000000000007E-2</v>
      </c>
      <c r="B9">
        <v>5.7958369067755301E-3</v>
      </c>
      <c r="C9">
        <v>5.7995529878847197E-3</v>
      </c>
      <c r="D9">
        <v>5.7957579371799703E-3</v>
      </c>
      <c r="E9">
        <v>-7.5555199999999996E-3</v>
      </c>
      <c r="F9">
        <v>-4.6468999999999998E-3</v>
      </c>
      <c r="G9">
        <v>3.2319399999999998</v>
      </c>
      <c r="H9">
        <v>8.19664E-4</v>
      </c>
      <c r="I9" t="s">
        <v>15</v>
      </c>
    </row>
    <row r="10" spans="1:9" x14ac:dyDescent="0.2">
      <c r="A10">
        <v>0.08</v>
      </c>
      <c r="B10">
        <v>9.1831170969636292E-3</v>
      </c>
      <c r="C10">
        <v>9.1873152611449301E-3</v>
      </c>
      <c r="D10">
        <v>9.1828654133096592E-3</v>
      </c>
      <c r="E10">
        <v>-8.2217899999999997E-3</v>
      </c>
      <c r="F10">
        <v>-3.8928700000000001E-3</v>
      </c>
      <c r="G10">
        <v>3.2762500000000001</v>
      </c>
      <c r="H10">
        <v>1.1008999999999999E-3</v>
      </c>
      <c r="I10" t="s">
        <v>15</v>
      </c>
    </row>
    <row r="11" spans="1:9" x14ac:dyDescent="0.2">
      <c r="A11">
        <v>0.09</v>
      </c>
      <c r="B11">
        <v>5.90314756871605E-3</v>
      </c>
      <c r="C11">
        <v>4.1487343242472899E-3</v>
      </c>
      <c r="D11">
        <v>4.1905236658479903E-3</v>
      </c>
      <c r="E11">
        <v>-0.48472799999999999</v>
      </c>
      <c r="F11">
        <v>-7.0975800000000006E-2</v>
      </c>
      <c r="G11">
        <v>1.17489</v>
      </c>
      <c r="H11">
        <v>6.0835800000000002E-2</v>
      </c>
      <c r="I11" t="s">
        <v>12</v>
      </c>
    </row>
    <row r="12" spans="1:9" x14ac:dyDescent="0.2">
      <c r="A12">
        <v>0.09</v>
      </c>
      <c r="B12">
        <v>1.3339194982047499E-2</v>
      </c>
      <c r="C12">
        <v>1.3343713935576E-2</v>
      </c>
      <c r="D12">
        <v>1.33388594619044E-2</v>
      </c>
      <c r="E12">
        <v>-8.0362799999999998E-3</v>
      </c>
      <c r="F12">
        <v>-3.7457200000000001E-3</v>
      </c>
      <c r="G12">
        <v>3.2753199999999998</v>
      </c>
      <c r="H12">
        <v>1.40328E-3</v>
      </c>
      <c r="I12" t="s">
        <v>15</v>
      </c>
    </row>
    <row r="13" spans="1:9" x14ac:dyDescent="0.2">
      <c r="A13">
        <v>0.1</v>
      </c>
      <c r="B13">
        <v>1.8187678789543599E-2</v>
      </c>
      <c r="C13">
        <v>1.8192512141543001E-2</v>
      </c>
      <c r="D13">
        <v>1.81873566047847E-2</v>
      </c>
      <c r="E13">
        <v>-7.5154499999999999E-3</v>
      </c>
      <c r="F13">
        <v>-3.7871200000000002E-3</v>
      </c>
      <c r="G13">
        <v>3.2578100000000001</v>
      </c>
      <c r="H13">
        <v>1.7754699999999999E-3</v>
      </c>
      <c r="I13" t="s">
        <v>15</v>
      </c>
    </row>
    <row r="14" spans="1:9" x14ac:dyDescent="0.2">
      <c r="A14">
        <v>0.01</v>
      </c>
      <c r="B14" s="1">
        <v>5.2683445739871896E-6</v>
      </c>
      <c r="C14" s="1">
        <v>5.1673650965530501E-6</v>
      </c>
      <c r="E14">
        <v>-4.76549E-2</v>
      </c>
      <c r="F14">
        <v>-5.1292699999999997E-2</v>
      </c>
      <c r="G14">
        <v>2.8978600000000001</v>
      </c>
      <c r="I14" t="s">
        <v>45</v>
      </c>
    </row>
    <row r="15" spans="1:9" x14ac:dyDescent="0.2">
      <c r="A15">
        <v>0.02</v>
      </c>
      <c r="B15" s="1">
        <v>1.2245940888301401E-5</v>
      </c>
      <c r="C15" s="1">
        <v>1.1214964496218601E-5</v>
      </c>
      <c r="E15">
        <v>-0.11405700000000001</v>
      </c>
      <c r="F15">
        <v>-0.117683</v>
      </c>
      <c r="G15">
        <v>2.9091499999999999</v>
      </c>
      <c r="I15" t="s">
        <v>45</v>
      </c>
    </row>
    <row r="16" spans="1:9" x14ac:dyDescent="0.2">
      <c r="A16">
        <v>0.03</v>
      </c>
      <c r="B16">
        <v>2.9246956865891001E-4</v>
      </c>
      <c r="C16">
        <v>2.9308214150438998E-4</v>
      </c>
      <c r="E16">
        <v>-3.8771600000000003E-2</v>
      </c>
      <c r="F16">
        <v>-4.0526399999999997E-2</v>
      </c>
      <c r="G16">
        <v>3.032</v>
      </c>
      <c r="I16" t="s">
        <v>45</v>
      </c>
    </row>
    <row r="17" spans="1:9" x14ac:dyDescent="0.2">
      <c r="A17">
        <v>0.04</v>
      </c>
      <c r="B17">
        <v>1.09199491631704E-3</v>
      </c>
      <c r="C17">
        <v>1.0929559124728701E-3</v>
      </c>
      <c r="E17">
        <v>-4.01363E-2</v>
      </c>
      <c r="F17">
        <v>-4.1326099999999998E-2</v>
      </c>
      <c r="G17">
        <v>3.0670799999999998</v>
      </c>
      <c r="I17" t="s">
        <v>45</v>
      </c>
    </row>
    <row r="18" spans="1:9" x14ac:dyDescent="0.2">
      <c r="A18">
        <v>0.05</v>
      </c>
      <c r="B18">
        <v>2.4378570157037299E-3</v>
      </c>
      <c r="C18">
        <v>2.4381636085155402E-3</v>
      </c>
      <c r="E18">
        <v>-4.0768100000000002E-2</v>
      </c>
      <c r="F18">
        <v>-4.3781300000000002E-2</v>
      </c>
      <c r="G18">
        <v>2.95241</v>
      </c>
      <c r="I18" t="s">
        <v>45</v>
      </c>
    </row>
    <row r="19" spans="1:9" x14ac:dyDescent="0.2">
      <c r="A19">
        <v>0.06</v>
      </c>
      <c r="B19" s="1">
        <v>4.3365192070440699E-3</v>
      </c>
      <c r="C19" s="1">
        <v>4.3375853448057097E-3</v>
      </c>
      <c r="D19" s="1"/>
      <c r="E19">
        <v>-4.4134300000000001E-2</v>
      </c>
      <c r="F19">
        <v>-4.2917700000000003E-2</v>
      </c>
      <c r="G19">
        <v>3.2180499999999999</v>
      </c>
      <c r="I19" t="s">
        <v>45</v>
      </c>
    </row>
    <row r="20" spans="1:9" x14ac:dyDescent="0.2">
      <c r="A20">
        <v>7.0000000000000007E-2</v>
      </c>
      <c r="B20" s="1">
        <v>6.8484351139950304E-3</v>
      </c>
      <c r="C20" s="1">
        <v>6.8508652174457804E-3</v>
      </c>
      <c r="D20" s="1"/>
      <c r="E20">
        <v>-4.3936200000000002E-2</v>
      </c>
      <c r="F20">
        <v>-4.4590299999999999E-2</v>
      </c>
      <c r="G20">
        <v>3.1004900000000002</v>
      </c>
      <c r="I20" t="s">
        <v>45</v>
      </c>
    </row>
    <row r="21" spans="1:9" x14ac:dyDescent="0.2">
      <c r="A21">
        <v>0.08</v>
      </c>
      <c r="B21" s="1">
        <v>1.8527964923403899E-2</v>
      </c>
      <c r="C21" s="1">
        <v>1.8498704640901899E-2</v>
      </c>
      <c r="D21" s="1"/>
      <c r="E21">
        <v>0.95322499999999999</v>
      </c>
      <c r="F21">
        <v>0.95523000000000002</v>
      </c>
      <c r="G21">
        <v>3.2676599999999998</v>
      </c>
      <c r="I21" t="s">
        <v>45</v>
      </c>
    </row>
    <row r="22" spans="1:9" x14ac:dyDescent="0.2">
      <c r="A22">
        <v>0.09</v>
      </c>
      <c r="B22">
        <v>1.39647877865161E-2</v>
      </c>
      <c r="C22">
        <v>1.39631163406098E-2</v>
      </c>
      <c r="E22">
        <v>-4.51429E-2</v>
      </c>
      <c r="F22">
        <v>-4.85178E-2</v>
      </c>
      <c r="G22">
        <v>2.9293900000000002</v>
      </c>
      <c r="I22" t="s">
        <v>45</v>
      </c>
    </row>
    <row r="23" spans="1:9" x14ac:dyDescent="0.2">
      <c r="A23">
        <v>0.1</v>
      </c>
      <c r="B23">
        <v>1.8676126772769499E-2</v>
      </c>
      <c r="C23">
        <v>1.8677057317244401E-2</v>
      </c>
      <c r="E23">
        <v>-4.4985400000000002E-2</v>
      </c>
      <c r="F23">
        <v>-4.5999100000000001E-2</v>
      </c>
      <c r="G23">
        <v>3.0779000000000001</v>
      </c>
      <c r="I23" t="s">
        <v>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F1A61-6AF5-49AC-ADB6-B75AE5F7F908}">
  <dimension ref="A1:G28"/>
  <sheetViews>
    <sheetView workbookViewId="0">
      <selection activeCell="H8" sqref="H8"/>
    </sheetView>
  </sheetViews>
  <sheetFormatPr defaultRowHeight="14.25" x14ac:dyDescent="0.2"/>
  <sheetData>
    <row r="1" spans="1:7" x14ac:dyDescent="0.2">
      <c r="A1" t="s">
        <v>0</v>
      </c>
      <c r="C1" t="s">
        <v>22</v>
      </c>
      <c r="D1" t="s">
        <v>10</v>
      </c>
    </row>
    <row r="2" spans="1:7" x14ac:dyDescent="0.2">
      <c r="A2" t="s">
        <v>23</v>
      </c>
      <c r="B2" t="s">
        <v>7</v>
      </c>
      <c r="C2" t="s">
        <v>18</v>
      </c>
      <c r="D2" t="s">
        <v>3</v>
      </c>
      <c r="E2" t="s">
        <v>4</v>
      </c>
      <c r="F2" t="s">
        <v>5</v>
      </c>
      <c r="G2" t="s">
        <v>11</v>
      </c>
    </row>
    <row r="3" spans="1:7" x14ac:dyDescent="0.2">
      <c r="A3">
        <v>0.01</v>
      </c>
      <c r="B3" s="1">
        <v>4.1358800000000001E-5</v>
      </c>
      <c r="C3" s="1">
        <v>4.1960385410335297E-5</v>
      </c>
      <c r="D3">
        <v>-3.5556699999999997E-2</v>
      </c>
      <c r="E3">
        <v>-2.3635799999999998E-2</v>
      </c>
      <c r="F3">
        <v>3.56968</v>
      </c>
      <c r="G3" t="s">
        <v>15</v>
      </c>
    </row>
    <row r="4" spans="1:7" x14ac:dyDescent="0.2">
      <c r="A4">
        <v>0.02</v>
      </c>
      <c r="B4" s="1">
        <v>5.6197554702526497E-5</v>
      </c>
      <c r="C4" s="1">
        <v>5.66092E-5</v>
      </c>
      <c r="D4">
        <v>-2.6134399999999999E-2</v>
      </c>
      <c r="E4">
        <v>-2.1935199999999998E-2</v>
      </c>
      <c r="F4">
        <v>3.2848899999999999</v>
      </c>
      <c r="G4" t="s">
        <v>15</v>
      </c>
    </row>
    <row r="5" spans="1:7" x14ac:dyDescent="0.2">
      <c r="A5">
        <v>2.5000000000000001E-2</v>
      </c>
      <c r="B5" s="1">
        <v>6.8178751305280098E-5</v>
      </c>
      <c r="C5" s="1">
        <v>6.9627200000000003E-5</v>
      </c>
      <c r="D5">
        <v>-2.2459300000000001E-2</v>
      </c>
      <c r="E5">
        <v>-1.7565999999999998E-2</v>
      </c>
      <c r="F5">
        <v>3.30403</v>
      </c>
      <c r="G5" t="s">
        <v>15</v>
      </c>
    </row>
    <row r="6" spans="1:7" x14ac:dyDescent="0.2">
      <c r="A6">
        <v>0.03</v>
      </c>
      <c r="B6" s="1">
        <v>7.9535177898909298E-5</v>
      </c>
      <c r="C6" s="1">
        <v>9.1232799999999998E-5</v>
      </c>
      <c r="D6">
        <v>-1.5585E-2</v>
      </c>
      <c r="E6">
        <v>-1.4064800000000001E-2</v>
      </c>
      <c r="F6">
        <v>3.1905800000000002</v>
      </c>
      <c r="G6" t="s">
        <v>15</v>
      </c>
    </row>
    <row r="7" spans="1:7" x14ac:dyDescent="0.2">
      <c r="A7">
        <v>3.5000000000000003E-2</v>
      </c>
      <c r="B7" s="1">
        <v>1.5976874424713001E-4</v>
      </c>
      <c r="C7" s="1">
        <v>1.6039299999999999E-4</v>
      </c>
      <c r="D7">
        <v>-9.7663300000000001E-3</v>
      </c>
      <c r="E7">
        <v>-7.0708300000000002E-3</v>
      </c>
      <c r="F7">
        <v>3.2258399999999998</v>
      </c>
      <c r="G7" t="s">
        <v>15</v>
      </c>
    </row>
    <row r="8" spans="1:7" x14ac:dyDescent="0.2">
      <c r="A8">
        <v>0.04</v>
      </c>
      <c r="B8">
        <v>3.9257071948368201E-4</v>
      </c>
      <c r="C8">
        <v>3.9459299999999999E-4</v>
      </c>
      <c r="D8">
        <v>-5.6909400000000002E-3</v>
      </c>
      <c r="E8">
        <v>-7.7842299999999996E-3</v>
      </c>
      <c r="F8">
        <v>3.0766300000000002</v>
      </c>
      <c r="G8" t="s">
        <v>15</v>
      </c>
    </row>
    <row r="9" spans="1:7" x14ac:dyDescent="0.2">
      <c r="A9">
        <v>0.05</v>
      </c>
      <c r="B9">
        <v>1.4473353268147299E-3</v>
      </c>
      <c r="C9">
        <v>1.44943E-3</v>
      </c>
      <c r="D9">
        <v>-8.6256900000000001E-3</v>
      </c>
      <c r="E9">
        <v>-5.3014799999999999E-3</v>
      </c>
      <c r="F9">
        <v>3.2448800000000002</v>
      </c>
      <c r="G9" t="s">
        <v>15</v>
      </c>
    </row>
    <row r="10" spans="1:7" x14ac:dyDescent="0.2">
      <c r="A10">
        <v>0.06</v>
      </c>
      <c r="B10">
        <v>3.2691328567232298E-3</v>
      </c>
      <c r="C10">
        <v>3.2825200000000001E-3</v>
      </c>
      <c r="D10">
        <v>-8.1196099999999993E-3</v>
      </c>
      <c r="E10">
        <v>-5.0669199999999999E-3</v>
      </c>
      <c r="F10">
        <v>3.2364199999999999</v>
      </c>
      <c r="G10" t="s">
        <v>15</v>
      </c>
    </row>
    <row r="11" spans="1:7" x14ac:dyDescent="0.2">
      <c r="A11">
        <v>7.0000000000000007E-2</v>
      </c>
      <c r="B11">
        <v>5.8861328827318603E-3</v>
      </c>
      <c r="C11">
        <v>5.8909699999999997E-3</v>
      </c>
      <c r="D11">
        <v>-5.5905800000000004E-3</v>
      </c>
      <c r="E11">
        <v>-7.6195899999999999E-3</v>
      </c>
      <c r="F11">
        <v>3.0784899999999999</v>
      </c>
      <c r="G11" t="s">
        <v>15</v>
      </c>
    </row>
    <row r="12" spans="1:7" x14ac:dyDescent="0.2">
      <c r="A12">
        <v>0.08</v>
      </c>
      <c r="B12">
        <v>7.5529402359292199E-3</v>
      </c>
      <c r="C12">
        <v>5.3082700000000003E-3</v>
      </c>
      <c r="D12">
        <v>-0.48829099999999998</v>
      </c>
      <c r="E12">
        <v>-6.92334E-2</v>
      </c>
      <c r="F12">
        <v>1.26684</v>
      </c>
      <c r="G12" t="s">
        <v>15</v>
      </c>
    </row>
    <row r="13" spans="1:7" x14ac:dyDescent="0.2">
      <c r="A13">
        <v>0.09</v>
      </c>
      <c r="B13">
        <v>8.3674977760473893E-3</v>
      </c>
      <c r="C13">
        <v>6.0360800000000001E-3</v>
      </c>
      <c r="D13">
        <v>-0.48472799999999999</v>
      </c>
      <c r="E13">
        <v>-7.0975800000000006E-2</v>
      </c>
      <c r="F13">
        <v>1.1748799999999999</v>
      </c>
      <c r="G13" t="s">
        <v>15</v>
      </c>
    </row>
    <row r="14" spans="1:7" x14ac:dyDescent="0.2">
      <c r="A14">
        <v>0.1</v>
      </c>
      <c r="B14">
        <v>9.2280924181961203E-3</v>
      </c>
      <c r="C14">
        <v>6.8154599999999997E-3</v>
      </c>
      <c r="D14">
        <v>-0.48073500000000002</v>
      </c>
      <c r="E14">
        <v>-7.2951799999999997E-2</v>
      </c>
      <c r="F14">
        <v>1.0628899999999999</v>
      </c>
      <c r="G14" t="s">
        <v>15</v>
      </c>
    </row>
    <row r="15" spans="1:7" x14ac:dyDescent="0.2">
      <c r="A15">
        <v>0.01</v>
      </c>
      <c r="B15" s="1">
        <v>5.4099226018969103E-6</v>
      </c>
      <c r="C15" s="1">
        <f>5.22153*10^-6</f>
        <v>5.2215299999999995E-6</v>
      </c>
      <c r="D15">
        <v>-4.6219200000000002E-2</v>
      </c>
      <c r="E15">
        <v>-5.2605300000000001E-2</v>
      </c>
      <c r="F15">
        <v>2.7140399999999998</v>
      </c>
      <c r="G15" t="s">
        <v>45</v>
      </c>
    </row>
    <row r="16" spans="1:7" x14ac:dyDescent="0.2">
      <c r="A16">
        <v>1.4999999999999999E-2</v>
      </c>
      <c r="B16" s="1">
        <v>7.3913637582930201E-6</v>
      </c>
      <c r="C16" s="1">
        <f>7.11943*10^-6</f>
        <v>7.1194300000000004E-6</v>
      </c>
      <c r="D16">
        <v>-4.2864899999999997E-2</v>
      </c>
      <c r="E16">
        <v>-4.9577999999999997E-2</v>
      </c>
      <c r="F16">
        <v>2.7048100000000002</v>
      </c>
      <c r="G16" t="s">
        <v>66</v>
      </c>
    </row>
    <row r="17" spans="1:7" x14ac:dyDescent="0.2">
      <c r="A17">
        <v>0.02</v>
      </c>
      <c r="B17" s="1">
        <v>1.1598453401533299E-5</v>
      </c>
      <c r="C17" s="1">
        <v>1.2135300000000001E-5</v>
      </c>
      <c r="D17">
        <v>-4.1377799999999999E-2</v>
      </c>
      <c r="E17">
        <v>-3.8731399999999999E-2</v>
      </c>
      <c r="F17">
        <v>3.3073800000000002</v>
      </c>
      <c r="G17" t="s">
        <v>45</v>
      </c>
    </row>
    <row r="18" spans="1:7" x14ac:dyDescent="0.2">
      <c r="A18">
        <v>2.1999999999999999E-2</v>
      </c>
      <c r="B18" s="1">
        <v>2.7672175651331901E-5</v>
      </c>
      <c r="C18" s="1">
        <v>2.7813700000000001E-5</v>
      </c>
      <c r="D18">
        <v>-4.0490100000000001E-2</v>
      </c>
      <c r="E18">
        <v>-3.7997900000000001E-2</v>
      </c>
      <c r="F18">
        <v>3.29704</v>
      </c>
      <c r="G18" t="s">
        <v>45</v>
      </c>
    </row>
    <row r="19" spans="1:7" x14ac:dyDescent="0.2">
      <c r="A19">
        <v>2.3E-3</v>
      </c>
      <c r="B19" s="1">
        <v>4.2737661255735499E-5</v>
      </c>
      <c r="C19" s="1">
        <v>4.3053799999999998E-5</v>
      </c>
      <c r="D19">
        <v>-3.8107099999999998E-2</v>
      </c>
      <c r="E19">
        <v>-4.03962E-2</v>
      </c>
      <c r="F19">
        <v>2.9988199999999998</v>
      </c>
      <c r="G19" t="s">
        <v>66</v>
      </c>
    </row>
    <row r="20" spans="1:7" x14ac:dyDescent="0.2">
      <c r="A20">
        <v>2.5000000000000001E-2</v>
      </c>
      <c r="B20" s="1">
        <v>9.0953363540133904E-5</v>
      </c>
      <c r="C20" s="1">
        <v>9.1039399999999994E-5</v>
      </c>
      <c r="D20">
        <v>-3.7601000000000002E-2</v>
      </c>
      <c r="E20">
        <v>-4.1724499999999998E-2</v>
      </c>
      <c r="F20">
        <v>2.8839700000000001</v>
      </c>
      <c r="G20" t="s">
        <v>66</v>
      </c>
    </row>
    <row r="21" spans="1:7" x14ac:dyDescent="0.2">
      <c r="A21">
        <v>0.03</v>
      </c>
      <c r="B21">
        <v>2.91151816413154E-4</v>
      </c>
      <c r="C21">
        <v>2.9278300000000002E-4</v>
      </c>
      <c r="D21">
        <v>-3.9547400000000003E-2</v>
      </c>
      <c r="E21">
        <v>-4.0629699999999998E-2</v>
      </c>
      <c r="F21">
        <v>3.07389</v>
      </c>
      <c r="G21" t="s">
        <v>45</v>
      </c>
    </row>
    <row r="22" spans="1:7" x14ac:dyDescent="0.2">
      <c r="A22">
        <v>0.04</v>
      </c>
      <c r="B22">
        <v>1.09258107762857E-3</v>
      </c>
      <c r="C22">
        <v>1.0934E-3</v>
      </c>
      <c r="D22">
        <v>-4.1716099999999999E-2</v>
      </c>
      <c r="E22">
        <v>-4.0186399999999997E-2</v>
      </c>
      <c r="F22">
        <v>3.2374499999999999</v>
      </c>
      <c r="G22" t="s">
        <v>45</v>
      </c>
    </row>
    <row r="23" spans="1:7" x14ac:dyDescent="0.2">
      <c r="A23">
        <v>0.05</v>
      </c>
      <c r="B23">
        <v>2.4349840124747598E-3</v>
      </c>
      <c r="C23">
        <v>2.43567E-3</v>
      </c>
      <c r="D23">
        <v>-4.3526200000000001E-2</v>
      </c>
      <c r="E23">
        <v>-4.1119000000000003E-2</v>
      </c>
      <c r="F23">
        <v>3.2927399999999998</v>
      </c>
      <c r="G23" t="s">
        <v>45</v>
      </c>
    </row>
    <row r="24" spans="1:7" ht="15.75" x14ac:dyDescent="0.25">
      <c r="A24">
        <v>0.06</v>
      </c>
      <c r="B24" s="1">
        <v>3.6997710629818499E-3</v>
      </c>
      <c r="C24" s="1">
        <v>2.1578999999999999E-3</v>
      </c>
      <c r="D24">
        <v>-0.47119100000000003</v>
      </c>
      <c r="E24">
        <v>-7.9578899999999994E-2</v>
      </c>
      <c r="F24" s="11">
        <v>0</v>
      </c>
      <c r="G24" t="s">
        <v>45</v>
      </c>
    </row>
    <row r="25" spans="1:7" x14ac:dyDescent="0.2">
      <c r="A25">
        <v>7.0000000000000007E-2</v>
      </c>
      <c r="B25" s="1">
        <v>4.3588555136579001E-3</v>
      </c>
      <c r="C25" s="1">
        <v>2.6451199999999999E-3</v>
      </c>
      <c r="D25">
        <v>-0.470383</v>
      </c>
      <c r="E25">
        <v>-7.9960299999999998E-2</v>
      </c>
      <c r="F25">
        <v>0</v>
      </c>
      <c r="G25" t="s">
        <v>45</v>
      </c>
    </row>
    <row r="26" spans="1:7" x14ac:dyDescent="0.2">
      <c r="A26">
        <v>0.08</v>
      </c>
      <c r="B26" s="1">
        <v>5.0716927844587697E-3</v>
      </c>
      <c r="C26" s="1">
        <v>3.2017999999999999E-3</v>
      </c>
      <c r="D26">
        <v>-8.0293900000000001E-2</v>
      </c>
      <c r="E26">
        <v>-0.46955799999999998</v>
      </c>
      <c r="F26">
        <v>6.2831900000000003</v>
      </c>
      <c r="G26" t="s">
        <v>45</v>
      </c>
    </row>
    <row r="27" spans="1:7" x14ac:dyDescent="0.2">
      <c r="A27">
        <v>0.09</v>
      </c>
      <c r="B27">
        <v>5.8339902887927101E-3</v>
      </c>
      <c r="C27">
        <v>3.8306400000000002E-3</v>
      </c>
      <c r="D27">
        <v>-0.468719</v>
      </c>
      <c r="E27">
        <v>-8.0584600000000006E-2</v>
      </c>
      <c r="F27">
        <v>0</v>
      </c>
      <c r="G27" t="s">
        <v>45</v>
      </c>
    </row>
    <row r="28" spans="1:7" x14ac:dyDescent="0.2">
      <c r="A28">
        <v>0.1</v>
      </c>
      <c r="B28">
        <v>6.6467742094548201E-3</v>
      </c>
      <c r="C28">
        <v>4.5336700000000001E-3</v>
      </c>
      <c r="D28">
        <v>-8.0836699999999997E-2</v>
      </c>
      <c r="E28">
        <v>-0.46787200000000001</v>
      </c>
      <c r="F28">
        <v>6.2831900000000003</v>
      </c>
      <c r="G28" t="s">
        <v>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55F8E-E224-4995-9DCD-4AB75C2674CF}">
  <dimension ref="A1:K10"/>
  <sheetViews>
    <sheetView tabSelected="1" workbookViewId="0">
      <selection activeCell="N7" sqref="N7"/>
    </sheetView>
  </sheetViews>
  <sheetFormatPr defaultRowHeight="14.25" x14ac:dyDescent="0.2"/>
  <sheetData>
    <row r="1" spans="1:11" x14ac:dyDescent="0.2">
      <c r="A1" t="s">
        <v>24</v>
      </c>
      <c r="C1" t="s">
        <v>22</v>
      </c>
      <c r="E1" t="s">
        <v>10</v>
      </c>
    </row>
    <row r="2" spans="1:11" x14ac:dyDescent="0.2">
      <c r="A2" t="s">
        <v>25</v>
      </c>
      <c r="B2" t="s">
        <v>7</v>
      </c>
      <c r="C2" t="s">
        <v>18</v>
      </c>
      <c r="D2" t="s">
        <v>19</v>
      </c>
      <c r="E2" t="s">
        <v>3</v>
      </c>
      <c r="F2" t="s">
        <v>4</v>
      </c>
      <c r="G2" t="s">
        <v>5</v>
      </c>
      <c r="H2" t="s">
        <v>42</v>
      </c>
      <c r="I2" t="s">
        <v>54</v>
      </c>
      <c r="J2" t="s">
        <v>11</v>
      </c>
      <c r="K2" t="s">
        <v>73</v>
      </c>
    </row>
    <row r="3" spans="1:11" x14ac:dyDescent="0.2">
      <c r="A3">
        <f>1/1000</f>
        <v>1E-3</v>
      </c>
      <c r="B3" s="1">
        <v>1.10619598501593E-4</v>
      </c>
      <c r="C3" s="1">
        <v>1.0869700000000001E-4</v>
      </c>
      <c r="D3" s="1">
        <v>1.10371E-4</v>
      </c>
      <c r="E3">
        <v>1.65539E-2</v>
      </c>
      <c r="F3">
        <v>-3.64786E-2</v>
      </c>
      <c r="G3">
        <v>1.4571000000000001</v>
      </c>
      <c r="H3">
        <v>0.224</v>
      </c>
      <c r="I3">
        <v>0.37</v>
      </c>
      <c r="J3" t="s">
        <v>15</v>
      </c>
      <c r="K3">
        <v>1.1059086502977999E-4</v>
      </c>
    </row>
    <row r="4" spans="1:11" x14ac:dyDescent="0.2">
      <c r="A4">
        <f>1/500</f>
        <v>2E-3</v>
      </c>
      <c r="B4" s="1">
        <v>1.11437989811546E-4</v>
      </c>
      <c r="C4" s="1">
        <v>1.0869700000000001E-4</v>
      </c>
      <c r="D4" s="1">
        <v>1.10371E-4</v>
      </c>
      <c r="E4">
        <v>1.65539E-2</v>
      </c>
      <c r="F4">
        <v>-3.64786E-2</v>
      </c>
      <c r="G4">
        <v>1.4571000000000001</v>
      </c>
      <c r="H4">
        <v>0.22500000000000001</v>
      </c>
      <c r="I4">
        <v>0.371</v>
      </c>
      <c r="J4" t="s">
        <v>15</v>
      </c>
      <c r="K4">
        <v>1.11372425336401E-4</v>
      </c>
    </row>
    <row r="5" spans="1:11" x14ac:dyDescent="0.2">
      <c r="A5">
        <f>1/200</f>
        <v>5.0000000000000001E-3</v>
      </c>
      <c r="B5" s="1">
        <v>1.17118794510231E-4</v>
      </c>
      <c r="C5" s="1">
        <v>1.0869700000000001E-4</v>
      </c>
      <c r="D5" s="1">
        <v>1.10371E-4</v>
      </c>
      <c r="E5">
        <v>1.65539E-2</v>
      </c>
      <c r="F5">
        <v>-3.64786E-2</v>
      </c>
      <c r="G5">
        <v>1.4571000000000001</v>
      </c>
      <c r="H5">
        <v>0.23</v>
      </c>
      <c r="I5">
        <v>0.379</v>
      </c>
      <c r="J5" t="s">
        <v>15</v>
      </c>
      <c r="K5">
        <v>1.1612972811017E-4</v>
      </c>
    </row>
    <row r="6" spans="1:11" x14ac:dyDescent="0.2">
      <c r="A6">
        <f>1/100</f>
        <v>0.01</v>
      </c>
      <c r="B6" s="1">
        <v>1.3728694429716799E-4</v>
      </c>
      <c r="C6" s="1">
        <v>1.08696E-4</v>
      </c>
      <c r="D6" s="1">
        <v>1.10371E-4</v>
      </c>
      <c r="E6">
        <v>1.65539E-2</v>
      </c>
      <c r="F6">
        <v>-3.64786E-2</v>
      </c>
      <c r="G6">
        <v>1.4571000000000001</v>
      </c>
      <c r="H6">
        <v>0.17299999999999999</v>
      </c>
      <c r="I6">
        <v>0.41</v>
      </c>
      <c r="J6" t="s">
        <v>15</v>
      </c>
      <c r="K6">
        <v>1.37038643929793E-4</v>
      </c>
    </row>
    <row r="7" spans="1:11" x14ac:dyDescent="0.2">
      <c r="A7" s="2">
        <f>1/80</f>
        <v>1.2500000000000001E-2</v>
      </c>
      <c r="B7" s="1">
        <v>1.54790581419451E-4</v>
      </c>
      <c r="C7" s="1">
        <v>1.08696E-4</v>
      </c>
      <c r="D7" s="1">
        <v>1.1037E-4</v>
      </c>
      <c r="E7">
        <v>1.65539E-2</v>
      </c>
      <c r="F7">
        <v>-3.64786E-2</v>
      </c>
      <c r="G7">
        <v>1.4571000000000001</v>
      </c>
      <c r="H7">
        <v>0.16700000000000001</v>
      </c>
      <c r="I7">
        <v>0.43099999999999999</v>
      </c>
      <c r="J7" t="s">
        <v>15</v>
      </c>
      <c r="K7">
        <v>1.53295990464328E-4</v>
      </c>
    </row>
    <row r="8" spans="1:11" x14ac:dyDescent="0.2">
      <c r="A8" s="10">
        <f>1/50</f>
        <v>0.02</v>
      </c>
      <c r="B8" s="1">
        <v>2.4260369402296801E-4</v>
      </c>
      <c r="C8" s="1">
        <v>1.08694E-4</v>
      </c>
      <c r="D8" s="1">
        <v>1.10369E-4</v>
      </c>
      <c r="E8">
        <v>1.65539E-2</v>
      </c>
      <c r="F8">
        <v>-3.64786E-2</v>
      </c>
      <c r="G8">
        <v>1.4571000000000001</v>
      </c>
      <c r="H8">
        <v>6.9000000000000006E-2</v>
      </c>
      <c r="I8">
        <v>0.51900000000000002</v>
      </c>
      <c r="J8" t="s">
        <v>15</v>
      </c>
      <c r="K8">
        <v>2.3486281446015301E-4</v>
      </c>
    </row>
    <row r="9" spans="1:11" x14ac:dyDescent="0.2">
      <c r="A9" s="7">
        <f>1/30</f>
        <v>3.3333333333333333E-2</v>
      </c>
      <c r="B9" s="1">
        <v>6.4518160976511003E-4</v>
      </c>
      <c r="C9" s="1">
        <v>1.0869E-4</v>
      </c>
      <c r="D9" s="1">
        <v>1.10364E-4</v>
      </c>
      <c r="E9">
        <v>1.65539E-2</v>
      </c>
      <c r="F9">
        <v>-3.64786E-2</v>
      </c>
      <c r="G9">
        <v>1.4571000000000001</v>
      </c>
      <c r="H9">
        <v>0.16800000000000001</v>
      </c>
      <c r="I9">
        <v>0.438</v>
      </c>
      <c r="J9" t="s">
        <v>15</v>
      </c>
      <c r="K9">
        <v>5.9334193728766301E-4</v>
      </c>
    </row>
    <row r="10" spans="1:11" x14ac:dyDescent="0.2">
      <c r="A10" s="2">
        <f>1/20</f>
        <v>0.05</v>
      </c>
      <c r="B10" s="1">
        <v>2.3173910504249201E-3</v>
      </c>
      <c r="C10" s="1">
        <v>1.08681E-4</v>
      </c>
      <c r="D10">
        <v>1.10355E-4</v>
      </c>
      <c r="E10">
        <v>1.65539E-2</v>
      </c>
      <c r="F10">
        <v>-3.64786E-2</v>
      </c>
      <c r="G10">
        <v>1.4571000000000001</v>
      </c>
      <c r="H10">
        <v>0.19</v>
      </c>
      <c r="I10">
        <v>0.505</v>
      </c>
      <c r="J10" t="s">
        <v>15</v>
      </c>
      <c r="K10">
        <v>2.0232926113042302E-3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A8EFB-7540-494D-81A3-0A0363C00D5F}">
  <dimension ref="A1:I71"/>
  <sheetViews>
    <sheetView workbookViewId="0">
      <selection activeCell="B5" sqref="B5"/>
    </sheetView>
  </sheetViews>
  <sheetFormatPr defaultRowHeight="14.25" x14ac:dyDescent="0.2"/>
  <cols>
    <col min="6" max="6" width="13" bestFit="1" customWidth="1"/>
  </cols>
  <sheetData>
    <row r="1" spans="1:8" x14ac:dyDescent="0.2">
      <c r="A1" t="s">
        <v>0</v>
      </c>
      <c r="C1" t="s">
        <v>2</v>
      </c>
    </row>
    <row r="2" spans="1:8" x14ac:dyDescent="0.2">
      <c r="A2" t="s">
        <v>26</v>
      </c>
      <c r="B2" t="s">
        <v>7</v>
      </c>
      <c r="C2" t="s">
        <v>18</v>
      </c>
      <c r="D2" t="s">
        <v>19</v>
      </c>
      <c r="E2" t="s">
        <v>27</v>
      </c>
      <c r="F2" t="s">
        <v>17</v>
      </c>
      <c r="G2" t="s">
        <v>11</v>
      </c>
      <c r="H2" t="s">
        <v>72</v>
      </c>
    </row>
    <row r="3" spans="1:8" x14ac:dyDescent="0.2">
      <c r="A3">
        <v>3</v>
      </c>
      <c r="B3">
        <v>0.13872024746277301</v>
      </c>
      <c r="C3">
        <v>0.13842289087606299</v>
      </c>
      <c r="D3">
        <v>0.13838023477414299</v>
      </c>
      <c r="E3">
        <v>5.5491400000000003E-2</v>
      </c>
      <c r="F3">
        <v>3.8704299999999998E-3</v>
      </c>
      <c r="G3" t="s">
        <v>22</v>
      </c>
      <c r="H3">
        <f>(C3-B3)/B3</f>
        <v>-2.1435701863912202E-3</v>
      </c>
    </row>
    <row r="4" spans="1:8" x14ac:dyDescent="0.2">
      <c r="A4">
        <v>4</v>
      </c>
      <c r="B4">
        <v>0.105477821866449</v>
      </c>
      <c r="C4">
        <v>0.105025078050896</v>
      </c>
      <c r="D4">
        <v>0.105006585519814</v>
      </c>
      <c r="E4">
        <v>-4.9775100000000001E-3</v>
      </c>
      <c r="F4">
        <v>1.3839900000000001E-3</v>
      </c>
      <c r="G4" t="s">
        <v>22</v>
      </c>
      <c r="H4">
        <f t="shared" ref="H4:H67" si="0">(C4-B4)/B4</f>
        <v>-4.2923129008696674E-3</v>
      </c>
    </row>
    <row r="5" spans="1:8" x14ac:dyDescent="0.2">
      <c r="A5">
        <v>5</v>
      </c>
      <c r="B5" s="1">
        <v>8.8938066812878594E-2</v>
      </c>
      <c r="C5" s="1">
        <v>8.8288054449214504E-2</v>
      </c>
      <c r="D5" s="1">
        <v>8.8280071176977795E-2</v>
      </c>
      <c r="E5">
        <v>-3.9525499999999998E-2</v>
      </c>
      <c r="F5">
        <v>5.3747099999999998E-4</v>
      </c>
      <c r="G5" t="s">
        <v>33</v>
      </c>
      <c r="H5">
        <f t="shared" si="0"/>
        <v>-7.3085955986842508E-3</v>
      </c>
    </row>
    <row r="6" spans="1:8" x14ac:dyDescent="0.2">
      <c r="A6">
        <v>6</v>
      </c>
      <c r="B6" s="1">
        <v>8.0336309413925305E-2</v>
      </c>
      <c r="C6" s="1">
        <v>7.9445829428292702E-2</v>
      </c>
      <c r="D6" s="1">
        <v>7.9443655028405696E-2</v>
      </c>
      <c r="E6">
        <v>-6.0161899999999997E-2</v>
      </c>
      <c r="F6">
        <v>1.7304199999999999E-4</v>
      </c>
      <c r="G6" t="s">
        <v>33</v>
      </c>
      <c r="H6">
        <f t="shared" si="0"/>
        <v>-1.1084402459222868E-2</v>
      </c>
    </row>
    <row r="7" spans="1:8" x14ac:dyDescent="0.2">
      <c r="A7">
        <v>7</v>
      </c>
      <c r="B7" s="1">
        <v>7.5578073055996398E-2</v>
      </c>
      <c r="C7" s="1">
        <v>7.4411091785914305E-2</v>
      </c>
      <c r="D7" s="1">
        <v>7.4412950455090707E-2</v>
      </c>
      <c r="E7">
        <v>-6.97406E-2</v>
      </c>
      <c r="F7">
        <v>-4.2526800000000001E-5</v>
      </c>
      <c r="G7" t="s">
        <v>33</v>
      </c>
      <c r="H7">
        <f t="shared" si="0"/>
        <v>-1.5440738601756456E-2</v>
      </c>
    </row>
    <row r="8" spans="1:8" x14ac:dyDescent="0.2">
      <c r="A8" s="2">
        <v>8</v>
      </c>
      <c r="B8" s="1">
        <v>6.5312437177911395E-2</v>
      </c>
      <c r="C8" s="1">
        <v>6.4209847293122194E-2</v>
      </c>
      <c r="D8" s="1">
        <v>6.4209492975146498E-2</v>
      </c>
      <c r="E8">
        <v>-4.8207899999999998E-2</v>
      </c>
      <c r="F8">
        <f>8.50746*10^-6</f>
        <v>8.50746E-6</v>
      </c>
      <c r="G8" t="s">
        <v>33</v>
      </c>
      <c r="H8">
        <f t="shared" si="0"/>
        <v>-1.6881775239618469E-2</v>
      </c>
    </row>
    <row r="9" spans="1:8" x14ac:dyDescent="0.2">
      <c r="A9" s="3">
        <v>9</v>
      </c>
      <c r="B9" s="1">
        <v>5.2779166836599598E-2</v>
      </c>
      <c r="C9" s="4">
        <v>5.1698702742805802E-2</v>
      </c>
      <c r="D9" s="1">
        <v>5.1697350377751701E-2</v>
      </c>
      <c r="E9" s="5">
        <v>-5.6120999999999997E-2</v>
      </c>
      <c r="F9">
        <v>9.3138299999999996E-5</v>
      </c>
      <c r="G9" t="s">
        <v>33</v>
      </c>
      <c r="H9">
        <f t="shared" si="0"/>
        <v>-2.0471412463535704E-2</v>
      </c>
    </row>
    <row r="10" spans="1:8" x14ac:dyDescent="0.2">
      <c r="A10" s="2">
        <v>10</v>
      </c>
      <c r="B10" s="1">
        <v>4.5175076020235801E-2</v>
      </c>
      <c r="C10" s="1">
        <v>4.4039351663183797E-2</v>
      </c>
      <c r="D10" s="1">
        <v>4.4038514679267303E-2</v>
      </c>
      <c r="E10">
        <v>-6.5193299999999996E-2</v>
      </c>
      <c r="F10">
        <v>7.7828200000000001E-5</v>
      </c>
      <c r="G10" t="s">
        <v>33</v>
      </c>
      <c r="H10">
        <f t="shared" si="0"/>
        <v>-2.5140507932809354E-2</v>
      </c>
    </row>
    <row r="11" spans="1:8" x14ac:dyDescent="0.2">
      <c r="A11" s="3">
        <v>11</v>
      </c>
      <c r="B11" s="1">
        <v>4.0775236556200502E-2</v>
      </c>
      <c r="C11" s="1">
        <v>3.9530127646070598E-2</v>
      </c>
      <c r="D11" s="1">
        <v>3.9529985373147898E-2</v>
      </c>
      <c r="E11">
        <v>-7.2548899999999999E-2</v>
      </c>
      <c r="F11">
        <v>4.7015199999999997E-5</v>
      </c>
      <c r="G11" t="s">
        <v>33</v>
      </c>
      <c r="H11">
        <f t="shared" si="0"/>
        <v>-3.0535908931239929E-2</v>
      </c>
    </row>
    <row r="12" spans="1:8" x14ac:dyDescent="0.2">
      <c r="A12" s="3">
        <v>12</v>
      </c>
      <c r="B12" s="1">
        <v>3.8322012146551003E-2</v>
      </c>
      <c r="C12" s="1">
        <v>3.6923648447123897E-2</v>
      </c>
      <c r="D12" s="1">
        <v>3.6924186270275001E-2</v>
      </c>
      <c r="E12">
        <v>-7.7633599999999997E-2</v>
      </c>
      <c r="F12">
        <v>1.5235999999999999E-5</v>
      </c>
      <c r="G12" t="s">
        <v>33</v>
      </c>
      <c r="H12">
        <f t="shared" si="0"/>
        <v>-3.6489829763622146E-2</v>
      </c>
    </row>
    <row r="13" spans="1:8" x14ac:dyDescent="0.2">
      <c r="A13" s="6">
        <v>13</v>
      </c>
      <c r="B13">
        <v>3.6709198391802998E-2</v>
      </c>
      <c r="C13">
        <v>3.5146921575312198E-2</v>
      </c>
      <c r="D13">
        <v>3.5148013914685299E-2</v>
      </c>
      <c r="E13">
        <v>-7.9323000000000005E-2</v>
      </c>
      <c r="F13">
        <v>-1.3977E-5</v>
      </c>
      <c r="G13" t="s">
        <v>33</v>
      </c>
      <c r="H13">
        <f t="shared" si="0"/>
        <v>-4.2558183913916504E-2</v>
      </c>
    </row>
    <row r="14" spans="1:8" x14ac:dyDescent="0.2">
      <c r="A14" s="6">
        <v>14</v>
      </c>
      <c r="B14">
        <v>3.4351047725861103E-2</v>
      </c>
      <c r="C14">
        <v>3.2722590464620602E-2</v>
      </c>
      <c r="D14">
        <v>3.2723523322048899E-2</v>
      </c>
      <c r="E14">
        <v>-7.6339900000000002E-2</v>
      </c>
      <c r="F14">
        <v>-1.4572999999999999E-5</v>
      </c>
      <c r="G14" t="s">
        <v>33</v>
      </c>
      <c r="H14">
        <f t="shared" si="0"/>
        <v>-4.7406334567621389E-2</v>
      </c>
    </row>
    <row r="15" spans="1:8" x14ac:dyDescent="0.2">
      <c r="A15" s="6">
        <v>15</v>
      </c>
      <c r="B15">
        <v>3.1241067803776099E-2</v>
      </c>
      <c r="C15">
        <v>2.9607524382662599E-2</v>
      </c>
      <c r="D15">
        <v>2.9607994919068001E-2</v>
      </c>
      <c r="E15">
        <v>-7.6417499999999999E-2</v>
      </c>
      <c r="F15">
        <f>7.36557*10^-6</f>
        <v>7.3655699999999999E-6</v>
      </c>
      <c r="G15" t="s">
        <v>33</v>
      </c>
      <c r="H15">
        <f t="shared" si="0"/>
        <v>-5.2288335065040686E-2</v>
      </c>
    </row>
    <row r="17" spans="1:8" x14ac:dyDescent="0.2">
      <c r="A17">
        <v>3</v>
      </c>
      <c r="B17">
        <v>0.101563864130939</v>
      </c>
      <c r="C17">
        <v>0.101288828683312</v>
      </c>
      <c r="D17" s="1">
        <v>0.101256909829401</v>
      </c>
      <c r="E17">
        <v>-1.39658E-2</v>
      </c>
      <c r="G17" t="s">
        <v>35</v>
      </c>
      <c r="H17">
        <f t="shared" si="0"/>
        <v>-2.7080049580667231E-3</v>
      </c>
    </row>
    <row r="18" spans="1:8" x14ac:dyDescent="0.2">
      <c r="A18">
        <v>4</v>
      </c>
      <c r="B18">
        <v>7.8526788362537403E-2</v>
      </c>
      <c r="C18">
        <v>7.8130079815295406E-2</v>
      </c>
      <c r="D18">
        <v>7.8123368505052304E-2</v>
      </c>
      <c r="E18">
        <v>-7.0284899999999997E-2</v>
      </c>
      <c r="G18" t="s">
        <v>35</v>
      </c>
      <c r="H18">
        <f t="shared" si="0"/>
        <v>-5.0518880946779452E-3</v>
      </c>
    </row>
    <row r="19" spans="1:8" x14ac:dyDescent="0.2">
      <c r="A19">
        <v>5</v>
      </c>
      <c r="B19">
        <v>6.9680914007484301E-2</v>
      </c>
      <c r="C19">
        <v>6.9110084077093001E-2</v>
      </c>
      <c r="D19">
        <v>6.9116006379066994E-2</v>
      </c>
      <c r="E19">
        <v>-9.8419900000000005E-2</v>
      </c>
      <c r="G19" t="s">
        <v>34</v>
      </c>
      <c r="H19">
        <f t="shared" si="0"/>
        <v>-8.1920557231782119E-3</v>
      </c>
    </row>
    <row r="20" spans="1:8" x14ac:dyDescent="0.2">
      <c r="A20">
        <v>6</v>
      </c>
      <c r="B20">
        <v>5.7459612881164197E-2</v>
      </c>
      <c r="C20">
        <v>5.68880804011202E-2</v>
      </c>
      <c r="D20">
        <v>5.6891710180644699E-2</v>
      </c>
      <c r="E20">
        <v>-6.5473400000000001E-2</v>
      </c>
      <c r="G20" t="s">
        <v>34</v>
      </c>
      <c r="H20">
        <f t="shared" si="0"/>
        <v>-9.9466817019115521E-3</v>
      </c>
    </row>
    <row r="21" spans="1:8" x14ac:dyDescent="0.2">
      <c r="A21">
        <v>7</v>
      </c>
      <c r="B21">
        <v>4.22375981637459E-2</v>
      </c>
      <c r="C21">
        <v>4.1702358464705797E-2</v>
      </c>
      <c r="D21">
        <v>4.1702723965490698E-2</v>
      </c>
      <c r="E21">
        <v>-8.2811800000000005E-2</v>
      </c>
      <c r="G21" t="s">
        <v>34</v>
      </c>
      <c r="H21">
        <f t="shared" si="0"/>
        <v>-1.2672114947566303E-2</v>
      </c>
    </row>
    <row r="22" spans="1:8" x14ac:dyDescent="0.2">
      <c r="A22" s="2">
        <v>8</v>
      </c>
      <c r="B22">
        <v>3.4890648731535703E-2</v>
      </c>
      <c r="C22">
        <v>3.4310204477864502E-2</v>
      </c>
      <c r="D22">
        <v>3.4311634176247101E-2</v>
      </c>
      <c r="E22">
        <v>-9.8517300000000002E-2</v>
      </c>
      <c r="G22" t="s">
        <v>34</v>
      </c>
      <c r="H22">
        <f t="shared" si="0"/>
        <v>-1.6636098059895642E-2</v>
      </c>
    </row>
    <row r="23" spans="1:8" x14ac:dyDescent="0.2">
      <c r="A23" s="3">
        <v>9</v>
      </c>
      <c r="B23">
        <v>3.158529865628E-2</v>
      </c>
      <c r="C23">
        <v>3.0907877103474798E-2</v>
      </c>
      <c r="D23">
        <v>3.09109865676475E-2</v>
      </c>
      <c r="E23" s="5">
        <v>-0.10886999999999999</v>
      </c>
      <c r="G23" t="s">
        <v>34</v>
      </c>
      <c r="H23">
        <f t="shared" si="0"/>
        <v>-2.1447368922393024E-2</v>
      </c>
    </row>
    <row r="24" spans="1:8" x14ac:dyDescent="0.2">
      <c r="A24" s="2">
        <v>10</v>
      </c>
      <c r="B24">
        <v>2.9557814778283301E-2</v>
      </c>
      <c r="C24">
        <v>2.8779528815099101E-2</v>
      </c>
      <c r="D24">
        <v>2.8784138875890101E-2</v>
      </c>
      <c r="E24">
        <v>-0.10828400000000001</v>
      </c>
      <c r="G24" t="s">
        <v>34</v>
      </c>
      <c r="H24">
        <f t="shared" si="0"/>
        <v>-2.6330970980846018E-2</v>
      </c>
    </row>
    <row r="25" spans="1:8" x14ac:dyDescent="0.2">
      <c r="A25" s="3">
        <v>11</v>
      </c>
      <c r="B25">
        <v>2.5352230722956899E-2</v>
      </c>
      <c r="C25">
        <v>2.4598416036975299E-2</v>
      </c>
      <c r="D25">
        <v>2.46009364932533E-2</v>
      </c>
      <c r="E25">
        <v>-0.10351</v>
      </c>
      <c r="G25" t="s">
        <v>34</v>
      </c>
      <c r="H25">
        <f t="shared" si="0"/>
        <v>-2.9733663053918453E-2</v>
      </c>
    </row>
    <row r="26" spans="1:8" x14ac:dyDescent="0.2">
      <c r="A26" s="3">
        <v>12</v>
      </c>
      <c r="B26">
        <v>2.21244981091097E-2</v>
      </c>
      <c r="C26">
        <v>2.13587212915009E-2</v>
      </c>
      <c r="D26">
        <v>2.13606675610385E-2</v>
      </c>
      <c r="E26">
        <v>-0.108791</v>
      </c>
      <c r="G26" t="s">
        <v>34</v>
      </c>
      <c r="H26">
        <f t="shared" si="0"/>
        <v>-3.4612166740790061E-2</v>
      </c>
    </row>
    <row r="27" spans="1:8" x14ac:dyDescent="0.2">
      <c r="A27" s="6">
        <v>13</v>
      </c>
      <c r="B27">
        <v>2.0459894815723498E-2</v>
      </c>
      <c r="C27">
        <v>1.96324598074267E-2</v>
      </c>
      <c r="D27">
        <v>1.9634686413930898E-2</v>
      </c>
      <c r="E27">
        <v>-0.113612</v>
      </c>
      <c r="G27" t="s">
        <v>34</v>
      </c>
      <c r="H27">
        <f t="shared" si="0"/>
        <v>-4.0441801668545822E-2</v>
      </c>
    </row>
    <row r="28" spans="1:8" x14ac:dyDescent="0.2">
      <c r="A28" s="6">
        <v>14</v>
      </c>
      <c r="B28">
        <v>1.9530315494238198E-2</v>
      </c>
      <c r="C28">
        <v>1.8621036101892498E-2</v>
      </c>
      <c r="D28">
        <v>1.86237216380595E-2</v>
      </c>
      <c r="E28">
        <v>-0.114817</v>
      </c>
      <c r="G28" t="s">
        <v>34</v>
      </c>
      <c r="H28">
        <f t="shared" si="0"/>
        <v>-4.6557332502588304E-2</v>
      </c>
    </row>
    <row r="29" spans="1:8" x14ac:dyDescent="0.2">
      <c r="A29" s="6">
        <v>15</v>
      </c>
      <c r="B29">
        <v>1.8105565575905098E-2</v>
      </c>
      <c r="C29">
        <v>1.7171092870763901E-2</v>
      </c>
      <c r="D29">
        <v>1.7173364780336701E-2</v>
      </c>
      <c r="E29">
        <v>-0.11247500000000001</v>
      </c>
      <c r="G29" t="s">
        <v>34</v>
      </c>
      <c r="H29">
        <f t="shared" si="0"/>
        <v>-5.1612455917134932E-2</v>
      </c>
    </row>
    <row r="31" spans="1:8" x14ac:dyDescent="0.2">
      <c r="A31">
        <v>3</v>
      </c>
      <c r="B31">
        <v>8.0433193876545905E-2</v>
      </c>
      <c r="C31">
        <v>8.0148735183212499E-2</v>
      </c>
      <c r="D31">
        <v>8.0143280681089696E-2</v>
      </c>
      <c r="E31">
        <v>-9.13746E-2</v>
      </c>
      <c r="G31" t="s">
        <v>32</v>
      </c>
      <c r="H31">
        <f t="shared" si="0"/>
        <v>-3.5365833385904281E-3</v>
      </c>
    </row>
    <row r="32" spans="1:8" x14ac:dyDescent="0.2">
      <c r="A32">
        <v>4</v>
      </c>
      <c r="B32">
        <v>6.5972587379514905E-2</v>
      </c>
      <c r="C32">
        <v>6.5526822571637597E-2</v>
      </c>
      <c r="D32">
        <v>6.5552214938776096E-2</v>
      </c>
      <c r="E32">
        <v>-0.137604</v>
      </c>
      <c r="G32" t="s">
        <v>32</v>
      </c>
      <c r="H32">
        <f t="shared" si="0"/>
        <v>-6.7568186360949375E-3</v>
      </c>
    </row>
    <row r="33" spans="1:8" x14ac:dyDescent="0.2">
      <c r="A33">
        <v>5</v>
      </c>
      <c r="B33" s="1">
        <v>4.6623614414738501E-2</v>
      </c>
      <c r="C33" s="1">
        <v>4.6250066373160703E-2</v>
      </c>
      <c r="D33" s="1">
        <v>4.6263008031252398E-2</v>
      </c>
      <c r="E33">
        <v>-9.86012E-2</v>
      </c>
      <c r="G33" t="s">
        <v>31</v>
      </c>
      <c r="H33">
        <f t="shared" si="0"/>
        <v>-8.0119923405104626E-3</v>
      </c>
    </row>
    <row r="34" spans="1:8" x14ac:dyDescent="0.2">
      <c r="A34">
        <v>6</v>
      </c>
      <c r="B34">
        <v>3.31607300489336E-2</v>
      </c>
      <c r="C34">
        <v>3.2764576743971298E-2</v>
      </c>
      <c r="D34" s="1">
        <v>3.2772393983825802E-2</v>
      </c>
      <c r="E34">
        <v>-0.12689600000000001</v>
      </c>
      <c r="G34" t="s">
        <v>31</v>
      </c>
      <c r="H34">
        <f t="shared" si="0"/>
        <v>-1.1946459091151445E-2</v>
      </c>
    </row>
    <row r="35" spans="1:8" x14ac:dyDescent="0.2">
      <c r="A35">
        <v>7</v>
      </c>
      <c r="B35">
        <v>2.8340863127596799E-2</v>
      </c>
      <c r="C35">
        <v>2.7878930643072699E-2</v>
      </c>
      <c r="D35" s="1">
        <v>2.7889534221257301E-2</v>
      </c>
      <c r="E35">
        <v>-0.14577200000000001</v>
      </c>
      <c r="G35" t="s">
        <v>31</v>
      </c>
      <c r="H35">
        <f t="shared" si="0"/>
        <v>-1.6299167828600632E-2</v>
      </c>
    </row>
    <row r="36" spans="1:8" x14ac:dyDescent="0.2">
      <c r="A36" s="2">
        <v>8</v>
      </c>
      <c r="B36">
        <v>2.5214129678543001E-2</v>
      </c>
      <c r="C36">
        <v>2.47007060420457E-2</v>
      </c>
      <c r="D36">
        <v>2.4713213115429199E-2</v>
      </c>
      <c r="E36">
        <v>-0.13611200000000001</v>
      </c>
      <c r="G36" t="s">
        <v>31</v>
      </c>
      <c r="H36">
        <f t="shared" si="0"/>
        <v>-2.0362536523884887E-2</v>
      </c>
    </row>
    <row r="37" spans="1:8" x14ac:dyDescent="0.2">
      <c r="A37" s="3">
        <v>9</v>
      </c>
      <c r="B37">
        <v>1.99474380559891E-2</v>
      </c>
      <c r="C37">
        <v>1.94588525099482E-2</v>
      </c>
      <c r="D37">
        <v>1.9465725009771499E-2</v>
      </c>
      <c r="E37" s="5">
        <v>-0.140627</v>
      </c>
      <c r="G37" t="s">
        <v>31</v>
      </c>
      <c r="H37">
        <f t="shared" si="0"/>
        <v>-2.4493648992393025E-2</v>
      </c>
    </row>
    <row r="38" spans="1:8" x14ac:dyDescent="0.2">
      <c r="A38" s="2">
        <v>10</v>
      </c>
      <c r="B38">
        <v>1.74816710998403E-2</v>
      </c>
      <c r="C38">
        <v>1.6968273864940799E-2</v>
      </c>
      <c r="D38">
        <v>1.6974956089547698E-2</v>
      </c>
      <c r="E38">
        <v>-0.15001400000000001</v>
      </c>
      <c r="G38" t="s">
        <v>31</v>
      </c>
      <c r="H38">
        <f t="shared" si="0"/>
        <v>-2.9367743619441018E-2</v>
      </c>
    </row>
    <row r="39" spans="1:8" x14ac:dyDescent="0.2">
      <c r="A39" s="3">
        <v>11</v>
      </c>
      <c r="B39">
        <v>1.6315379378603102E-2</v>
      </c>
      <c r="C39">
        <v>1.5747496739449401E-2</v>
      </c>
      <c r="D39">
        <v>1.57553046128255E-2</v>
      </c>
      <c r="E39">
        <v>-0.15037400000000001</v>
      </c>
      <c r="G39" t="s">
        <v>31</v>
      </c>
      <c r="H39">
        <f t="shared" si="0"/>
        <v>-3.480658500031289E-2</v>
      </c>
    </row>
    <row r="40" spans="1:8" x14ac:dyDescent="0.2">
      <c r="A40" s="3">
        <v>12</v>
      </c>
      <c r="B40">
        <v>1.41928948146402E-2</v>
      </c>
      <c r="C40">
        <v>1.36281788795927E-2</v>
      </c>
      <c r="D40">
        <v>1.3633805090496101E-2</v>
      </c>
      <c r="E40">
        <v>-0.147922</v>
      </c>
      <c r="G40" t="s">
        <v>31</v>
      </c>
      <c r="H40">
        <f t="shared" si="0"/>
        <v>-3.9788636668045073E-2</v>
      </c>
    </row>
    <row r="41" spans="1:8" x14ac:dyDescent="0.2">
      <c r="A41" s="6">
        <v>13</v>
      </c>
      <c r="B41">
        <v>1.27541867413849E-2</v>
      </c>
      <c r="C41">
        <v>1.21815926037332E-2</v>
      </c>
      <c r="D41">
        <v>1.21865729098095E-2</v>
      </c>
      <c r="E41">
        <v>-0.15260899999999999</v>
      </c>
      <c r="G41" t="s">
        <v>31</v>
      </c>
      <c r="H41">
        <f t="shared" si="0"/>
        <v>-4.489460200498252E-2</v>
      </c>
    </row>
    <row r="42" spans="1:8" x14ac:dyDescent="0.2">
      <c r="A42" s="6">
        <v>14</v>
      </c>
      <c r="B42">
        <v>1.2092499410589199E-2</v>
      </c>
      <c r="C42">
        <v>1.14786775936059E-2</v>
      </c>
      <c r="D42">
        <v>1.14840652285203E-2</v>
      </c>
      <c r="E42">
        <v>-0.15415000000000001</v>
      </c>
      <c r="G42" t="s">
        <v>31</v>
      </c>
      <c r="H42">
        <f t="shared" si="0"/>
        <v>-5.0760541401869801E-2</v>
      </c>
    </row>
    <row r="43" spans="1:8" x14ac:dyDescent="0.2">
      <c r="A43" s="6">
        <v>15</v>
      </c>
      <c r="B43">
        <v>1.11268821463533E-2</v>
      </c>
      <c r="C43">
        <v>1.04965046387609E-2</v>
      </c>
      <c r="D43">
        <v>1.05011408687557E-2</v>
      </c>
      <c r="E43">
        <v>-0.15218400000000001</v>
      </c>
      <c r="G43" t="s">
        <v>31</v>
      </c>
      <c r="H43">
        <f t="shared" si="0"/>
        <v>-5.6653562004249196E-2</v>
      </c>
    </row>
    <row r="45" spans="1:8" x14ac:dyDescent="0.2">
      <c r="A45">
        <v>3</v>
      </c>
      <c r="B45">
        <v>6.8558234583281405E-2</v>
      </c>
      <c r="C45" s="9">
        <v>6.8112000000000006E-2</v>
      </c>
      <c r="E45">
        <v>-0.229767</v>
      </c>
      <c r="G45" t="s">
        <v>51</v>
      </c>
      <c r="H45">
        <f t="shared" si="0"/>
        <v>-6.5088400539155327E-3</v>
      </c>
    </row>
    <row r="46" spans="1:8" x14ac:dyDescent="0.2">
      <c r="A46">
        <v>4</v>
      </c>
      <c r="B46">
        <v>3.7249026272159397E-2</v>
      </c>
      <c r="C46">
        <v>3.7002100000000003E-2</v>
      </c>
      <c r="E46">
        <v>-0.22297500000000001</v>
      </c>
      <c r="G46" t="s">
        <v>51</v>
      </c>
      <c r="H46">
        <f t="shared" si="0"/>
        <v>-6.6290664984161194E-3</v>
      </c>
    </row>
    <row r="47" spans="1:8" x14ac:dyDescent="0.2">
      <c r="A47">
        <v>5</v>
      </c>
      <c r="B47" s="1">
        <v>2.7664899191435399E-2</v>
      </c>
      <c r="C47" s="1">
        <v>2.73966E-2</v>
      </c>
      <c r="D47" s="1"/>
      <c r="E47">
        <v>-0.24291199999999999</v>
      </c>
      <c r="G47" t="s">
        <v>50</v>
      </c>
      <c r="H47">
        <f t="shared" si="0"/>
        <v>-9.6981807010690091E-3</v>
      </c>
    </row>
    <row r="48" spans="1:8" x14ac:dyDescent="0.2">
      <c r="A48">
        <v>6</v>
      </c>
      <c r="B48">
        <v>1.9495016057207298E-2</v>
      </c>
      <c r="C48">
        <v>1.9266399999999999E-2</v>
      </c>
      <c r="D48" s="1"/>
      <c r="E48">
        <v>-0.23397399999999999</v>
      </c>
      <c r="G48" t="s">
        <v>50</v>
      </c>
      <c r="H48">
        <f t="shared" si="0"/>
        <v>-1.1726897609955012E-2</v>
      </c>
    </row>
    <row r="49" spans="1:9" x14ac:dyDescent="0.2">
      <c r="A49">
        <v>7</v>
      </c>
      <c r="B49">
        <v>1.5933799866859E-2</v>
      </c>
      <c r="C49">
        <v>1.5695000000000001E-2</v>
      </c>
      <c r="D49" s="1"/>
      <c r="E49">
        <v>-0.24524599999999999</v>
      </c>
      <c r="G49" t="s">
        <v>50</v>
      </c>
      <c r="H49">
        <f t="shared" si="0"/>
        <v>-1.4987000518042361E-2</v>
      </c>
    </row>
    <row r="50" spans="1:9" x14ac:dyDescent="0.2">
      <c r="A50" s="2">
        <v>8</v>
      </c>
      <c r="B50">
        <v>1.26472628305526E-2</v>
      </c>
      <c r="C50">
        <v>1.24184E-2</v>
      </c>
      <c r="E50">
        <v>-0.239842</v>
      </c>
      <c r="G50" t="s">
        <v>50</v>
      </c>
      <c r="H50">
        <f t="shared" si="0"/>
        <v>-1.8095838887741428E-2</v>
      </c>
    </row>
    <row r="51" spans="1:9" x14ac:dyDescent="0.2">
      <c r="A51" s="3">
        <v>9</v>
      </c>
      <c r="B51">
        <v>1.0888333725307399E-2</v>
      </c>
      <c r="C51">
        <v>1.06508E-2</v>
      </c>
      <c r="E51" s="5">
        <v>-0.24642900000000001</v>
      </c>
      <c r="G51" t="s">
        <v>50</v>
      </c>
      <c r="H51">
        <f t="shared" si="0"/>
        <v>-2.1815433958945175E-2</v>
      </c>
    </row>
    <row r="52" spans="1:9" x14ac:dyDescent="0.2">
      <c r="A52" s="2">
        <v>10</v>
      </c>
      <c r="B52">
        <v>9.2376320455690598E-3</v>
      </c>
      <c r="C52">
        <v>8.9999899999999994E-3</v>
      </c>
      <c r="E52">
        <v>-0.24316599999999999</v>
      </c>
      <c r="G52" t="s">
        <v>50</v>
      </c>
      <c r="H52">
        <f t="shared" si="0"/>
        <v>-2.5725428810844251E-2</v>
      </c>
    </row>
    <row r="53" spans="1:9" x14ac:dyDescent="0.2">
      <c r="A53" s="3">
        <v>11</v>
      </c>
      <c r="B53">
        <v>8.2275614250133106E-3</v>
      </c>
      <c r="C53">
        <v>7.9810899999999997E-3</v>
      </c>
      <c r="E53">
        <v>-0.24717800000000001</v>
      </c>
      <c r="G53" t="s">
        <v>50</v>
      </c>
      <c r="H53">
        <f t="shared" si="0"/>
        <v>-2.9956801569902845E-2</v>
      </c>
    </row>
    <row r="54" spans="1:9" x14ac:dyDescent="0.2">
      <c r="A54" s="3">
        <v>12</v>
      </c>
      <c r="B54">
        <v>7.2783122754819102E-3</v>
      </c>
      <c r="C54">
        <v>7.0272399999999997E-3</v>
      </c>
      <c r="E54">
        <v>-0.24516199999999999</v>
      </c>
      <c r="G54" t="s">
        <v>50</v>
      </c>
      <c r="H54">
        <f t="shared" si="0"/>
        <v>-3.449594713429447E-2</v>
      </c>
    </row>
    <row r="55" spans="1:9" x14ac:dyDescent="0.2">
      <c r="A55" s="6">
        <v>13</v>
      </c>
      <c r="B55">
        <v>6.64129567888229E-3</v>
      </c>
      <c r="C55">
        <v>6.3808399999999996E-3</v>
      </c>
      <c r="E55">
        <v>-0.247698</v>
      </c>
      <c r="G55" t="s">
        <v>50</v>
      </c>
      <c r="H55">
        <f t="shared" si="0"/>
        <v>-3.9217600220763593E-2</v>
      </c>
    </row>
    <row r="56" spans="1:9" x14ac:dyDescent="0.2">
      <c r="A56" s="6">
        <v>14</v>
      </c>
      <c r="B56">
        <v>6.0439216752598999E-3</v>
      </c>
      <c r="C56">
        <v>5.7764299999999999E-3</v>
      </c>
      <c r="E56">
        <v>-0.246422</v>
      </c>
      <c r="G56" t="s">
        <v>50</v>
      </c>
      <c r="H56">
        <f t="shared" si="0"/>
        <v>-4.4257965214017661E-2</v>
      </c>
    </row>
    <row r="57" spans="1:9" x14ac:dyDescent="0.2">
      <c r="A57" s="6">
        <v>15</v>
      </c>
      <c r="B57">
        <v>5.6157458961438901E-3</v>
      </c>
      <c r="C57">
        <v>5.3382799999999999E-3</v>
      </c>
      <c r="E57">
        <v>-0.24807699999999999</v>
      </c>
      <c r="G57" t="s">
        <v>50</v>
      </c>
      <c r="H57">
        <f t="shared" si="0"/>
        <v>-4.940855609838312E-2</v>
      </c>
    </row>
    <row r="59" spans="1:9" x14ac:dyDescent="0.2">
      <c r="A59">
        <v>3</v>
      </c>
      <c r="B59">
        <v>7.5991284458028996E-2</v>
      </c>
      <c r="C59" s="9">
        <v>7.4918399999999996E-2</v>
      </c>
      <c r="E59">
        <v>-0.410609</v>
      </c>
      <c r="G59" t="s">
        <v>53</v>
      </c>
      <c r="H59">
        <f t="shared" si="0"/>
        <v>-1.4118519849754194E-2</v>
      </c>
      <c r="I59">
        <f>(B59-B45)/B45</f>
        <v>0.10841950525605006</v>
      </c>
    </row>
    <row r="60" spans="1:9" x14ac:dyDescent="0.2">
      <c r="A60">
        <v>4</v>
      </c>
      <c r="B60">
        <v>4.56303157512125E-2</v>
      </c>
      <c r="C60">
        <v>4.4879299999999997E-2</v>
      </c>
      <c r="E60">
        <v>-0.38486900000000002</v>
      </c>
      <c r="G60" t="s">
        <v>53</v>
      </c>
      <c r="H60">
        <f t="shared" si="0"/>
        <v>-1.6458701607659738E-2</v>
      </c>
      <c r="I60">
        <f t="shared" ref="I60:I71" si="1">(B60-B46)/B46</f>
        <v>0.22500694159936824</v>
      </c>
    </row>
    <row r="61" spans="1:9" x14ac:dyDescent="0.2">
      <c r="A61">
        <v>5</v>
      </c>
      <c r="B61" s="1">
        <v>3.4148814999574097E-2</v>
      </c>
      <c r="C61" s="1">
        <v>3.3655499999999998E-2</v>
      </c>
      <c r="D61" s="1"/>
      <c r="E61">
        <v>-0.376135</v>
      </c>
      <c r="G61" t="s">
        <v>52</v>
      </c>
      <c r="H61">
        <f t="shared" si="0"/>
        <v>-1.4446035670059162E-2</v>
      </c>
      <c r="I61">
        <f t="shared" si="1"/>
        <v>0.23437337556415216</v>
      </c>
    </row>
    <row r="62" spans="1:9" x14ac:dyDescent="0.2">
      <c r="A62">
        <v>6</v>
      </c>
      <c r="B62">
        <v>2.5742312861648999E-2</v>
      </c>
      <c r="C62">
        <v>2.52807E-2</v>
      </c>
      <c r="D62" s="1"/>
      <c r="E62">
        <v>-0.38581900000000002</v>
      </c>
      <c r="G62" t="s">
        <v>52</v>
      </c>
      <c r="H62">
        <f t="shared" si="0"/>
        <v>-1.7932066327136887E-2</v>
      </c>
      <c r="I62">
        <f t="shared" si="1"/>
        <v>0.32045609945174053</v>
      </c>
    </row>
    <row r="63" spans="1:9" x14ac:dyDescent="0.2">
      <c r="A63">
        <v>7</v>
      </c>
      <c r="B63">
        <v>1.9435532685612201E-2</v>
      </c>
      <c r="C63">
        <v>1.9012899999999999E-2</v>
      </c>
      <c r="D63" s="1"/>
      <c r="E63">
        <v>-0.37771300000000002</v>
      </c>
      <c r="G63" t="s">
        <v>52</v>
      </c>
      <c r="H63">
        <f t="shared" si="0"/>
        <v>-2.17453615729848E-2</v>
      </c>
      <c r="I63">
        <f t="shared" si="1"/>
        <v>0.21976759141028995</v>
      </c>
    </row>
    <row r="64" spans="1:9" x14ac:dyDescent="0.2">
      <c r="A64" s="2">
        <v>8</v>
      </c>
      <c r="B64">
        <v>1.6009977210278699E-2</v>
      </c>
      <c r="C64">
        <v>1.5635900000000001E-2</v>
      </c>
      <c r="E64">
        <v>-0.36936799999999997</v>
      </c>
      <c r="G64" t="s">
        <v>52</v>
      </c>
      <c r="H64">
        <f t="shared" si="0"/>
        <v>-2.3365255638123784E-2</v>
      </c>
      <c r="I64">
        <f t="shared" si="1"/>
        <v>0.26588475504775849</v>
      </c>
    </row>
    <row r="65" spans="1:9" x14ac:dyDescent="0.2">
      <c r="A65" s="3">
        <v>9</v>
      </c>
      <c r="B65">
        <v>1.40333707158327E-2</v>
      </c>
      <c r="C65">
        <v>1.3679800000000001E-2</v>
      </c>
      <c r="E65" s="5">
        <v>-0.36881700000000001</v>
      </c>
      <c r="G65" t="s">
        <v>52</v>
      </c>
      <c r="H65">
        <f t="shared" si="0"/>
        <v>-2.519499577060234E-2</v>
      </c>
      <c r="I65">
        <f t="shared" si="1"/>
        <v>0.28884465427574046</v>
      </c>
    </row>
    <row r="66" spans="1:9" x14ac:dyDescent="0.2">
      <c r="A66" s="2">
        <v>10</v>
      </c>
      <c r="B66">
        <v>1.1997709068646899E-2</v>
      </c>
      <c r="C66">
        <v>1.1642E-2</v>
      </c>
      <c r="E66">
        <v>-0.37110700000000002</v>
      </c>
      <c r="G66" t="s">
        <v>52</v>
      </c>
      <c r="H66">
        <f t="shared" si="0"/>
        <v>-2.9648082530727402E-2</v>
      </c>
      <c r="I66">
        <f t="shared" si="1"/>
        <v>0.29878620510780612</v>
      </c>
    </row>
    <row r="67" spans="1:9" x14ac:dyDescent="0.2">
      <c r="A67" s="3">
        <v>11</v>
      </c>
      <c r="B67">
        <v>1.03579296602341E-2</v>
      </c>
      <c r="C67">
        <v>1.0007200000000001E-2</v>
      </c>
      <c r="E67">
        <v>-0.36773499999999998</v>
      </c>
      <c r="G67" t="s">
        <v>52</v>
      </c>
      <c r="H67">
        <f t="shared" si="0"/>
        <v>-3.3860981078160018E-2</v>
      </c>
      <c r="I67">
        <f t="shared" si="1"/>
        <v>0.25893069953195069</v>
      </c>
    </row>
    <row r="68" spans="1:9" x14ac:dyDescent="0.2">
      <c r="A68" s="3">
        <v>12</v>
      </c>
      <c r="B68">
        <v>9.3740700151541904E-3</v>
      </c>
      <c r="C68">
        <v>9.0230099999999997E-3</v>
      </c>
      <c r="E68">
        <v>-0.36490299999999998</v>
      </c>
      <c r="G68" t="s">
        <v>52</v>
      </c>
      <c r="H68">
        <f t="shared" ref="H68:H71" si="2">(C68-B68)/B68</f>
        <v>-3.7450116607478337E-2</v>
      </c>
      <c r="I68">
        <f t="shared" si="1"/>
        <v>0.28794556489863116</v>
      </c>
    </row>
    <row r="69" spans="1:9" x14ac:dyDescent="0.2">
      <c r="A69" s="6">
        <v>13</v>
      </c>
      <c r="B69">
        <v>8.6186475766477193E-3</v>
      </c>
      <c r="C69">
        <v>8.2603899999999994E-3</v>
      </c>
      <c r="E69">
        <v>-0.365732</v>
      </c>
      <c r="G69" t="s">
        <v>52</v>
      </c>
      <c r="H69">
        <f t="shared" si="2"/>
        <v>-4.1567725500044936E-2</v>
      </c>
      <c r="I69">
        <f t="shared" si="1"/>
        <v>0.29773586260478191</v>
      </c>
    </row>
    <row r="70" spans="1:9" x14ac:dyDescent="0.2">
      <c r="A70" s="6">
        <v>14</v>
      </c>
      <c r="B70">
        <v>7.8010817392592299E-3</v>
      </c>
      <c r="C70">
        <v>7.4372700000000002E-3</v>
      </c>
      <c r="E70">
        <v>-0.365844</v>
      </c>
      <c r="G70" t="s">
        <v>52</v>
      </c>
      <c r="H70">
        <f t="shared" si="2"/>
        <v>-4.6636062974232638E-2</v>
      </c>
      <c r="I70">
        <f t="shared" si="1"/>
        <v>0.29073177291361385</v>
      </c>
    </row>
    <row r="71" spans="1:9" x14ac:dyDescent="0.2">
      <c r="A71" s="6">
        <v>15</v>
      </c>
      <c r="B71">
        <v>7.1754530900069498E-3</v>
      </c>
      <c r="C71">
        <v>6.8061800000000002E-3</v>
      </c>
      <c r="E71">
        <v>-0.364118</v>
      </c>
      <c r="G71" t="s">
        <v>52</v>
      </c>
      <c r="H71">
        <f t="shared" si="2"/>
        <v>-5.14633829215922E-2</v>
      </c>
      <c r="I71">
        <f t="shared" si="1"/>
        <v>0.27773820659051701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44528-C634-450B-9433-8AF566D9254B}">
  <dimension ref="A1:I30"/>
  <sheetViews>
    <sheetView workbookViewId="0">
      <selection activeCell="I13" sqref="I13"/>
    </sheetView>
  </sheetViews>
  <sheetFormatPr defaultRowHeight="14.25" x14ac:dyDescent="0.2"/>
  <cols>
    <col min="3" max="3" width="9.125" customWidth="1"/>
    <col min="4" max="4" width="13" bestFit="1" customWidth="1"/>
  </cols>
  <sheetData>
    <row r="1" spans="1:9" x14ac:dyDescent="0.2">
      <c r="A1" t="s">
        <v>2</v>
      </c>
      <c r="B1" t="s">
        <v>36</v>
      </c>
      <c r="C1" t="s">
        <v>47</v>
      </c>
      <c r="F1" t="s">
        <v>48</v>
      </c>
      <c r="G1" t="s">
        <v>33</v>
      </c>
      <c r="H1" t="s">
        <v>43</v>
      </c>
    </row>
    <row r="2" spans="1:9" x14ac:dyDescent="0.2">
      <c r="A2" t="s">
        <v>37</v>
      </c>
      <c r="B2" t="s">
        <v>38</v>
      </c>
      <c r="C2" t="s">
        <v>39</v>
      </c>
      <c r="D2" t="s">
        <v>41</v>
      </c>
      <c r="E2" t="s">
        <v>42</v>
      </c>
      <c r="F2" t="s">
        <v>54</v>
      </c>
      <c r="G2" t="s">
        <v>49</v>
      </c>
      <c r="H2" t="s">
        <v>55</v>
      </c>
    </row>
    <row r="3" spans="1:9" x14ac:dyDescent="0.2">
      <c r="A3">
        <f>G3*0.02</f>
        <v>0</v>
      </c>
      <c r="B3">
        <v>0</v>
      </c>
      <c r="C3">
        <v>1.17099223278423E-4</v>
      </c>
      <c r="D3">
        <f>0</f>
        <v>0</v>
      </c>
      <c r="E3">
        <v>0.23099999999999901</v>
      </c>
      <c r="F3">
        <v>0.379</v>
      </c>
      <c r="G3">
        <v>0</v>
      </c>
      <c r="H3">
        <v>0</v>
      </c>
    </row>
    <row r="4" spans="1:9" x14ac:dyDescent="0.2">
      <c r="A4">
        <f t="shared" ref="A4:A30" si="0">G4*0.02</f>
        <v>2.0000000000000002E-5</v>
      </c>
      <c r="B4">
        <v>0</v>
      </c>
      <c r="C4">
        <v>1.17311587811671E-4</v>
      </c>
      <c r="D4">
        <f>(C4-$C$3)</f>
        <v>2.1236453324800602E-7</v>
      </c>
      <c r="E4">
        <v>0.23099999999999901</v>
      </c>
      <c r="F4">
        <v>0.379</v>
      </c>
      <c r="G4" s="1">
        <v>1E-3</v>
      </c>
      <c r="H4">
        <f>D4/$C$3</f>
        <v>1.8135434830602916E-3</v>
      </c>
      <c r="I4" s="1"/>
    </row>
    <row r="5" spans="1:9" x14ac:dyDescent="0.2">
      <c r="A5">
        <f t="shared" si="0"/>
        <v>6.3245553203367591E-5</v>
      </c>
      <c r="B5">
        <v>0</v>
      </c>
      <c r="C5">
        <v>1.17777498659749E-4</v>
      </c>
      <c r="D5">
        <f t="shared" ref="D5:D30" si="1">(C5-$C$3)</f>
        <v>6.7827538132600126E-7</v>
      </c>
      <c r="E5">
        <v>0.23200000000000001</v>
      </c>
      <c r="F5">
        <v>0.379</v>
      </c>
      <c r="G5" s="1">
        <f>G4*SQRT(10)</f>
        <v>3.1622776601683794E-3</v>
      </c>
      <c r="H5">
        <f t="shared" ref="H5:H30" si="2">D5/$C$3</f>
        <v>5.7923132394592236E-3</v>
      </c>
      <c r="I5" s="1"/>
    </row>
    <row r="6" spans="1:9" x14ac:dyDescent="0.2">
      <c r="A6">
        <f t="shared" si="0"/>
        <v>2.0000000000000001E-4</v>
      </c>
      <c r="B6">
        <v>0</v>
      </c>
      <c r="C6">
        <v>1.19250820923177E-4</v>
      </c>
      <c r="D6">
        <f t="shared" si="1"/>
        <v>2.1515976447539984E-6</v>
      </c>
      <c r="E6">
        <v>0.23200000000000001</v>
      </c>
      <c r="F6">
        <v>0.38100000000000001</v>
      </c>
      <c r="G6" s="7">
        <v>0.01</v>
      </c>
      <c r="H6">
        <f t="shared" si="2"/>
        <v>1.8374141044797666E-2</v>
      </c>
    </row>
    <row r="7" spans="1:9" x14ac:dyDescent="0.2">
      <c r="A7">
        <f t="shared" si="0"/>
        <v>6.3245553203367599E-4</v>
      </c>
      <c r="B7">
        <v>0</v>
      </c>
      <c r="C7">
        <v>1.2391130445457601E-4</v>
      </c>
      <c r="D7">
        <f t="shared" si="1"/>
        <v>6.8120811761530138E-6</v>
      </c>
      <c r="E7">
        <v>0.23399999999999899</v>
      </c>
      <c r="F7">
        <v>0.38300000000000001</v>
      </c>
      <c r="G7" s="1">
        <f>G6*SQRT(10)</f>
        <v>3.1622776601683798E-2</v>
      </c>
      <c r="H7">
        <f t="shared" si="2"/>
        <v>5.8173581219716129E-2</v>
      </c>
    </row>
    <row r="8" spans="1:9" x14ac:dyDescent="0.2">
      <c r="A8">
        <f t="shared" si="0"/>
        <v>2E-3</v>
      </c>
      <c r="B8">
        <v>0</v>
      </c>
      <c r="C8">
        <v>1.38469190944345E-4</v>
      </c>
      <c r="D8">
        <f t="shared" si="1"/>
        <v>2.1369967665922006E-5</v>
      </c>
      <c r="E8">
        <v>0.24</v>
      </c>
      <c r="F8">
        <v>0.39</v>
      </c>
      <c r="G8" s="7">
        <v>0.1</v>
      </c>
      <c r="H8">
        <f t="shared" si="2"/>
        <v>0.18249452957609574</v>
      </c>
    </row>
    <row r="9" spans="1:9" x14ac:dyDescent="0.2">
      <c r="A9">
        <f t="shared" si="0"/>
        <v>6.3245553203367597E-3</v>
      </c>
      <c r="B9">
        <v>0</v>
      </c>
      <c r="C9">
        <v>1.85340584594899E-4</v>
      </c>
      <c r="D9">
        <f t="shared" si="1"/>
        <v>6.8241361316476006E-5</v>
      </c>
      <c r="E9">
        <v>0.25800000000000001</v>
      </c>
      <c r="F9">
        <v>0.41299999999999998</v>
      </c>
      <c r="G9" s="1">
        <f>G8*SQRT(10)</f>
        <v>0.316227766016838</v>
      </c>
      <c r="H9">
        <f t="shared" si="2"/>
        <v>0.5827652772232379</v>
      </c>
    </row>
    <row r="10" spans="1:9" x14ac:dyDescent="0.2">
      <c r="A10">
        <f t="shared" si="0"/>
        <v>0.02</v>
      </c>
      <c r="B10">
        <v>0</v>
      </c>
      <c r="C10">
        <v>3.3405819828138603E-4</v>
      </c>
      <c r="D10">
        <f t="shared" si="1"/>
        <v>2.1695897500296303E-4</v>
      </c>
      <c r="E10">
        <v>0.30399999999999999</v>
      </c>
      <c r="F10">
        <v>0.46400000000000002</v>
      </c>
      <c r="G10" s="7">
        <v>1</v>
      </c>
      <c r="H10">
        <f t="shared" si="2"/>
        <v>1.8527789418987586</v>
      </c>
    </row>
    <row r="11" spans="1:9" x14ac:dyDescent="0.2">
      <c r="A11">
        <f t="shared" si="0"/>
        <v>2.0000000000000003E-6</v>
      </c>
      <c r="B11">
        <v>0.1</v>
      </c>
      <c r="C11">
        <v>1.1743475859869301E-4</v>
      </c>
      <c r="D11">
        <f t="shared" si="1"/>
        <v>3.3553532027000765E-7</v>
      </c>
      <c r="E11">
        <v>0.23099999999999901</v>
      </c>
      <c r="F11">
        <v>0.38</v>
      </c>
      <c r="G11" s="1">
        <v>1E-4</v>
      </c>
      <c r="H11">
        <f t="shared" si="2"/>
        <v>2.8653932184692318E-3</v>
      </c>
    </row>
    <row r="12" spans="1:9" x14ac:dyDescent="0.2">
      <c r="A12">
        <f t="shared" si="0"/>
        <v>6.3245553203367601E-6</v>
      </c>
      <c r="B12">
        <v>0.1</v>
      </c>
      <c r="C12">
        <v>1.18644388402385E-4</v>
      </c>
      <c r="D12">
        <f t="shared" si="1"/>
        <v>1.5451651239620023E-6</v>
      </c>
      <c r="E12">
        <v>0.23200000000000001</v>
      </c>
      <c r="F12">
        <v>0.38</v>
      </c>
      <c r="G12" s="1">
        <f>G11*SQRT(10)</f>
        <v>3.1622776601683799E-4</v>
      </c>
      <c r="H12">
        <f t="shared" si="2"/>
        <v>1.3195349044187199E-2</v>
      </c>
    </row>
    <row r="13" spans="1:9" x14ac:dyDescent="0.2">
      <c r="A13">
        <f t="shared" si="0"/>
        <v>2.0000000000000002E-5</v>
      </c>
      <c r="B13">
        <v>0.1</v>
      </c>
      <c r="C13" s="8">
        <v>1.22698984519163E-4</v>
      </c>
      <c r="D13">
        <f t="shared" si="1"/>
        <v>5.5997612407399978E-6</v>
      </c>
      <c r="E13" s="8">
        <v>0.23300000000000001</v>
      </c>
      <c r="F13" s="8">
        <v>0.38100000000000001</v>
      </c>
      <c r="G13" s="1">
        <v>1E-3</v>
      </c>
      <c r="H13">
        <f t="shared" si="2"/>
        <v>4.7820652297800713E-2</v>
      </c>
    </row>
    <row r="14" spans="1:9" x14ac:dyDescent="0.2">
      <c r="A14">
        <f t="shared" si="0"/>
        <v>6.3245553203367591E-5</v>
      </c>
      <c r="B14">
        <v>0.1</v>
      </c>
      <c r="C14" s="8">
        <v>1.34400991334878E-4</v>
      </c>
      <c r="D14">
        <f t="shared" si="1"/>
        <v>1.7301768056455E-5</v>
      </c>
      <c r="E14" s="8">
        <v>0.23699999999999999</v>
      </c>
      <c r="F14" s="8">
        <v>0.38500000000000001</v>
      </c>
      <c r="G14" s="1">
        <f>G13*SQRT(10)</f>
        <v>3.1622776601683794E-3</v>
      </c>
      <c r="H14">
        <f t="shared" si="2"/>
        <v>0.14775305567413671</v>
      </c>
    </row>
    <row r="15" spans="1:9" s="8" customFormat="1" x14ac:dyDescent="0.2">
      <c r="A15">
        <f t="shared" si="0"/>
        <v>2.0000000000000001E-4</v>
      </c>
      <c r="B15">
        <v>0.1</v>
      </c>
      <c r="C15">
        <v>1.7313324285533999E-4</v>
      </c>
      <c r="D15">
        <f t="shared" si="1"/>
        <v>5.6034019576916991E-5</v>
      </c>
      <c r="E15">
        <v>0.253</v>
      </c>
      <c r="F15" s="8">
        <v>0.39700000000000002</v>
      </c>
      <c r="G15" s="7">
        <v>0.01</v>
      </c>
      <c r="H15">
        <f t="shared" si="2"/>
        <v>0.47851743169710642</v>
      </c>
    </row>
    <row r="16" spans="1:9" s="8" customFormat="1" x14ac:dyDescent="0.2">
      <c r="A16">
        <f t="shared" si="0"/>
        <v>6.3245553203367599E-4</v>
      </c>
      <c r="B16">
        <v>0.1</v>
      </c>
      <c r="C16">
        <v>2.9439312531102799E-4</v>
      </c>
      <c r="D16">
        <f t="shared" si="1"/>
        <v>1.7729390203260499E-4</v>
      </c>
      <c r="E16">
        <v>0.33700000000000002</v>
      </c>
      <c r="F16" s="8">
        <v>0.42599999999999999</v>
      </c>
      <c r="G16" s="1">
        <f>G15*SQRT(10)</f>
        <v>3.1622776601683798E-2</v>
      </c>
      <c r="H16">
        <f t="shared" si="2"/>
        <v>1.5140484886996994</v>
      </c>
    </row>
    <row r="17" spans="1:8" x14ac:dyDescent="0.2">
      <c r="A17">
        <f t="shared" si="0"/>
        <v>2E-3</v>
      </c>
      <c r="B17">
        <v>0.1</v>
      </c>
      <c r="C17">
        <v>6.7867552816636503E-4</v>
      </c>
      <c r="D17">
        <f t="shared" si="1"/>
        <v>5.6157630488794198E-4</v>
      </c>
      <c r="E17">
        <v>0.35299999999999998</v>
      </c>
      <c r="F17">
        <v>0.48099999999999998</v>
      </c>
      <c r="G17" s="7">
        <v>0.1</v>
      </c>
      <c r="H17">
        <f t="shared" si="2"/>
        <v>4.79573039995919</v>
      </c>
    </row>
    <row r="18" spans="1:8" x14ac:dyDescent="0.2">
      <c r="A18">
        <f t="shared" si="0"/>
        <v>6.3245553203367597E-3</v>
      </c>
      <c r="B18">
        <v>0.1</v>
      </c>
      <c r="C18">
        <v>1.9016200650461999E-3</v>
      </c>
      <c r="D18">
        <f t="shared" si="1"/>
        <v>1.784520841767777E-3</v>
      </c>
      <c r="E18">
        <v>0.376</v>
      </c>
      <c r="F18">
        <v>0.56799999999999995</v>
      </c>
      <c r="G18" s="1">
        <f>G17*SQRT(10)</f>
        <v>0.316227766016838</v>
      </c>
      <c r="H18">
        <f t="shared" si="2"/>
        <v>15.239390935367522</v>
      </c>
    </row>
    <row r="19" spans="1:8" x14ac:dyDescent="0.2">
      <c r="A19">
        <f t="shared" si="0"/>
        <v>2.0000000000000003E-6</v>
      </c>
      <c r="B19">
        <v>1</v>
      </c>
      <c r="C19">
        <v>1.18805049735231E-4</v>
      </c>
      <c r="D19">
        <f t="shared" si="1"/>
        <v>1.7058264568080034E-6</v>
      </c>
      <c r="E19">
        <v>0.23200000000000001</v>
      </c>
      <c r="F19">
        <v>0.38</v>
      </c>
      <c r="G19" s="1">
        <v>1E-4</v>
      </c>
      <c r="H19">
        <f t="shared" si="2"/>
        <v>1.4567359279165462E-2</v>
      </c>
    </row>
    <row r="20" spans="1:8" x14ac:dyDescent="0.2">
      <c r="A20">
        <f t="shared" si="0"/>
        <v>6.3245553203367601E-6</v>
      </c>
      <c r="B20">
        <v>1</v>
      </c>
      <c r="C20">
        <v>1.23190220225389E-4</v>
      </c>
      <c r="D20">
        <f t="shared" si="1"/>
        <v>6.0909969469659982E-6</v>
      </c>
      <c r="E20">
        <v>0.23300000000000001</v>
      </c>
      <c r="F20">
        <v>0.38100000000000001</v>
      </c>
      <c r="G20" s="1">
        <f>G19*SQRT(10)</f>
        <v>3.1622776601683799E-4</v>
      </c>
      <c r="H20">
        <f t="shared" si="2"/>
        <v>5.2015690424210871E-2</v>
      </c>
    </row>
    <row r="21" spans="1:8" x14ac:dyDescent="0.2">
      <c r="A21">
        <f t="shared" si="0"/>
        <v>2.0000000000000002E-5</v>
      </c>
      <c r="B21">
        <v>1</v>
      </c>
      <c r="C21">
        <v>1.3614206624048501E-4</v>
      </c>
      <c r="D21">
        <f t="shared" si="1"/>
        <v>1.9042842962062009E-5</v>
      </c>
      <c r="E21">
        <v>0.23699999999999999</v>
      </c>
      <c r="F21">
        <v>0.38500000000000001</v>
      </c>
      <c r="G21" s="1">
        <v>1E-3</v>
      </c>
      <c r="H21">
        <f t="shared" si="2"/>
        <v>0.16262142846826971</v>
      </c>
    </row>
    <row r="22" spans="1:8" x14ac:dyDescent="0.2">
      <c r="A22">
        <f t="shared" si="0"/>
        <v>6.3245553203367591E-5</v>
      </c>
      <c r="B22">
        <v>1</v>
      </c>
      <c r="C22">
        <v>1.7805384688865299E-4</v>
      </c>
      <c r="D22">
        <f t="shared" si="1"/>
        <v>6.0954623610229996E-5</v>
      </c>
      <c r="E22">
        <v>0.25499999999999901</v>
      </c>
      <c r="F22">
        <v>0.39800000000000002</v>
      </c>
      <c r="G22" s="1">
        <f>G21*SQRT(10)</f>
        <v>3.1622776601683794E-3</v>
      </c>
      <c r="H22">
        <f t="shared" si="2"/>
        <v>0.52053824016663353</v>
      </c>
    </row>
    <row r="23" spans="1:8" x14ac:dyDescent="0.2">
      <c r="A23">
        <f t="shared" si="0"/>
        <v>2.0000000000000001E-4</v>
      </c>
      <c r="B23">
        <v>1</v>
      </c>
      <c r="C23">
        <v>3.0998996856258202E-4</v>
      </c>
      <c r="D23">
        <f t="shared" si="1"/>
        <v>1.9289074528415902E-4</v>
      </c>
      <c r="E23">
        <v>0.33999999999999903</v>
      </c>
      <c r="F23">
        <v>0.43</v>
      </c>
      <c r="G23" s="7">
        <v>0.01</v>
      </c>
      <c r="H23">
        <f t="shared" si="2"/>
        <v>1.6472418849912351</v>
      </c>
    </row>
    <row r="24" spans="1:8" x14ac:dyDescent="0.2">
      <c r="A24">
        <f t="shared" si="0"/>
        <v>6.3245553203367599E-4</v>
      </c>
      <c r="B24">
        <v>1</v>
      </c>
      <c r="C24">
        <v>7.2817098862029499E-4</v>
      </c>
      <c r="D24">
        <f t="shared" si="1"/>
        <v>6.1107176534187205E-4</v>
      </c>
      <c r="E24">
        <v>0.35799999999999899</v>
      </c>
      <c r="F24">
        <v>0.49</v>
      </c>
      <c r="G24" s="1">
        <f>G23*SQRT(10)</f>
        <v>3.1622776601683798E-2</v>
      </c>
      <c r="H24">
        <f t="shared" si="2"/>
        <v>5.2184100648468581</v>
      </c>
    </row>
    <row r="25" spans="1:8" x14ac:dyDescent="0.2">
      <c r="A25">
        <f t="shared" si="0"/>
        <v>2E-3</v>
      </c>
      <c r="B25">
        <v>1</v>
      </c>
      <c r="C25">
        <v>2.06266476873356E-3</v>
      </c>
      <c r="D25">
        <f t="shared" si="1"/>
        <v>1.945565545455137E-3</v>
      </c>
      <c r="E25">
        <v>0.38700000000000001</v>
      </c>
      <c r="F25">
        <v>0.58399999999999996</v>
      </c>
      <c r="G25" s="7">
        <v>0.1</v>
      </c>
      <c r="H25">
        <f t="shared" si="2"/>
        <v>16.6146750677349</v>
      </c>
    </row>
    <row r="26" spans="1:8" x14ac:dyDescent="0.2">
      <c r="A26">
        <f t="shared" si="0"/>
        <v>2.0000000000000003E-6</v>
      </c>
      <c r="B26">
        <v>10</v>
      </c>
      <c r="C26">
        <v>1.31151634815453E-4</v>
      </c>
      <c r="D26">
        <f t="shared" si="1"/>
        <v>1.4052411537030006E-5</v>
      </c>
      <c r="E26">
        <v>0.23599999999999999</v>
      </c>
      <c r="F26">
        <v>0.38500000000000001</v>
      </c>
      <c r="G26" s="1">
        <v>1E-4</v>
      </c>
      <c r="H26">
        <f t="shared" si="2"/>
        <v>0.12000431039254672</v>
      </c>
    </row>
    <row r="27" spans="1:8" x14ac:dyDescent="0.2">
      <c r="A27">
        <f t="shared" si="0"/>
        <v>6.3245553203367601E-6</v>
      </c>
      <c r="B27">
        <v>10</v>
      </c>
      <c r="C27">
        <v>1.6155116700211099E-4</v>
      </c>
      <c r="D27">
        <f t="shared" si="1"/>
        <v>4.4451943723687994E-5</v>
      </c>
      <c r="E27">
        <v>0.246999999999999</v>
      </c>
      <c r="F27">
        <v>0.39400000000000002</v>
      </c>
      <c r="G27" s="1">
        <f>G26*SQRT(10)</f>
        <v>3.1622776601683799E-4</v>
      </c>
      <c r="H27">
        <f t="shared" si="2"/>
        <v>0.37960921071180859</v>
      </c>
    </row>
    <row r="28" spans="1:8" x14ac:dyDescent="0.2">
      <c r="A28">
        <f t="shared" si="0"/>
        <v>2.0000000000000002E-5</v>
      </c>
      <c r="B28">
        <v>10</v>
      </c>
      <c r="C28">
        <v>2.5775193770355398E-4</v>
      </c>
      <c r="D28">
        <f t="shared" si="1"/>
        <v>1.4065271442513099E-4</v>
      </c>
      <c r="E28">
        <v>0.33800000000000002</v>
      </c>
      <c r="F28">
        <v>0.41899999999999998</v>
      </c>
      <c r="G28" s="1">
        <v>1E-3</v>
      </c>
      <c r="H28">
        <f t="shared" si="2"/>
        <v>1.2011413097993453</v>
      </c>
    </row>
    <row r="29" spans="1:8" x14ac:dyDescent="0.2">
      <c r="A29">
        <f t="shared" si="0"/>
        <v>6.3245553203367591E-5</v>
      </c>
      <c r="B29">
        <v>10</v>
      </c>
      <c r="C29">
        <v>5.6239946321796897E-4</v>
      </c>
      <c r="D29">
        <f t="shared" si="1"/>
        <v>4.4530023993954597E-4</v>
      </c>
      <c r="E29">
        <v>0.35399999999999998</v>
      </c>
      <c r="F29">
        <v>0.47199999999999998</v>
      </c>
      <c r="G29" s="1">
        <f>G28*SQRT(10)</f>
        <v>3.1622776601683794E-3</v>
      </c>
      <c r="H29">
        <f t="shared" si="2"/>
        <v>3.8027599797205327</v>
      </c>
    </row>
    <row r="30" spans="1:8" x14ac:dyDescent="0.2">
      <c r="A30">
        <f t="shared" si="0"/>
        <v>2.0000000000000001E-4</v>
      </c>
      <c r="B30">
        <v>10</v>
      </c>
      <c r="C30">
        <v>1.53357128892102E-3</v>
      </c>
      <c r="D30">
        <f t="shared" si="1"/>
        <v>1.416472065642597E-3</v>
      </c>
      <c r="E30">
        <v>0.38399999999999901</v>
      </c>
      <c r="F30">
        <v>0.55900000000000005</v>
      </c>
      <c r="G30" s="7">
        <v>0.01</v>
      </c>
      <c r="H30">
        <f t="shared" si="2"/>
        <v>12.096340402486682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18AC5-661F-4AC7-B2B8-78E1542E6718}">
  <dimension ref="A1:H11"/>
  <sheetViews>
    <sheetView workbookViewId="0">
      <selection activeCell="J9" sqref="J9"/>
    </sheetView>
  </sheetViews>
  <sheetFormatPr defaultRowHeight="14.25" x14ac:dyDescent="0.2"/>
  <cols>
    <col min="6" max="6" width="10.875" bestFit="1" customWidth="1"/>
  </cols>
  <sheetData>
    <row r="1" spans="1:8" x14ac:dyDescent="0.2">
      <c r="A1" t="s">
        <v>2</v>
      </c>
      <c r="B1" t="s">
        <v>36</v>
      </c>
      <c r="C1" t="s">
        <v>47</v>
      </c>
      <c r="G1" t="s">
        <v>48</v>
      </c>
      <c r="H1" t="s">
        <v>33</v>
      </c>
    </row>
    <row r="2" spans="1:8" x14ac:dyDescent="0.2">
      <c r="A2" t="s">
        <v>40</v>
      </c>
      <c r="B2" t="s">
        <v>39</v>
      </c>
      <c r="C2" t="s">
        <v>44</v>
      </c>
      <c r="D2" t="s">
        <v>42</v>
      </c>
      <c r="E2" t="s">
        <v>54</v>
      </c>
      <c r="F2" t="s">
        <v>46</v>
      </c>
    </row>
    <row r="3" spans="1:8" x14ac:dyDescent="0.2">
      <c r="A3">
        <v>0</v>
      </c>
      <c r="B3">
        <v>1.17099223278423E-4</v>
      </c>
      <c r="C3">
        <v>0</v>
      </c>
      <c r="D3">
        <v>0.23099999999999901</v>
      </c>
      <c r="E3">
        <v>0.379</v>
      </c>
      <c r="F3">
        <f>0</f>
        <v>0</v>
      </c>
    </row>
    <row r="4" spans="1:8" x14ac:dyDescent="0.2">
      <c r="A4">
        <f>A6/10</f>
        <v>3.1622776601683798E-3</v>
      </c>
      <c r="B4">
        <v>1.17114993241346E-4</v>
      </c>
      <c r="C4">
        <f>(B4-$B$3)/$B$3</f>
        <v>1.3467179782658268E-4</v>
      </c>
      <c r="D4">
        <v>0.23200000000000001</v>
      </c>
      <c r="E4">
        <v>0.379</v>
      </c>
      <c r="F4">
        <f>B4-$B$3</f>
        <v>1.5769962923001648E-8</v>
      </c>
    </row>
    <row r="5" spans="1:8" x14ac:dyDescent="0.2">
      <c r="A5">
        <v>0.01</v>
      </c>
      <c r="B5">
        <v>1.18213340584315E-4</v>
      </c>
      <c r="C5">
        <f t="shared" ref="C5:C11" si="0">(B5-$B$3)/$B$3</f>
        <v>9.5143014163552517E-3</v>
      </c>
      <c r="D5">
        <v>0.23200000000000001</v>
      </c>
      <c r="E5">
        <v>0.38</v>
      </c>
      <c r="F5">
        <f t="shared" ref="F5:F11" si="1">B5-$B$3</f>
        <v>1.1141173058919999E-6</v>
      </c>
    </row>
    <row r="6" spans="1:8" x14ac:dyDescent="0.2">
      <c r="A6">
        <f>A10/100</f>
        <v>3.1622776601683798E-2</v>
      </c>
      <c r="B6">
        <v>1.21009429375864E-4</v>
      </c>
      <c r="C6">
        <f t="shared" si="0"/>
        <v>3.3392246233297659E-2</v>
      </c>
      <c r="D6">
        <v>0.23300000000000001</v>
      </c>
      <c r="E6">
        <v>0.38100000000000001</v>
      </c>
      <c r="F6">
        <f t="shared" si="1"/>
        <v>3.9102060974410016E-6</v>
      </c>
    </row>
    <row r="7" spans="1:8" x14ac:dyDescent="0.2">
      <c r="A7">
        <v>0.1</v>
      </c>
      <c r="B7">
        <v>1.2975850230064999E-4</v>
      </c>
      <c r="C7">
        <f t="shared" si="0"/>
        <v>0.10810728429963573</v>
      </c>
      <c r="D7">
        <v>0.23599999999999899</v>
      </c>
      <c r="E7">
        <v>0.38300000000000001</v>
      </c>
      <c r="F7">
        <f t="shared" si="1"/>
        <v>1.2659279022226997E-5</v>
      </c>
    </row>
    <row r="8" spans="1:8" x14ac:dyDescent="0.2">
      <c r="A8">
        <f>SQRT(0.1)</f>
        <v>0.31622776601683794</v>
      </c>
      <c r="B8">
        <v>1.56338619354309E-4</v>
      </c>
      <c r="C8">
        <f t="shared" si="0"/>
        <v>0.3350952720035365</v>
      </c>
      <c r="D8">
        <v>0.246</v>
      </c>
      <c r="E8">
        <v>0.39</v>
      </c>
      <c r="F8">
        <f t="shared" si="1"/>
        <v>3.9239396075886005E-5</v>
      </c>
    </row>
    <row r="9" spans="1:8" x14ac:dyDescent="0.2">
      <c r="A9">
        <v>1</v>
      </c>
      <c r="B9">
        <v>2.34889324757677E-4</v>
      </c>
      <c r="C9">
        <f t="shared" si="0"/>
        <v>1.0058999383726768</v>
      </c>
      <c r="D9">
        <v>0.33800000000000002</v>
      </c>
      <c r="E9">
        <v>0.40300000000000002</v>
      </c>
      <c r="F9">
        <f t="shared" si="1"/>
        <v>1.17790101479254E-4</v>
      </c>
    </row>
    <row r="10" spans="1:8" x14ac:dyDescent="0.2">
      <c r="A10">
        <f>SQRT(10)</f>
        <v>3.1622776601683795</v>
      </c>
      <c r="B10">
        <v>4.6495485717747701E-4</v>
      </c>
      <c r="C10">
        <f t="shared" si="0"/>
        <v>2.9706058175293704</v>
      </c>
      <c r="D10">
        <v>0.27499999999999902</v>
      </c>
      <c r="E10">
        <v>0.42</v>
      </c>
      <c r="F10">
        <f t="shared" si="1"/>
        <v>3.4785563389905401E-4</v>
      </c>
    </row>
    <row r="11" spans="1:8" x14ac:dyDescent="0.2">
      <c r="A11">
        <v>10</v>
      </c>
      <c r="B11">
        <v>3.7089792909550598E-3</v>
      </c>
      <c r="C11">
        <f t="shared" si="0"/>
        <v>30.673816333831191</v>
      </c>
      <c r="F11">
        <f t="shared" si="1"/>
        <v>3.5918800676766369E-3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9650-6FC4-4FFD-A73A-BA493154459E}">
  <dimension ref="B1:L3"/>
  <sheetViews>
    <sheetView workbookViewId="0">
      <selection activeCell="K2" sqref="K2"/>
    </sheetView>
  </sheetViews>
  <sheetFormatPr defaultRowHeight="14.25" x14ac:dyDescent="0.2"/>
  <sheetData>
    <row r="1" spans="2:12" x14ac:dyDescent="0.2">
      <c r="B1" t="s">
        <v>56</v>
      </c>
      <c r="C1" t="s">
        <v>23</v>
      </c>
      <c r="D1" t="s">
        <v>25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64</v>
      </c>
      <c r="L1" t="s">
        <v>65</v>
      </c>
    </row>
    <row r="2" spans="2:12" x14ac:dyDescent="0.2">
      <c r="B2">
        <f>1.4*10^-4</f>
        <v>1.3999999999999999E-4</v>
      </c>
      <c r="C2">
        <v>0.23</v>
      </c>
      <c r="D2" t="s">
        <v>63</v>
      </c>
      <c r="E2">
        <v>5</v>
      </c>
      <c r="F2">
        <v>0</v>
      </c>
      <c r="G2">
        <v>0</v>
      </c>
      <c r="H2">
        <v>0</v>
      </c>
      <c r="I2">
        <v>0.98599999999999999</v>
      </c>
      <c r="J2">
        <f>4.2*10^-11</f>
        <v>4.1999999999999997E-11</v>
      </c>
      <c r="K2">
        <v>1</v>
      </c>
      <c r="L2">
        <v>1</v>
      </c>
    </row>
    <row r="3" spans="2:12" x14ac:dyDescent="0.2">
      <c r="B3">
        <v>0.4</v>
      </c>
      <c r="C3">
        <v>4.5999999999999999E-2</v>
      </c>
      <c r="D3" t="s">
        <v>63</v>
      </c>
      <c r="E3">
        <v>5</v>
      </c>
      <c r="F3">
        <v>-1.9207499999999999E-2</v>
      </c>
      <c r="G3">
        <v>-3.7488800000000003E-2</v>
      </c>
      <c r="H3">
        <v>2.5712000000000002</v>
      </c>
      <c r="I3">
        <v>1.3893600000000001E-4</v>
      </c>
      <c r="J3">
        <v>0.01</v>
      </c>
      <c r="K3">
        <v>1.51177385253933E-3</v>
      </c>
      <c r="L3">
        <v>1.5087081206949999E-2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EF371-A6ED-408C-8B2D-C0D73CD02528}">
  <dimension ref="A1:I4"/>
  <sheetViews>
    <sheetView workbookViewId="0">
      <selection activeCell="D3" sqref="D3"/>
    </sheetView>
  </sheetViews>
  <sheetFormatPr defaultRowHeight="14.25" x14ac:dyDescent="0.2"/>
  <sheetData>
    <row r="1" spans="1:9" x14ac:dyDescent="0.2">
      <c r="A1" t="s">
        <v>56</v>
      </c>
      <c r="B1" t="s">
        <v>23</v>
      </c>
      <c r="C1" t="s">
        <v>57</v>
      </c>
      <c r="D1" t="s">
        <v>67</v>
      </c>
      <c r="E1" t="s">
        <v>68</v>
      </c>
      <c r="F1" t="s">
        <v>58</v>
      </c>
      <c r="G1" t="s">
        <v>59</v>
      </c>
      <c r="H1" t="s">
        <v>60</v>
      </c>
      <c r="I1" t="s">
        <v>25</v>
      </c>
    </row>
    <row r="2" spans="1:9" x14ac:dyDescent="0.2">
      <c r="A2">
        <v>0.3</v>
      </c>
      <c r="B2">
        <v>0.02</v>
      </c>
      <c r="C2" t="s">
        <v>69</v>
      </c>
      <c r="D2">
        <v>1.28258941698364E-4</v>
      </c>
      <c r="E2">
        <v>1.3144799999999999E-4</v>
      </c>
      <c r="F2">
        <v>2.3246800000000001E-2</v>
      </c>
      <c r="G2">
        <v>1.69768E-2</v>
      </c>
      <c r="H2">
        <v>2.9626399999999999</v>
      </c>
      <c r="I2" t="s">
        <v>63</v>
      </c>
    </row>
    <row r="3" spans="1:9" x14ac:dyDescent="0.2">
      <c r="A3">
        <v>0.3</v>
      </c>
      <c r="B3">
        <v>0.02</v>
      </c>
      <c r="C3" t="s">
        <v>70</v>
      </c>
      <c r="D3">
        <v>4.0574144833992301E-4</v>
      </c>
      <c r="E3">
        <v>3.9157299999999999E-4</v>
      </c>
      <c r="F3">
        <v>0.19600899999999999</v>
      </c>
      <c r="G3">
        <v>0.18539700000000001</v>
      </c>
      <c r="H3">
        <v>2.97478</v>
      </c>
      <c r="I3" t="s">
        <v>63</v>
      </c>
    </row>
    <row r="4" spans="1:9" x14ac:dyDescent="0.2">
      <c r="A4">
        <v>0.2</v>
      </c>
      <c r="B4">
        <v>0.02</v>
      </c>
      <c r="C4" t="s">
        <v>71</v>
      </c>
      <c r="D4" s="1">
        <v>5.6196469351937397E-5</v>
      </c>
      <c r="E4">
        <v>5.4669300000000002E-5</v>
      </c>
      <c r="F4">
        <v>8.8672799999999996E-2</v>
      </c>
      <c r="G4">
        <v>9.6348199999999995E-2</v>
      </c>
      <c r="H4">
        <v>3.4370400000000001</v>
      </c>
      <c r="I4" t="s">
        <v>63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g0</vt:lpstr>
      <vt:lpstr>kap</vt:lpstr>
      <vt:lpstr>kap (2)</vt:lpstr>
      <vt:lpstr>E0</vt:lpstr>
      <vt:lpstr>t_mono</vt:lpstr>
      <vt:lpstr>mech_dissip</vt:lpstr>
      <vt:lpstr>therm_init</vt:lpstr>
      <vt:lpstr>practical</vt:lpstr>
      <vt:lpstr>extras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yuxun ling</dc:creator>
  <cp:lastModifiedBy>ling yuxun</cp:lastModifiedBy>
  <dcterms:created xsi:type="dcterms:W3CDTF">2022-04-28T08:10:03Z</dcterms:created>
  <dcterms:modified xsi:type="dcterms:W3CDTF">2022-10-03T09:53:43Z</dcterms:modified>
</cp:coreProperties>
</file>